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SM_LSIP\"/>
    </mc:Choice>
  </mc:AlternateContent>
  <xr:revisionPtr revIDLastSave="0" documentId="13_ncr:1_{4AD656F4-9EB9-4436-8BD2-1221E81A73C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<sst xmlns="http://schemas.openxmlformats.org/spreadsheetml/2006/main" count="2354" uniqueCount="530">
  <si>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</si>
  <si>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</si>
  <si>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</si>
  <si>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</si>
  <si>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</si>
  <si>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</si>
  <si>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</si>
  <si>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</si>
  <si>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</si>
  <si>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</si>
  <si>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</si>
  <si>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</si>
  <si>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</si>
  <si>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</si>
  <si>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</si>
  <si>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</si>
  <si>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</si>
  <si>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</si>
  <si>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</si>
  <si>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</si>
  <si>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</si>
  <si>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</si>
  <si>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</si>
  <si>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</si>
  <si>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</si>
  <si>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</si>
  <si>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</si>
  <si>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</si>
  <si>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</si>
  <si>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</si>
  <si>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</si>
  <si>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</si>
  <si>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</si>
  <si>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</si>
  <si>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</si>
  <si>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</si>
  <si>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</si>
  <si>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</si>
  <si>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</si>
  <si>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</si>
  <si>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</si>
  <si>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</si>
  <si>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</si>
  <si>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</si>
  <si>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</si>
  <si>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</si>
  <si>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</si>
  <si>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</si>
  <si>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</si>
  <si>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</si>
  <si>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</si>
  <si>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</si>
  <si>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</si>
  <si>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</si>
  <si>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</si>
  <si>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</si>
  <si>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</si>
  <si>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</si>
  <si>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</si>
  <si>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</si>
  <si>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</si>
  <si>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</si>
  <si>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</si>
  <si>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</si>
  <si>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</si>
  <si>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</si>
  <si>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</si>
  <si>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</si>
  <si>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</si>
  <si>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</si>
  <si>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</si>
  <si>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</si>
  <si>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</si>
  <si>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</si>
  <si>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</si>
  <si>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</si>
  <si>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</si>
  <si>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</si>
  <si>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</si>
  <si>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</si>
  <si>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</si>
  <si>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</si>
  <si>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</si>
  <si>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</si>
  <si>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</si>
  <si>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</si>
  <si>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</si>
  <si>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</si>
  <si>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</si>
  <si>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</si>
  <si>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</si>
  <si>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</si>
  <si>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</si>
  <si>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</si>
  <si>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</si>
  <si>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</si>
  <si>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</si>
  <si>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</si>
  <si>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</si>
  <si>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</si>
  <si>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</si>
  <si>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</si>
  <si>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</si>
  <si>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</si>
  <si>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</si>
  <si>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</si>
  <si>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</si>
  <si>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</si>
  <si>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</si>
  <si>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</si>
  <si>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</si>
  <si>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</si>
  <si>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</si>
  <si>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</si>
  <si>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</si>
  <si>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</si>
  <si>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</si>
  <si>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</si>
  <si>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</si>
  <si>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</si>
  <si>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</si>
  <si>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</si>
  <si>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</si>
  <si>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</si>
  <si>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</si>
  <si>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</si>
  <si>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</si>
  <si>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</si>
  <si>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</si>
  <si>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</si>
  <si>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</si>
  <si>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</si>
  <si>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</si>
  <si>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</si>
  <si>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</si>
  <si>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</si>
  <si>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</si>
  <si>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</si>
  <si>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</si>
  <si>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</si>
  <si>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</si>
  <si>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</si>
  <si>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</si>
  <si>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</si>
  <si>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</si>
  <si>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</si>
  <si>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</si>
  <si>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</si>
  <si>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</si>
  <si>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</si>
  <si>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</si>
  <si>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</si>
  <si>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</si>
  <si>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</si>
  <si>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</si>
  <si>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</si>
  <si>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</si>
  <si>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</si>
  <si>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</si>
  <si>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</si>
  <si>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</si>
  <si>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</si>
  <si>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</si>
  <si>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</si>
  <si>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</si>
  <si>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</si>
  <si>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</si>
  <si>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</si>
  <si>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</si>
  <si>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</si>
  <si>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</si>
  <si>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</si>
  <si>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</si>
  <si>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</si>
  <si>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</si>
  <si>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</si>
  <si>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</si>
  <si>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</si>
  <si>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</si>
  <si>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</si>
  <si>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</si>
  <si>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</si>
  <si>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</si>
  <si>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</si>
  <si>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</si>
  <si>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</si>
  <si>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</si>
  <si>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</si>
  <si>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</si>
  <si>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</si>
  <si>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</si>
  <si>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</si>
  <si>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</si>
  <si>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</si>
  <si>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</si>
  <si>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</si>
  <si>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</si>
  <si>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</si>
  <si>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</si>
  <si>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</si>
  <si>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</si>
  <si>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</si>
  <si>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</si>
  <si>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</si>
  <si>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</si>
  <si>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</si>
  <si>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</si>
  <si>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</si>
  <si>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</si>
  <si>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</si>
  <si>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</si>
  <si>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</si>
  <si>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</si>
  <si>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</si>
  <si>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</si>
  <si>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</si>
  <si>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</si>
  <si>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</si>
  <si>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</si>
  <si>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</si>
  <si>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</si>
  <si>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</si>
  <si>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</si>
  <si>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</si>
  <si>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</si>
  <si>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</si>
  <si>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</si>
  <si>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</si>
  <si>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</si>
  <si>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</si>
  <si>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</si>
  <si>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</si>
  <si>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</si>
  <si>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</si>
  <si>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</si>
  <si>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</si>
  <si>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</si>
  <si>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</si>
  <si>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</si>
  <si>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</si>
  <si>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</si>
  <si>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</si>
  <si>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</si>
  <si>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</si>
  <si>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</si>
  <si>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</si>
  <si>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</si>
  <si>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</si>
  <si>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</si>
  <si>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</si>
  <si>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</si>
  <si>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</si>
  <si>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</si>
  <si>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</si>
  <si>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</si>
  <si>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</si>
  <si>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</si>
  <si>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</si>
  <si>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</si>
  <si>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</si>
  <si>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</si>
  <si>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</si>
  <si>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</si>
  <si>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</si>
  <si>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</si>
  <si>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</si>
  <si>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</si>
  <si>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</si>
  <si>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</si>
  <si>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</si>
  <si>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</si>
  <si>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</si>
  <si>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</si>
  <si>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</si>
  <si>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</si>
  <si>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</si>
  <si>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</si>
  <si>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</si>
  <si>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</si>
  <si>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</si>
  <si>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</si>
  <si>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</si>
  <si>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</si>
  <si>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</si>
  <si>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</si>
  <si>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</si>
  <si>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</si>
  <si>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</si>
  <si>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</si>
  <si>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</si>
  <si>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</si>
  <si>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</si>
  <si>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</si>
  <si>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</si>
  <si>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</si>
  <si>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</si>
  <si>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</si>
  <si>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</si>
  <si>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</si>
  <si>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</si>
  <si>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</si>
  <si>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</si>
  <si>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</si>
  <si>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</si>
  <si>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</si>
  <si>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</si>
  <si>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</si>
  <si>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</si>
  <si>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</si>
  <si>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</si>
  <si>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</si>
  <si>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</si>
  <si>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</si>
  <si>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</si>
  <si>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</si>
  <si>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</si>
  <si>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</si>
  <si>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</si>
  <si>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</si>
  <si>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</si>
  <si>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</si>
  <si>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</si>
  <si>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</si>
  <si>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</si>
  <si>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</si>
  <si>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</si>
  <si>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</si>
  <si>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</si>
  <si>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</si>
  <si>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</si>
  <si>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</si>
  <si>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</si>
  <si>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</si>
  <si>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</si>
  <si>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</si>
  <si>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</si>
  <si>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</si>
  <si>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</si>
  <si>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</si>
  <si>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</si>
  <si>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</si>
  <si>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</si>
  <si>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</si>
  <si>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</si>
  <si>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</si>
  <si>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</si>
  <si>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</si>
  <si>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</si>
  <si>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</si>
  <si>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</si>
  <si>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</si>
  <si>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</si>
  <si>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</si>
  <si>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</si>
  <si>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</si>
  <si>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</si>
  <si>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</si>
  <si>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</si>
  <si>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</si>
  <si>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</si>
  <si>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</si>
  <si>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</si>
  <si>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</si>
  <si>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</si>
  <si>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</si>
  <si>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</si>
  <si>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</si>
  <si>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</si>
  <si>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</si>
  <si>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</si>
  <si>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</si>
  <si>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</si>
  <si>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</si>
  <si>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</si>
  <si>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</si>
  <si>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</si>
  <si>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</si>
  <si>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</si>
  <si>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</si>
  <si>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</si>
  <si>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</si>
  <si>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</si>
  <si>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</si>
  <si>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</si>
  <si>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</si>
  <si>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</si>
  <si>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</si>
  <si>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</si>
  <si>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</si>
  <si>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</si>
  <si>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</si>
  <si>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</si>
  <si>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</si>
  <si>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</si>
  <si>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</si>
  <si>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</si>
  <si>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</si>
  <si>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</si>
  <si>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</si>
  <si>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</si>
  <si>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</si>
  <si>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</si>
  <si>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</si>
  <si>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</si>
  <si>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</si>
  <si>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</si>
  <si>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</si>
  <si>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</si>
  <si>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</si>
  <si>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</si>
  <si>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</si>
  <si>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</si>
  <si>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</si>
  <si>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</si>
  <si>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</si>
  <si>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</si>
  <si>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</si>
  <si>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</si>
  <si>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</si>
  <si>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</si>
  <si>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</si>
  <si>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</si>
  <si>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</si>
  <si>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</si>
  <si>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</si>
  <si>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</si>
  <si>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</si>
  <si>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</si>
  <si>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</si>
  <si>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</si>
  <si>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</si>
  <si>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</si>
  <si>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</si>
  <si>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</si>
  <si>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</si>
  <si>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</si>
  <si>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</si>
  <si>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</si>
  <si>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</si>
  <si>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</si>
  <si>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</si>
  <si>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</si>
  <si>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</si>
  <si>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</si>
  <si>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</si>
  <si>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</si>
  <si>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</si>
  <si>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</si>
  <si>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</si>
  <si>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</si>
  <si>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</si>
  <si>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</si>
  <si>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</si>
  <si>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</si>
  <si>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</si>
  <si>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</si>
  <si>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</si>
  <si>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</si>
  <si>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</si>
  <si>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</si>
  <si>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</si>
  <si>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</si>
  <si>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</si>
  <si>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</si>
  <si>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</si>
  <si>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</si>
  <si>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</si>
  <si>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</si>
  <si>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</si>
  <si>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</si>
  <si>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</si>
  <si>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</si>
  <si>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</si>
  <si>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</si>
  <si>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</si>
  <si>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</si>
  <si>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</si>
  <si>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</si>
  <si>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</si>
  <si>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</si>
  <si>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</si>
  <si>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</si>
  <si>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</si>
  <si>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</si>
  <si>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</si>
  <si>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</si>
  <si>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</si>
  <si>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</si>
  <si>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</si>
  <si>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</si>
  <si>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</si>
  <si>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</si>
  <si>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</si>
  <si>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</si>
  <si>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</si>
  <si>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</si>
  <si>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</si>
  <si>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</si>
  <si>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</si>
  <si>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</si>
  <si>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</si>
  <si>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</si>
  <si>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</si>
  <si>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</si>
  <si>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</si>
  <si>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</si>
  <si>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</si>
  <si>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</si>
  <si>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</si>
  <si>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</si>
  <si>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</si>
  <si>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</si>
  <si>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</si>
  <si>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</si>
  <si>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</si>
  <si>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</si>
  <si>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</si>
  <si>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</si>
  <si>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</si>
  <si>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</si>
  <si>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</si>
  <si>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</si>
  <si>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</si>
  <si>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</si>
  <si>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automation/Data/Results/Workbooks/LSIPs/SM_LSIP/SM_LSIP_Database.Main.xlsx</t>
  </si>
  <si>
    <t>LSIP</t>
  </si>
  <si>
    <t>27. South East Midlands</t>
  </si>
  <si>
    <t>LSIP name</t>
  </si>
  <si>
    <t>South East Midlands</t>
  </si>
  <si>
    <t>09 03 2023 10:31:47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</si>
</sst>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1.4015301755623932</c:v>
                </c:pt>
                <c:pt idx="2">
                  <c:v>1.6637155402528414</c:v>
                </c:pt>
                <c:pt idx="3">
                  <c:v>8.7189631127970735E-2</c:v>
                </c:pt>
                <c:pt idx="4">
                  <c:v>0.66827962111768446</c:v>
                </c:pt>
                <c:pt idx="5">
                  <c:v>0.88827227266667919</c:v>
                </c:pt>
                <c:pt idx="7">
                  <c:v>-1.1371898317219187</c:v>
                </c:pt>
                <c:pt idx="8">
                  <c:v>1.7705699799709818</c:v>
                </c:pt>
                <c:pt idx="9">
                  <c:v>-0.14600361386013505</c:v>
                </c:pt>
                <c:pt idx="10">
                  <c:v>2.5978439906942041</c:v>
                </c:pt>
                <c:pt idx="11">
                  <c:v>7.1774089416260178</c:v>
                </c:pt>
                <c:pt idx="12">
                  <c:v>1.226755353352238</c:v>
                </c:pt>
                <c:pt idx="13">
                  <c:v>0.1823307780100647</c:v>
                </c:pt>
                <c:pt idx="14">
                  <c:v>-2.2014248806083936</c:v>
                </c:pt>
                <c:pt idx="15">
                  <c:v>1.1227297716377427</c:v>
                </c:pt>
                <c:pt idx="17">
                  <c:v>2.1870048945743958</c:v>
                </c:pt>
                <c:pt idx="18">
                  <c:v>7.6721663217682812</c:v>
                </c:pt>
                <c:pt idx="19">
                  <c:v>0.69949820316654865</c:v>
                </c:pt>
                <c:pt idx="20">
                  <c:v>2.8843265020482622</c:v>
                </c:pt>
                <c:pt idx="22">
                  <c:v>0.21353981019234247</c:v>
                </c:pt>
                <c:pt idx="24">
                  <c:v>-0.62072813354625556</c:v>
                </c:pt>
                <c:pt idx="25">
                  <c:v>-2.4828437538097492</c:v>
                </c:pt>
                <c:pt idx="26">
                  <c:v>0.89710639911995127</c:v>
                </c:pt>
                <c:pt idx="27">
                  <c:v>-0.59999936387811204</c:v>
                </c:pt>
                <c:pt idx="29">
                  <c:v>-5.4265248854323822E-3</c:v>
                </c:pt>
                <c:pt idx="30">
                  <c:v>-0.72184293754646855</c:v>
                </c:pt>
                <c:pt idx="31">
                  <c:v>-5.3905197341726936</c:v>
                </c:pt>
                <c:pt idx="32">
                  <c:v>3.5452035700212825</c:v>
                </c:pt>
                <c:pt idx="33">
                  <c:v>1.6647082088537823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0.42760335183862352</c:v>
                </c:pt>
                <c:pt idx="2">
                  <c:v>1.0563781771360858</c:v>
                </c:pt>
                <c:pt idx="3">
                  <c:v>-1.9887796816320247E-2</c:v>
                </c:pt>
                <c:pt idx="4">
                  <c:v>0.65038259438581214</c:v>
                </c:pt>
                <c:pt idx="5">
                  <c:v>0.59504958067229108</c:v>
                </c:pt>
                <c:pt idx="7">
                  <c:v>-0.33775815596719383</c:v>
                </c:pt>
                <c:pt idx="8">
                  <c:v>0.12149767383518029</c:v>
                </c:pt>
                <c:pt idx="9">
                  <c:v>0.9211068286493429</c:v>
                </c:pt>
                <c:pt idx="10">
                  <c:v>0.69241431575954859</c:v>
                </c:pt>
                <c:pt idx="11">
                  <c:v>0.74780896861166291</c:v>
                </c:pt>
                <c:pt idx="12">
                  <c:v>-0.60836225992242365</c:v>
                </c:pt>
                <c:pt idx="13">
                  <c:v>1.0839227592679856</c:v>
                </c:pt>
                <c:pt idx="14">
                  <c:v>-0.30347097227572117</c:v>
                </c:pt>
                <c:pt idx="15">
                  <c:v>0.53441680391927981</c:v>
                </c:pt>
                <c:pt idx="17">
                  <c:v>0.87921116817788469</c:v>
                </c:pt>
                <c:pt idx="18">
                  <c:v>0.60435128323992338</c:v>
                </c:pt>
                <c:pt idx="19">
                  <c:v>0.25770742592414742</c:v>
                </c:pt>
                <c:pt idx="20">
                  <c:v>0.48004362929225941</c:v>
                </c:pt>
                <c:pt idx="22">
                  <c:v>0.49443803916273676</c:v>
                </c:pt>
                <c:pt idx="24">
                  <c:v>-1.0955868906829092</c:v>
                </c:pt>
                <c:pt idx="25">
                  <c:v>-1.5321142083801198</c:v>
                </c:pt>
                <c:pt idx="26">
                  <c:v>0.81614586729323868</c:v>
                </c:pt>
                <c:pt idx="27">
                  <c:v>-0.69851878028827086</c:v>
                </c:pt>
                <c:pt idx="29">
                  <c:v>0.80672418834053516</c:v>
                </c:pt>
                <c:pt idx="30">
                  <c:v>-0.25646526367557598</c:v>
                </c:pt>
                <c:pt idx="31">
                  <c:v>-2.805353076191297</c:v>
                </c:pt>
                <c:pt idx="32">
                  <c:v>-0.15550144499465457</c:v>
                </c:pt>
                <c:pt idx="33">
                  <c:v>6.254221023402895E-2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6.216000000000002</c:v>
                </c:pt>
                <c:pt idx="1">
                  <c:v>8.3020000000000191</c:v>
                </c:pt>
                <c:pt idx="2">
                  <c:v>9.2169999999999952</c:v>
                </c:pt>
                <c:pt idx="3">
                  <c:v>7.0009999999999923</c:v>
                </c:pt>
                <c:pt idx="4">
                  <c:v>6.4670000000000005</c:v>
                </c:pt>
                <c:pt idx="5">
                  <c:v>6.6270000000000069</c:v>
                </c:pt>
                <c:pt idx="6">
                  <c:v>6.849000000000002</c:v>
                </c:pt>
                <c:pt idx="7">
                  <c:v>7.0079999999999938</c:v>
                </c:pt>
                <c:pt idx="8">
                  <c:v>6.0870000000000051</c:v>
                </c:pt>
                <c:pt idx="9">
                  <c:v>7.4899999999999851</c:v>
                </c:pt>
                <c:pt idx="10">
                  <c:v>7.8879999999999981</c:v>
                </c:pt>
                <c:pt idx="11">
                  <c:v>7.9030000000000111</c:v>
                </c:pt>
                <c:pt idx="12">
                  <c:v>7.9250000000000131</c:v>
                </c:pt>
                <c:pt idx="13">
                  <c:v>7.9420000000000055</c:v>
                </c:pt>
                <c:pt idx="14">
                  <c:v>7.9459999999999971</c:v>
                </c:pt>
                <c:pt idx="15">
                  <c:v>7.9180000000000081</c:v>
                </c:pt>
                <c:pt idx="16">
                  <c:v>7.8959999999999857</c:v>
                </c:pt>
                <c:pt idx="17">
                  <c:v>7.8740000000000077</c:v>
                </c:pt>
                <c:pt idx="18">
                  <c:v>7.8500000000000201</c:v>
                </c:pt>
                <c:pt idx="19">
                  <c:v>7.8269999999999937</c:v>
                </c:pt>
                <c:pt idx="20">
                  <c:v>7.8069999999999871</c:v>
                </c:pt>
                <c:pt idx="21">
                  <c:v>7.7880000000000047</c:v>
                </c:pt>
                <c:pt idx="22">
                  <c:v>7.768000000000014</c:v>
                </c:pt>
                <c:pt idx="23">
                  <c:v>7.7469999999999999</c:v>
                </c:pt>
                <c:pt idx="24" formatCode="#,##0.00">
                  <c:v>7.7269999999999968</c:v>
                </c:pt>
                <c:pt idx="25">
                  <c:v>7.706000000000004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0.6110000000000001</c:v>
                </c:pt>
                <c:pt idx="1">
                  <c:v>0.5089999999999999</c:v>
                </c:pt>
                <c:pt idx="2">
                  <c:v>0.31799999999999928</c:v>
                </c:pt>
                <c:pt idx="3">
                  <c:v>0.17700000000000049</c:v>
                </c:pt>
                <c:pt idx="4">
                  <c:v>7.8000000000000028E-2</c:v>
                </c:pt>
                <c:pt idx="5">
                  <c:v>0.28100000000000064</c:v>
                </c:pt>
                <c:pt idx="6">
                  <c:v>0.13099999999999984</c:v>
                </c:pt>
                <c:pt idx="7">
                  <c:v>0.29800000000000071</c:v>
                </c:pt>
                <c:pt idx="8">
                  <c:v>0.28799999999999965</c:v>
                </c:pt>
                <c:pt idx="9">
                  <c:v>0.19699999999999965</c:v>
                </c:pt>
                <c:pt idx="10">
                  <c:v>0.21299999999999999</c:v>
                </c:pt>
                <c:pt idx="11">
                  <c:v>0.20399999999999979</c:v>
                </c:pt>
                <c:pt idx="12">
                  <c:v>0.20099999999999987</c:v>
                </c:pt>
                <c:pt idx="13">
                  <c:v>0.1940000000000002</c:v>
                </c:pt>
                <c:pt idx="14">
                  <c:v>0.18599999999999992</c:v>
                </c:pt>
                <c:pt idx="15">
                  <c:v>0.18000000000000033</c:v>
                </c:pt>
                <c:pt idx="16">
                  <c:v>0.17499999999999977</c:v>
                </c:pt>
                <c:pt idx="17">
                  <c:v>0.17000000000000037</c:v>
                </c:pt>
                <c:pt idx="18">
                  <c:v>0.16500000000000029</c:v>
                </c:pt>
                <c:pt idx="19">
                  <c:v>0.161</c:v>
                </c:pt>
                <c:pt idx="20">
                  <c:v>0.15699999999999958</c:v>
                </c:pt>
                <c:pt idx="21">
                  <c:v>0.15300000000000044</c:v>
                </c:pt>
                <c:pt idx="22">
                  <c:v>0.14899999999999997</c:v>
                </c:pt>
                <c:pt idx="23">
                  <c:v>0.14599999999999985</c:v>
                </c:pt>
                <c:pt idx="24" formatCode="#,##0.00">
                  <c:v>0.14300000000000013</c:v>
                </c:pt>
                <c:pt idx="25">
                  <c:v>0.13899999999999971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1.5990000000000035</c:v>
                </c:pt>
                <c:pt idx="1">
                  <c:v>1.3579999999999968</c:v>
                </c:pt>
                <c:pt idx="2">
                  <c:v>1.8830000000000009</c:v>
                </c:pt>
                <c:pt idx="3">
                  <c:v>1.6299999999999992</c:v>
                </c:pt>
                <c:pt idx="4">
                  <c:v>1.4219999999999982</c:v>
                </c:pt>
                <c:pt idx="5">
                  <c:v>2.3049999999999988</c:v>
                </c:pt>
                <c:pt idx="6">
                  <c:v>1.6219999999999986</c:v>
                </c:pt>
                <c:pt idx="7">
                  <c:v>2.8789999999999996</c:v>
                </c:pt>
                <c:pt idx="8">
                  <c:v>2.7909999999999959</c:v>
                </c:pt>
                <c:pt idx="9">
                  <c:v>2.5690000000000071</c:v>
                </c:pt>
                <c:pt idx="10">
                  <c:v>2.2230000000000012</c:v>
                </c:pt>
                <c:pt idx="11">
                  <c:v>2.1980000000000048</c:v>
                </c:pt>
                <c:pt idx="12">
                  <c:v>2.1500000000000004</c:v>
                </c:pt>
                <c:pt idx="13">
                  <c:v>2.1380000000000008</c:v>
                </c:pt>
                <c:pt idx="14">
                  <c:v>2.1359999999999992</c:v>
                </c:pt>
                <c:pt idx="15">
                  <c:v>2.1329999999999978</c:v>
                </c:pt>
                <c:pt idx="16">
                  <c:v>2.1300000000000008</c:v>
                </c:pt>
                <c:pt idx="17">
                  <c:v>2.1290000000000027</c:v>
                </c:pt>
                <c:pt idx="18">
                  <c:v>2.1270000000000011</c:v>
                </c:pt>
                <c:pt idx="19">
                  <c:v>2.1259999999999963</c:v>
                </c:pt>
                <c:pt idx="20">
                  <c:v>2.1269999999999989</c:v>
                </c:pt>
                <c:pt idx="21">
                  <c:v>2.1289999999999987</c:v>
                </c:pt>
                <c:pt idx="22">
                  <c:v>2.1310000000000033</c:v>
                </c:pt>
                <c:pt idx="23">
                  <c:v>2.1330000000000027</c:v>
                </c:pt>
                <c:pt idx="24" formatCode="#,##0.00">
                  <c:v>2.1360000000000054</c:v>
                </c:pt>
                <c:pt idx="25">
                  <c:v>2.138999999999994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3.9810000000000025</c:v>
                </c:pt>
                <c:pt idx="1">
                  <c:v>3.5340000000000038</c:v>
                </c:pt>
                <c:pt idx="2">
                  <c:v>3.6110000000000024</c:v>
                </c:pt>
                <c:pt idx="3">
                  <c:v>4.3120000000000074</c:v>
                </c:pt>
                <c:pt idx="4">
                  <c:v>3.4080000000000008</c:v>
                </c:pt>
                <c:pt idx="5">
                  <c:v>3.6860000000000022</c:v>
                </c:pt>
                <c:pt idx="6">
                  <c:v>3.677999999999999</c:v>
                </c:pt>
                <c:pt idx="7">
                  <c:v>4.0690000000000035</c:v>
                </c:pt>
                <c:pt idx="8">
                  <c:v>4.3079999999999936</c:v>
                </c:pt>
                <c:pt idx="9">
                  <c:v>4.1189999999999936</c:v>
                </c:pt>
                <c:pt idx="10">
                  <c:v>3.6850000000000049</c:v>
                </c:pt>
                <c:pt idx="11">
                  <c:v>3.6139999999999972</c:v>
                </c:pt>
                <c:pt idx="12">
                  <c:v>3.5919999999999943</c:v>
                </c:pt>
                <c:pt idx="13">
                  <c:v>3.6420000000000097</c:v>
                </c:pt>
                <c:pt idx="14">
                  <c:v>3.7870000000000053</c:v>
                </c:pt>
                <c:pt idx="15">
                  <c:v>3.8690000000000029</c:v>
                </c:pt>
                <c:pt idx="16">
                  <c:v>3.928000000000003</c:v>
                </c:pt>
                <c:pt idx="17">
                  <c:v>3.9719999999999973</c:v>
                </c:pt>
                <c:pt idx="18">
                  <c:v>4.0060000000000047</c:v>
                </c:pt>
                <c:pt idx="19">
                  <c:v>4.0329999999999977</c:v>
                </c:pt>
                <c:pt idx="20">
                  <c:v>4.0580000000000194</c:v>
                </c:pt>
                <c:pt idx="21">
                  <c:v>4.0799999999999983</c:v>
                </c:pt>
                <c:pt idx="22">
                  <c:v>4.1000000000000014</c:v>
                </c:pt>
                <c:pt idx="23">
                  <c:v>4.1199999999999939</c:v>
                </c:pt>
                <c:pt idx="24" formatCode="#,##0.00">
                  <c:v>4.1390000000000109</c:v>
                </c:pt>
                <c:pt idx="25">
                  <c:v>4.1570000000000018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15.496000000000008</c:v>
                </c:pt>
                <c:pt idx="1">
                  <c:v>16.607999999999969</c:v>
                </c:pt>
                <c:pt idx="2">
                  <c:v>16.65100000000006</c:v>
                </c:pt>
                <c:pt idx="3">
                  <c:v>17.319000000000052</c:v>
                </c:pt>
                <c:pt idx="4">
                  <c:v>16.391999999999989</c:v>
                </c:pt>
                <c:pt idx="5">
                  <c:v>15.59099999999999</c:v>
                </c:pt>
                <c:pt idx="6">
                  <c:v>18.329000000000004</c:v>
                </c:pt>
                <c:pt idx="7">
                  <c:v>16.894999999999978</c:v>
                </c:pt>
                <c:pt idx="8">
                  <c:v>18.140000000000008</c:v>
                </c:pt>
                <c:pt idx="9">
                  <c:v>16.619000000000025</c:v>
                </c:pt>
                <c:pt idx="10">
                  <c:v>16.303000000000029</c:v>
                </c:pt>
                <c:pt idx="11">
                  <c:v>16.550999999999963</c:v>
                </c:pt>
                <c:pt idx="12">
                  <c:v>16.830999999999936</c:v>
                </c:pt>
                <c:pt idx="13">
                  <c:v>17.007999999999985</c:v>
                </c:pt>
                <c:pt idx="14">
                  <c:v>17.160999999999966</c:v>
                </c:pt>
                <c:pt idx="15">
                  <c:v>17.295999999999985</c:v>
                </c:pt>
                <c:pt idx="16">
                  <c:v>17.40900000000001</c:v>
                </c:pt>
                <c:pt idx="17">
                  <c:v>17.519999999999929</c:v>
                </c:pt>
                <c:pt idx="18">
                  <c:v>17.632000000000019</c:v>
                </c:pt>
                <c:pt idx="19">
                  <c:v>17.742000000000012</c:v>
                </c:pt>
                <c:pt idx="20">
                  <c:v>17.860000000000003</c:v>
                </c:pt>
                <c:pt idx="21">
                  <c:v>17.976999999999954</c:v>
                </c:pt>
                <c:pt idx="22">
                  <c:v>18.09199999999997</c:v>
                </c:pt>
                <c:pt idx="23">
                  <c:v>18.204000000000001</c:v>
                </c:pt>
                <c:pt idx="24" formatCode="#,##0.00">
                  <c:v>18.311999999999998</c:v>
                </c:pt>
                <c:pt idx="25">
                  <c:v>18.417000000000016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12.770000000000048</c:v>
                </c:pt>
                <c:pt idx="1">
                  <c:v>13.513000000000067</c:v>
                </c:pt>
                <c:pt idx="2">
                  <c:v>13.338000000000028</c:v>
                </c:pt>
                <c:pt idx="3">
                  <c:v>12.833000000000023</c:v>
                </c:pt>
                <c:pt idx="4">
                  <c:v>12.270999999999981</c:v>
                </c:pt>
                <c:pt idx="5">
                  <c:v>12.697999999999972</c:v>
                </c:pt>
                <c:pt idx="6">
                  <c:v>12.191000000000004</c:v>
                </c:pt>
                <c:pt idx="7">
                  <c:v>12.669</c:v>
                </c:pt>
                <c:pt idx="8">
                  <c:v>13.283999999999969</c:v>
                </c:pt>
                <c:pt idx="9">
                  <c:v>11.850999999999994</c:v>
                </c:pt>
                <c:pt idx="10">
                  <c:v>11.197999999999968</c:v>
                </c:pt>
                <c:pt idx="11">
                  <c:v>11.467000000000024</c:v>
                </c:pt>
                <c:pt idx="12">
                  <c:v>11.283999999999978</c:v>
                </c:pt>
                <c:pt idx="13">
                  <c:v>11.219999999999999</c:v>
                </c:pt>
                <c:pt idx="14">
                  <c:v>11.097000000000032</c:v>
                </c:pt>
                <c:pt idx="15">
                  <c:v>10.957999999999988</c:v>
                </c:pt>
                <c:pt idx="16">
                  <c:v>10.73200000000001</c:v>
                </c:pt>
                <c:pt idx="17">
                  <c:v>10.506999999999985</c:v>
                </c:pt>
                <c:pt idx="18">
                  <c:v>10.286000000000005</c:v>
                </c:pt>
                <c:pt idx="19">
                  <c:v>10.070000000000004</c:v>
                </c:pt>
                <c:pt idx="20">
                  <c:v>9.8699999999999939</c:v>
                </c:pt>
                <c:pt idx="21">
                  <c:v>9.6680000000000099</c:v>
                </c:pt>
                <c:pt idx="22">
                  <c:v>9.4679999999999982</c:v>
                </c:pt>
                <c:pt idx="23">
                  <c:v>9.2699999999999942</c:v>
                </c:pt>
                <c:pt idx="24" formatCode="#,##0.00">
                  <c:v>9.074999999999994</c:v>
                </c:pt>
                <c:pt idx="25">
                  <c:v>8.8829999999999671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47.317999999999991</c:v>
                </c:pt>
                <c:pt idx="1">
                  <c:v>47.770000000000067</c:v>
                </c:pt>
                <c:pt idx="2">
                  <c:v>50.15500000000003</c:v>
                </c:pt>
                <c:pt idx="3">
                  <c:v>46.990999999999865</c:v>
                </c:pt>
                <c:pt idx="4">
                  <c:v>47.416999999999902</c:v>
                </c:pt>
                <c:pt idx="5">
                  <c:v>49.9780000000002</c:v>
                </c:pt>
                <c:pt idx="6">
                  <c:v>52.080999999999904</c:v>
                </c:pt>
                <c:pt idx="7">
                  <c:v>52.911999999999914</c:v>
                </c:pt>
                <c:pt idx="8">
                  <c:v>53.184000000000133</c:v>
                </c:pt>
                <c:pt idx="9">
                  <c:v>50.039999999999914</c:v>
                </c:pt>
                <c:pt idx="10">
                  <c:v>48.446000000000076</c:v>
                </c:pt>
                <c:pt idx="11">
                  <c:v>47.939000000000021</c:v>
                </c:pt>
                <c:pt idx="12">
                  <c:v>47.195999999999991</c:v>
                </c:pt>
                <c:pt idx="13">
                  <c:v>46.438000000000052</c:v>
                </c:pt>
                <c:pt idx="14">
                  <c:v>45.879000000000104</c:v>
                </c:pt>
                <c:pt idx="15">
                  <c:v>45.277999999999878</c:v>
                </c:pt>
                <c:pt idx="16">
                  <c:v>44.8</c:v>
                </c:pt>
                <c:pt idx="17">
                  <c:v>44.311999999999941</c:v>
                </c:pt>
                <c:pt idx="18">
                  <c:v>43.843999999999937</c:v>
                </c:pt>
                <c:pt idx="19">
                  <c:v>43.390999999999998</c:v>
                </c:pt>
                <c:pt idx="20">
                  <c:v>42.984999999999943</c:v>
                </c:pt>
                <c:pt idx="21">
                  <c:v>42.566000000000031</c:v>
                </c:pt>
                <c:pt idx="22">
                  <c:v>42.163999999999966</c:v>
                </c:pt>
                <c:pt idx="23">
                  <c:v>41.778999999999975</c:v>
                </c:pt>
                <c:pt idx="24" formatCode="#,##0.00">
                  <c:v>41.410000000000103</c:v>
                </c:pt>
                <c:pt idx="25">
                  <c:v>41.066999999999872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50.501000000000104</c:v>
                </c:pt>
                <c:pt idx="1">
                  <c:v>50.933999999999948</c:v>
                </c:pt>
                <c:pt idx="2">
                  <c:v>52.51500000000005</c:v>
                </c:pt>
                <c:pt idx="3">
                  <c:v>50.556999999999903</c:v>
                </c:pt>
                <c:pt idx="4">
                  <c:v>51.541999999999909</c:v>
                </c:pt>
                <c:pt idx="5">
                  <c:v>54.837000000000124</c:v>
                </c:pt>
                <c:pt idx="6">
                  <c:v>56.478999999999942</c:v>
                </c:pt>
                <c:pt idx="7">
                  <c:v>55.709999999999845</c:v>
                </c:pt>
                <c:pt idx="8">
                  <c:v>54.020999999999994</c:v>
                </c:pt>
                <c:pt idx="9">
                  <c:v>55.448000000000022</c:v>
                </c:pt>
                <c:pt idx="10">
                  <c:v>55.424999999999933</c:v>
                </c:pt>
                <c:pt idx="11">
                  <c:v>54.938999999999794</c:v>
                </c:pt>
                <c:pt idx="12">
                  <c:v>55.313999999999922</c:v>
                </c:pt>
                <c:pt idx="13">
                  <c:v>56.147999999999954</c:v>
                </c:pt>
                <c:pt idx="14">
                  <c:v>56.808000000000042</c:v>
                </c:pt>
                <c:pt idx="15">
                  <c:v>57.125000000000028</c:v>
                </c:pt>
                <c:pt idx="16">
                  <c:v>57.399999999999764</c:v>
                </c:pt>
                <c:pt idx="17">
                  <c:v>57.589000000000134</c:v>
                </c:pt>
                <c:pt idx="18">
                  <c:v>57.82100000000019</c:v>
                </c:pt>
                <c:pt idx="19">
                  <c:v>58.032000000000018</c:v>
                </c:pt>
                <c:pt idx="20">
                  <c:v>58.28899999999998</c:v>
                </c:pt>
                <c:pt idx="21">
                  <c:v>58.553999999999903</c:v>
                </c:pt>
                <c:pt idx="22">
                  <c:v>58.828000000000223</c:v>
                </c:pt>
                <c:pt idx="23">
                  <c:v>59.109000000000002</c:v>
                </c:pt>
                <c:pt idx="24" formatCode="#,##0.00">
                  <c:v>59.392999999999994</c:v>
                </c:pt>
                <c:pt idx="25">
                  <c:v>59.68099999999999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138.08099999999996</c:v>
                </c:pt>
                <c:pt idx="1">
                  <c:v>141.50200000000015</c:v>
                </c:pt>
                <c:pt idx="2">
                  <c:v>142.27299999999997</c:v>
                </c:pt>
                <c:pt idx="3">
                  <c:v>135.83600000000001</c:v>
                </c:pt>
                <c:pt idx="4">
                  <c:v>139.971</c:v>
                </c:pt>
                <c:pt idx="5">
                  <c:v>142.91899999999993</c:v>
                </c:pt>
                <c:pt idx="6">
                  <c:v>148.73400000000026</c:v>
                </c:pt>
                <c:pt idx="7">
                  <c:v>149.8890000000001</c:v>
                </c:pt>
                <c:pt idx="8">
                  <c:v>148.0409999999998</c:v>
                </c:pt>
                <c:pt idx="9">
                  <c:v>152.69799999999992</c:v>
                </c:pt>
                <c:pt idx="10">
                  <c:v>147.98800000000017</c:v>
                </c:pt>
                <c:pt idx="11">
                  <c:v>149.17100000000008</c:v>
                </c:pt>
                <c:pt idx="12">
                  <c:v>149.67800000000037</c:v>
                </c:pt>
                <c:pt idx="13">
                  <c:v>149.82300000000023</c:v>
                </c:pt>
                <c:pt idx="14">
                  <c:v>150.22300000000044</c:v>
                </c:pt>
                <c:pt idx="15">
                  <c:v>150.69499999999977</c:v>
                </c:pt>
                <c:pt idx="16">
                  <c:v>151.0209999999997</c:v>
                </c:pt>
                <c:pt idx="17">
                  <c:v>151.3069999999997</c:v>
                </c:pt>
                <c:pt idx="18">
                  <c:v>151.57200000000026</c:v>
                </c:pt>
                <c:pt idx="19">
                  <c:v>151.83099999999993</c:v>
                </c:pt>
                <c:pt idx="20">
                  <c:v>152.12600000000026</c:v>
                </c:pt>
                <c:pt idx="21">
                  <c:v>152.43600000000001</c:v>
                </c:pt>
                <c:pt idx="22">
                  <c:v>152.74099999999996</c:v>
                </c:pt>
                <c:pt idx="23">
                  <c:v>153.10599999999982</c:v>
                </c:pt>
                <c:pt idx="24" formatCode="#,##0.00">
                  <c:v>153.45999999999984</c:v>
                </c:pt>
                <c:pt idx="25">
                  <c:v>153.81300000000002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54.438000000000024</c:v>
                </c:pt>
                <c:pt idx="1">
                  <c:v>55.982000000000099</c:v>
                </c:pt>
                <c:pt idx="2">
                  <c:v>58.684000000000061</c:v>
                </c:pt>
                <c:pt idx="3">
                  <c:v>59.780000000000022</c:v>
                </c:pt>
                <c:pt idx="4">
                  <c:v>57.490999999999893</c:v>
                </c:pt>
                <c:pt idx="5">
                  <c:v>62.95699999999993</c:v>
                </c:pt>
                <c:pt idx="6">
                  <c:v>73.247000000000028</c:v>
                </c:pt>
                <c:pt idx="7">
                  <c:v>77.904000000000082</c:v>
                </c:pt>
                <c:pt idx="8">
                  <c:v>74.71199999999989</c:v>
                </c:pt>
                <c:pt idx="9">
                  <c:v>84.938999999999865</c:v>
                </c:pt>
                <c:pt idx="10">
                  <c:v>91.109000000000066</c:v>
                </c:pt>
                <c:pt idx="11">
                  <c:v>95.502999999999872</c:v>
                </c:pt>
                <c:pt idx="12">
                  <c:v>95.560000000000088</c:v>
                </c:pt>
                <c:pt idx="13">
                  <c:v>96.094999999999828</c:v>
                </c:pt>
                <c:pt idx="14">
                  <c:v>96.841999999999885</c:v>
                </c:pt>
                <c:pt idx="15">
                  <c:v>97.237000000000023</c:v>
                </c:pt>
                <c:pt idx="16">
                  <c:v>97.522000000000062</c:v>
                </c:pt>
                <c:pt idx="17">
                  <c:v>97.790000000000077</c:v>
                </c:pt>
                <c:pt idx="18">
                  <c:v>98.037999999999798</c:v>
                </c:pt>
                <c:pt idx="19">
                  <c:v>98.283999999999978</c:v>
                </c:pt>
                <c:pt idx="20">
                  <c:v>98.557999999999879</c:v>
                </c:pt>
                <c:pt idx="21">
                  <c:v>98.799999999999841</c:v>
                </c:pt>
                <c:pt idx="22">
                  <c:v>99.038999999999774</c:v>
                </c:pt>
                <c:pt idx="23">
                  <c:v>99.272000000000034</c:v>
                </c:pt>
                <c:pt idx="24" formatCode="#,##0.00">
                  <c:v>99.499000000000152</c:v>
                </c:pt>
                <c:pt idx="25">
                  <c:v>99.727000000000103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37.932999999999986</c:v>
                </c:pt>
                <c:pt idx="1">
                  <c:v>39.640999999999991</c:v>
                </c:pt>
                <c:pt idx="2">
                  <c:v>41.783999999999978</c:v>
                </c:pt>
                <c:pt idx="3">
                  <c:v>41.532999999999916</c:v>
                </c:pt>
                <c:pt idx="4">
                  <c:v>42.893999999999956</c:v>
                </c:pt>
                <c:pt idx="5">
                  <c:v>45.860000000000014</c:v>
                </c:pt>
                <c:pt idx="6">
                  <c:v>48.827000000000119</c:v>
                </c:pt>
                <c:pt idx="7">
                  <c:v>49.730999999999987</c:v>
                </c:pt>
                <c:pt idx="8">
                  <c:v>51.191000000000095</c:v>
                </c:pt>
                <c:pt idx="9">
                  <c:v>52.34099999999993</c:v>
                </c:pt>
                <c:pt idx="10">
                  <c:v>51.099000000000103</c:v>
                </c:pt>
                <c:pt idx="11">
                  <c:v>48.04599999999995</c:v>
                </c:pt>
                <c:pt idx="12">
                  <c:v>49.058000000000014</c:v>
                </c:pt>
                <c:pt idx="13">
                  <c:v>50.196000000000012</c:v>
                </c:pt>
                <c:pt idx="14">
                  <c:v>51.453000000000024</c:v>
                </c:pt>
                <c:pt idx="15">
                  <c:v>52.35499999999999</c:v>
                </c:pt>
                <c:pt idx="16">
                  <c:v>53.11600000000017</c:v>
                </c:pt>
                <c:pt idx="17">
                  <c:v>53.801000000000151</c:v>
                </c:pt>
                <c:pt idx="18">
                  <c:v>54.443000000000183</c:v>
                </c:pt>
                <c:pt idx="19">
                  <c:v>55.054000000000002</c:v>
                </c:pt>
                <c:pt idx="20">
                  <c:v>55.649000000000036</c:v>
                </c:pt>
                <c:pt idx="21">
                  <c:v>56.216999999999935</c:v>
                </c:pt>
                <c:pt idx="22">
                  <c:v>56.762999999999984</c:v>
                </c:pt>
                <c:pt idx="23">
                  <c:v>57.28800000000011</c:v>
                </c:pt>
                <c:pt idx="24" formatCode="#,##0.00">
                  <c:v>57.790000000000006</c:v>
                </c:pt>
                <c:pt idx="25">
                  <c:v>58.268999999999899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4.1580000000000021</c:v>
                </c:pt>
                <c:pt idx="1">
                  <c:v>4.642000000000003</c:v>
                </c:pt>
                <c:pt idx="2">
                  <c:v>5.0560000000000018</c:v>
                </c:pt>
                <c:pt idx="3">
                  <c:v>5.0549999999999988</c:v>
                </c:pt>
                <c:pt idx="4">
                  <c:v>5.0650000000000066</c:v>
                </c:pt>
                <c:pt idx="5">
                  <c:v>4.6900000000000057</c:v>
                </c:pt>
                <c:pt idx="6">
                  <c:v>4.5810000000000128</c:v>
                </c:pt>
                <c:pt idx="7">
                  <c:v>4.6730000000000071</c:v>
                </c:pt>
                <c:pt idx="8">
                  <c:v>3.5860000000000007</c:v>
                </c:pt>
                <c:pt idx="9">
                  <c:v>4.4830000000000005</c:v>
                </c:pt>
                <c:pt idx="10">
                  <c:v>4.1960000000000024</c:v>
                </c:pt>
                <c:pt idx="11">
                  <c:v>4.1220000000000017</c:v>
                </c:pt>
                <c:pt idx="12">
                  <c:v>4.0949999999999989</c:v>
                </c:pt>
                <c:pt idx="13">
                  <c:v>4.0649999999999986</c:v>
                </c:pt>
                <c:pt idx="14">
                  <c:v>4.0440000000000058</c:v>
                </c:pt>
                <c:pt idx="15">
                  <c:v>4.0469999999999935</c:v>
                </c:pt>
                <c:pt idx="16">
                  <c:v>4.0439999999999969</c:v>
                </c:pt>
                <c:pt idx="17">
                  <c:v>4.0399999999999938</c:v>
                </c:pt>
                <c:pt idx="18">
                  <c:v>4.0370000000000035</c:v>
                </c:pt>
                <c:pt idx="19">
                  <c:v>4.0339999999999936</c:v>
                </c:pt>
                <c:pt idx="20">
                  <c:v>4.0299999999999949</c:v>
                </c:pt>
                <c:pt idx="21">
                  <c:v>4.0259999999999998</c:v>
                </c:pt>
                <c:pt idx="22">
                  <c:v>4.022000000000002</c:v>
                </c:pt>
                <c:pt idx="23">
                  <c:v>4.0169999999999995</c:v>
                </c:pt>
                <c:pt idx="24" formatCode="#,##0.00">
                  <c:v>4.013000000000007</c:v>
                </c:pt>
                <c:pt idx="25">
                  <c:v>4.0090000000000003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22.079000000000015</c:v>
                </c:pt>
                <c:pt idx="1">
                  <c:v>21.389999999999986</c:v>
                </c:pt>
                <c:pt idx="2">
                  <c:v>20.19599999999992</c:v>
                </c:pt>
                <c:pt idx="3">
                  <c:v>26.845999999999972</c:v>
                </c:pt>
                <c:pt idx="4">
                  <c:v>25.452000000000005</c:v>
                </c:pt>
                <c:pt idx="5">
                  <c:v>24.372000000000114</c:v>
                </c:pt>
                <c:pt idx="6">
                  <c:v>27.349000000000032</c:v>
                </c:pt>
                <c:pt idx="7">
                  <c:v>29.256999999999973</c:v>
                </c:pt>
                <c:pt idx="8">
                  <c:v>25.428999999999977</c:v>
                </c:pt>
                <c:pt idx="9">
                  <c:v>25.226000000000031</c:v>
                </c:pt>
                <c:pt idx="10">
                  <c:v>24.595000000000041</c:v>
                </c:pt>
                <c:pt idx="11">
                  <c:v>25.198999999999991</c:v>
                </c:pt>
                <c:pt idx="12">
                  <c:v>25.426000000000002</c:v>
                </c:pt>
                <c:pt idx="13">
                  <c:v>25.909000000000006</c:v>
                </c:pt>
                <c:pt idx="14">
                  <c:v>26.284999999999958</c:v>
                </c:pt>
                <c:pt idx="15">
                  <c:v>26.593999999999998</c:v>
                </c:pt>
                <c:pt idx="16">
                  <c:v>26.879000000000037</c:v>
                </c:pt>
                <c:pt idx="17">
                  <c:v>27.122999999999969</c:v>
                </c:pt>
                <c:pt idx="18">
                  <c:v>27.352999999999945</c:v>
                </c:pt>
                <c:pt idx="19">
                  <c:v>27.581000000000067</c:v>
                </c:pt>
                <c:pt idx="20">
                  <c:v>27.823000000000047</c:v>
                </c:pt>
                <c:pt idx="21">
                  <c:v>28.059999999999953</c:v>
                </c:pt>
                <c:pt idx="22">
                  <c:v>28.289999999999988</c:v>
                </c:pt>
                <c:pt idx="23">
                  <c:v>28.509999999999938</c:v>
                </c:pt>
                <c:pt idx="24" formatCode="#,##0.00">
                  <c:v>28.717000000000031</c:v>
                </c:pt>
                <c:pt idx="25">
                  <c:v>28.911999999999964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20.522000000000006</c:v>
                </c:pt>
                <c:pt idx="1">
                  <c:v>23.142000000000035</c:v>
                </c:pt>
                <c:pt idx="2">
                  <c:v>22.368999999999989</c:v>
                </c:pt>
                <c:pt idx="3">
                  <c:v>22.534999999999968</c:v>
                </c:pt>
                <c:pt idx="4">
                  <c:v>24.768000000000022</c:v>
                </c:pt>
                <c:pt idx="5">
                  <c:v>24.911999999999992</c:v>
                </c:pt>
                <c:pt idx="6">
                  <c:v>23.74799999999998</c:v>
                </c:pt>
                <c:pt idx="7">
                  <c:v>23.030000000000019</c:v>
                </c:pt>
                <c:pt idx="8">
                  <c:v>22.694000000000006</c:v>
                </c:pt>
                <c:pt idx="9">
                  <c:v>25.111999999999977</c:v>
                </c:pt>
                <c:pt idx="10">
                  <c:v>26.47799999999998</c:v>
                </c:pt>
                <c:pt idx="11">
                  <c:v>26.70800000000002</c:v>
                </c:pt>
                <c:pt idx="12">
                  <c:v>26.524999999999952</c:v>
                </c:pt>
                <c:pt idx="13">
                  <c:v>26.302999999999965</c:v>
                </c:pt>
                <c:pt idx="14">
                  <c:v>26.061999999999948</c:v>
                </c:pt>
                <c:pt idx="15">
                  <c:v>25.876999999999995</c:v>
                </c:pt>
                <c:pt idx="16">
                  <c:v>25.710999999999999</c:v>
                </c:pt>
                <c:pt idx="17">
                  <c:v>25.543999999999993</c:v>
                </c:pt>
                <c:pt idx="18">
                  <c:v>25.377000000000024</c:v>
                </c:pt>
                <c:pt idx="19">
                  <c:v>25.207999999999977</c:v>
                </c:pt>
                <c:pt idx="20">
                  <c:v>25.04000000000002</c:v>
                </c:pt>
                <c:pt idx="21">
                  <c:v>24.864000000000019</c:v>
                </c:pt>
                <c:pt idx="22">
                  <c:v>24.687999999999953</c:v>
                </c:pt>
                <c:pt idx="23">
                  <c:v>24.511999999999961</c:v>
                </c:pt>
                <c:pt idx="24" formatCode="#,##0.00">
                  <c:v>24.336999999999964</c:v>
                </c:pt>
                <c:pt idx="25">
                  <c:v>24.162000000000017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11.993999999999982</c:v>
                </c:pt>
                <c:pt idx="1">
                  <c:v>11.505000000000029</c:v>
                </c:pt>
                <c:pt idx="2">
                  <c:v>10.102000000000018</c:v>
                </c:pt>
                <c:pt idx="3">
                  <c:v>11.725000000000028</c:v>
                </c:pt>
                <c:pt idx="4">
                  <c:v>10.211999999999986</c:v>
                </c:pt>
                <c:pt idx="5">
                  <c:v>12.181999999999992</c:v>
                </c:pt>
                <c:pt idx="6">
                  <c:v>12.955999999999975</c:v>
                </c:pt>
                <c:pt idx="7">
                  <c:v>13.37700000000001</c:v>
                </c:pt>
                <c:pt idx="8">
                  <c:v>15.282000000000009</c:v>
                </c:pt>
                <c:pt idx="9">
                  <c:v>16.031999999999986</c:v>
                </c:pt>
                <c:pt idx="10">
                  <c:v>17.227999999999998</c:v>
                </c:pt>
                <c:pt idx="11">
                  <c:v>17.098999999999993</c:v>
                </c:pt>
                <c:pt idx="12">
                  <c:v>16.923000000000012</c:v>
                </c:pt>
                <c:pt idx="13">
                  <c:v>16.864000000000004</c:v>
                </c:pt>
                <c:pt idx="14">
                  <c:v>16.939000000000018</c:v>
                </c:pt>
                <c:pt idx="15">
                  <c:v>17.078999999999994</c:v>
                </c:pt>
                <c:pt idx="16">
                  <c:v>17.263000000000012</c:v>
                </c:pt>
                <c:pt idx="17">
                  <c:v>17.46900000000004</c:v>
                </c:pt>
                <c:pt idx="18">
                  <c:v>17.687000000000026</c:v>
                </c:pt>
                <c:pt idx="19">
                  <c:v>17.911000000000008</c:v>
                </c:pt>
                <c:pt idx="20">
                  <c:v>18.13699999999999</c:v>
                </c:pt>
                <c:pt idx="21">
                  <c:v>18.365000000000006</c:v>
                </c:pt>
                <c:pt idx="22">
                  <c:v>18.593000000000028</c:v>
                </c:pt>
                <c:pt idx="23">
                  <c:v>18.819999999999993</c:v>
                </c:pt>
                <c:pt idx="24" formatCode="#,##0.00">
                  <c:v>19.044</c:v>
                </c:pt>
                <c:pt idx="25">
                  <c:v>19.265000000000025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59.698999999999955</c:v>
                </c:pt>
                <c:pt idx="1">
                  <c:v>59.224999999999937</c:v>
                </c:pt>
                <c:pt idx="2">
                  <c:v>60.39999999999992</c:v>
                </c:pt>
                <c:pt idx="3">
                  <c:v>67.319000000000116</c:v>
                </c:pt>
                <c:pt idx="4">
                  <c:v>71.941000000000116</c:v>
                </c:pt>
                <c:pt idx="5">
                  <c:v>67.637000000000015</c:v>
                </c:pt>
                <c:pt idx="6">
                  <c:v>74.167000000000002</c:v>
                </c:pt>
                <c:pt idx="7">
                  <c:v>68.513999999999911</c:v>
                </c:pt>
                <c:pt idx="8">
                  <c:v>67.095000000000269</c:v>
                </c:pt>
                <c:pt idx="9">
                  <c:v>77.322000000000116</c:v>
                </c:pt>
                <c:pt idx="10">
                  <c:v>76.891000000000048</c:v>
                </c:pt>
                <c:pt idx="11">
                  <c:v>77.965000000000089</c:v>
                </c:pt>
                <c:pt idx="12">
                  <c:v>78.365999999999886</c:v>
                </c:pt>
                <c:pt idx="13">
                  <c:v>78.968000000000103</c:v>
                </c:pt>
                <c:pt idx="14">
                  <c:v>79.600999999999829</c:v>
                </c:pt>
                <c:pt idx="15">
                  <c:v>80.105999999999952</c:v>
                </c:pt>
                <c:pt idx="16">
                  <c:v>80.573999999999884</c:v>
                </c:pt>
                <c:pt idx="17">
                  <c:v>81.061000000000277</c:v>
                </c:pt>
                <c:pt idx="18">
                  <c:v>81.567000000000093</c:v>
                </c:pt>
                <c:pt idx="19">
                  <c:v>82.095000000000056</c:v>
                </c:pt>
                <c:pt idx="20">
                  <c:v>82.632000000000076</c:v>
                </c:pt>
                <c:pt idx="21">
                  <c:v>83.159000000000006</c:v>
                </c:pt>
                <c:pt idx="22">
                  <c:v>83.688000000000002</c:v>
                </c:pt>
                <c:pt idx="23">
                  <c:v>84.217000000000269</c:v>
                </c:pt>
                <c:pt idx="24" formatCode="#,##0.00">
                  <c:v>84.745999999999839</c:v>
                </c:pt>
                <c:pt idx="25">
                  <c:v>85.276000000000153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74.745999999999796</c:v>
                </c:pt>
                <c:pt idx="1">
                  <c:v>75.999999999999645</c:v>
                </c:pt>
                <c:pt idx="2">
                  <c:v>71.712999999999809</c:v>
                </c:pt>
                <c:pt idx="3">
                  <c:v>73.749999999999957</c:v>
                </c:pt>
                <c:pt idx="4">
                  <c:v>83.371000000000009</c:v>
                </c:pt>
                <c:pt idx="5">
                  <c:v>84.903000000000006</c:v>
                </c:pt>
                <c:pt idx="6">
                  <c:v>89.317000000000149</c:v>
                </c:pt>
                <c:pt idx="7">
                  <c:v>91.57900000000015</c:v>
                </c:pt>
                <c:pt idx="8">
                  <c:v>94.57100000000014</c:v>
                </c:pt>
                <c:pt idx="9">
                  <c:v>89.094000000000037</c:v>
                </c:pt>
                <c:pt idx="10">
                  <c:v>84.284999999999897</c:v>
                </c:pt>
                <c:pt idx="11">
                  <c:v>85.60800000000016</c:v>
                </c:pt>
                <c:pt idx="12">
                  <c:v>87.249999999999943</c:v>
                </c:pt>
                <c:pt idx="13">
                  <c:v>88.116999999999976</c:v>
                </c:pt>
                <c:pt idx="14">
                  <c:v>88.914000000000087</c:v>
                </c:pt>
                <c:pt idx="15">
                  <c:v>89.56</c:v>
                </c:pt>
                <c:pt idx="16">
                  <c:v>90.280000000000044</c:v>
                </c:pt>
                <c:pt idx="17">
                  <c:v>90.992999999999967</c:v>
                </c:pt>
                <c:pt idx="18">
                  <c:v>91.700999999999979</c:v>
                </c:pt>
                <c:pt idx="19">
                  <c:v>92.411000000000001</c:v>
                </c:pt>
                <c:pt idx="20">
                  <c:v>93.14100000000002</c:v>
                </c:pt>
                <c:pt idx="21">
                  <c:v>93.850000000000094</c:v>
                </c:pt>
                <c:pt idx="22">
                  <c:v>94.560999999999865</c:v>
                </c:pt>
                <c:pt idx="23">
                  <c:v>95.275000000000034</c:v>
                </c:pt>
                <c:pt idx="24" formatCode="#,##0.00">
                  <c:v>95.991000000000085</c:v>
                </c:pt>
                <c:pt idx="25">
                  <c:v>96.712000000000117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19.611000000000029</c:v>
                </c:pt>
                <c:pt idx="1">
                  <c:v>22.81799999999998</c:v>
                </c:pt>
                <c:pt idx="2">
                  <c:v>22.833000000000006</c:v>
                </c:pt>
                <c:pt idx="3">
                  <c:v>21.237999999999968</c:v>
                </c:pt>
                <c:pt idx="4">
                  <c:v>22.839999999999989</c:v>
                </c:pt>
                <c:pt idx="5">
                  <c:v>23.223000000000003</c:v>
                </c:pt>
                <c:pt idx="6">
                  <c:v>23.277999999999981</c:v>
                </c:pt>
                <c:pt idx="7">
                  <c:v>24.397000000000013</c:v>
                </c:pt>
                <c:pt idx="8">
                  <c:v>25.977999999999962</c:v>
                </c:pt>
                <c:pt idx="9">
                  <c:v>25.129999999999946</c:v>
                </c:pt>
                <c:pt idx="10">
                  <c:v>25.352999999999948</c:v>
                </c:pt>
                <c:pt idx="11">
                  <c:v>25.277000000000015</c:v>
                </c:pt>
                <c:pt idx="12">
                  <c:v>24.380999999999961</c:v>
                </c:pt>
                <c:pt idx="13">
                  <c:v>24.217999999999943</c:v>
                </c:pt>
                <c:pt idx="14">
                  <c:v>24.507000000000001</c:v>
                </c:pt>
                <c:pt idx="15">
                  <c:v>24.609000000000023</c:v>
                </c:pt>
                <c:pt idx="16">
                  <c:v>24.769999999999996</c:v>
                </c:pt>
                <c:pt idx="17">
                  <c:v>24.900000000000063</c:v>
                </c:pt>
                <c:pt idx="18">
                  <c:v>25.013000000000023</c:v>
                </c:pt>
                <c:pt idx="19">
                  <c:v>25.110000000000003</c:v>
                </c:pt>
                <c:pt idx="20">
                  <c:v>25.219999999999942</c:v>
                </c:pt>
                <c:pt idx="21">
                  <c:v>25.33799999999999</c:v>
                </c:pt>
                <c:pt idx="22">
                  <c:v>25.460999999999984</c:v>
                </c:pt>
                <c:pt idx="23">
                  <c:v>25.583000000000002</c:v>
                </c:pt>
                <c:pt idx="24" formatCode="#,##0.00">
                  <c:v>25.701999999999984</c:v>
                </c:pt>
                <c:pt idx="25">
                  <c:v>25.818999999999985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24.984999999999967</c:v>
                </c:pt>
                <c:pt idx="1">
                  <c:v>26.328000000000028</c:v>
                </c:pt>
                <c:pt idx="2">
                  <c:v>25.327000000000012</c:v>
                </c:pt>
                <c:pt idx="3">
                  <c:v>26.588000000000022</c:v>
                </c:pt>
                <c:pt idx="4">
                  <c:v>29.845999999999975</c:v>
                </c:pt>
                <c:pt idx="5">
                  <c:v>28.48099999999997</c:v>
                </c:pt>
                <c:pt idx="6">
                  <c:v>29.431999999999984</c:v>
                </c:pt>
                <c:pt idx="7">
                  <c:v>25.826000000000029</c:v>
                </c:pt>
                <c:pt idx="8">
                  <c:v>25.80100000000002</c:v>
                </c:pt>
                <c:pt idx="9">
                  <c:v>26.314000000000039</c:v>
                </c:pt>
                <c:pt idx="10">
                  <c:v>26.898</c:v>
                </c:pt>
                <c:pt idx="11">
                  <c:v>26.238999999999994</c:v>
                </c:pt>
                <c:pt idx="12">
                  <c:v>25.817999999999955</c:v>
                </c:pt>
                <c:pt idx="13">
                  <c:v>25.807999999999943</c:v>
                </c:pt>
                <c:pt idx="14">
                  <c:v>25.82700000000003</c:v>
                </c:pt>
                <c:pt idx="15">
                  <c:v>25.77999999999998</c:v>
                </c:pt>
                <c:pt idx="16">
                  <c:v>25.720000000000013</c:v>
                </c:pt>
                <c:pt idx="17">
                  <c:v>25.664999999999985</c:v>
                </c:pt>
                <c:pt idx="18">
                  <c:v>25.616999999999951</c:v>
                </c:pt>
                <c:pt idx="19">
                  <c:v>25.581000000000021</c:v>
                </c:pt>
                <c:pt idx="20">
                  <c:v>25.560999999999996</c:v>
                </c:pt>
                <c:pt idx="21">
                  <c:v>25.550000000000036</c:v>
                </c:pt>
                <c:pt idx="22">
                  <c:v>25.546000000000038</c:v>
                </c:pt>
                <c:pt idx="23">
                  <c:v>25.546999999999972</c:v>
                </c:pt>
                <c:pt idx="24" formatCode="#,##0.00">
                  <c:v>25.554000000000062</c:v>
                </c:pt>
                <c:pt idx="25">
                  <c:v>25.56699999999999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35.308999999999962</c:v>
                </c:pt>
                <c:pt idx="1">
                  <c:v>35.45000000000001</c:v>
                </c:pt>
                <c:pt idx="2">
                  <c:v>33.034999999999954</c:v>
                </c:pt>
                <c:pt idx="3">
                  <c:v>31.05700000000007</c:v>
                </c:pt>
                <c:pt idx="4">
                  <c:v>30.117000000000004</c:v>
                </c:pt>
                <c:pt idx="5">
                  <c:v>28.792000000000026</c:v>
                </c:pt>
                <c:pt idx="6">
                  <c:v>28.347999999999985</c:v>
                </c:pt>
                <c:pt idx="7">
                  <c:v>28.706999999999997</c:v>
                </c:pt>
                <c:pt idx="8">
                  <c:v>29.202000000000041</c:v>
                </c:pt>
                <c:pt idx="9">
                  <c:v>29.01599999999998</c:v>
                </c:pt>
                <c:pt idx="10">
                  <c:v>29.767000000000078</c:v>
                </c:pt>
                <c:pt idx="11">
                  <c:v>30.051000000000069</c:v>
                </c:pt>
                <c:pt idx="12">
                  <c:v>30.555000000000003</c:v>
                </c:pt>
                <c:pt idx="13">
                  <c:v>30.884999999999994</c:v>
                </c:pt>
                <c:pt idx="14">
                  <c:v>31.318000000000026</c:v>
                </c:pt>
                <c:pt idx="15">
                  <c:v>31.481999999999992</c:v>
                </c:pt>
                <c:pt idx="16">
                  <c:v>31.615000000000006</c:v>
                </c:pt>
                <c:pt idx="17">
                  <c:v>31.750000000000014</c:v>
                </c:pt>
                <c:pt idx="18">
                  <c:v>31.886000000000049</c:v>
                </c:pt>
                <c:pt idx="19">
                  <c:v>32.021999999999935</c:v>
                </c:pt>
                <c:pt idx="20">
                  <c:v>32.158000000000037</c:v>
                </c:pt>
                <c:pt idx="21">
                  <c:v>32.288000000000025</c:v>
                </c:pt>
                <c:pt idx="22">
                  <c:v>32.416999999999966</c:v>
                </c:pt>
                <c:pt idx="23">
                  <c:v>32.546999999999969</c:v>
                </c:pt>
                <c:pt idx="24" formatCode="#,##0.00">
                  <c:v>32.67699999999995</c:v>
                </c:pt>
                <c:pt idx="25">
                  <c:v>32.80699999999996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66.221000000000018</c:v>
                </c:pt>
                <c:pt idx="1">
                  <c:v>67.298999999999879</c:v>
                </c:pt>
                <c:pt idx="2">
                  <c:v>67.153999999999883</c:v>
                </c:pt>
                <c:pt idx="3">
                  <c:v>75.932000000000045</c:v>
                </c:pt>
                <c:pt idx="4">
                  <c:v>75.606000000000009</c:v>
                </c:pt>
                <c:pt idx="5">
                  <c:v>78.541999999999987</c:v>
                </c:pt>
                <c:pt idx="6">
                  <c:v>78.443999999999974</c:v>
                </c:pt>
                <c:pt idx="7">
                  <c:v>76.789999999999836</c:v>
                </c:pt>
                <c:pt idx="8">
                  <c:v>78.451999999999884</c:v>
                </c:pt>
                <c:pt idx="9">
                  <c:v>79.951000000000107</c:v>
                </c:pt>
                <c:pt idx="10">
                  <c:v>78.885000000000161</c:v>
                </c:pt>
                <c:pt idx="11">
                  <c:v>78.022000000000105</c:v>
                </c:pt>
                <c:pt idx="12">
                  <c:v>77.275999999999925</c:v>
                </c:pt>
                <c:pt idx="13">
                  <c:v>77.135000000000034</c:v>
                </c:pt>
                <c:pt idx="14">
                  <c:v>77.16999999999986</c:v>
                </c:pt>
                <c:pt idx="15">
                  <c:v>77.374000000000137</c:v>
                </c:pt>
                <c:pt idx="16">
                  <c:v>77.456999999999979</c:v>
                </c:pt>
                <c:pt idx="17">
                  <c:v>77.540000000000049</c:v>
                </c:pt>
                <c:pt idx="18">
                  <c:v>77.627999999999815</c:v>
                </c:pt>
                <c:pt idx="19">
                  <c:v>77.731999999999942</c:v>
                </c:pt>
                <c:pt idx="20">
                  <c:v>77.898999999999944</c:v>
                </c:pt>
                <c:pt idx="21">
                  <c:v>78.062999999999761</c:v>
                </c:pt>
                <c:pt idx="22">
                  <c:v>78.215999999999866</c:v>
                </c:pt>
                <c:pt idx="23">
                  <c:v>78.366000000000057</c:v>
                </c:pt>
                <c:pt idx="24" formatCode="#,##0.00">
                  <c:v>78.512000000000199</c:v>
                </c:pt>
                <c:pt idx="25">
                  <c:v>78.650000000000134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77.026999999999859</c:v>
                </c:pt>
                <c:pt idx="1">
                  <c:v>81.593000000000046</c:v>
                </c:pt>
                <c:pt idx="2">
                  <c:v>80.969999999999928</c:v>
                </c:pt>
                <c:pt idx="3">
                  <c:v>87.03499999999984</c:v>
                </c:pt>
                <c:pt idx="4">
                  <c:v>87.254999999999995</c:v>
                </c:pt>
                <c:pt idx="5">
                  <c:v>86.650999999999911</c:v>
                </c:pt>
                <c:pt idx="6">
                  <c:v>91.736999999999725</c:v>
                </c:pt>
                <c:pt idx="7">
                  <c:v>98.803999999999903</c:v>
                </c:pt>
                <c:pt idx="8">
                  <c:v>95.769000000000048</c:v>
                </c:pt>
                <c:pt idx="9">
                  <c:v>97.565000000000026</c:v>
                </c:pt>
                <c:pt idx="10">
                  <c:v>94.103000000000321</c:v>
                </c:pt>
                <c:pt idx="11">
                  <c:v>96.083000000000027</c:v>
                </c:pt>
                <c:pt idx="12">
                  <c:v>97.665999999999627</c:v>
                </c:pt>
                <c:pt idx="13">
                  <c:v>99.053999999999945</c:v>
                </c:pt>
                <c:pt idx="14">
                  <c:v>100.65099999999998</c:v>
                </c:pt>
                <c:pt idx="15">
                  <c:v>101.84999999999998</c:v>
                </c:pt>
                <c:pt idx="16">
                  <c:v>102.79799999999999</c:v>
                </c:pt>
                <c:pt idx="17">
                  <c:v>103.669</c:v>
                </c:pt>
                <c:pt idx="18">
                  <c:v>104.51100000000001</c:v>
                </c:pt>
                <c:pt idx="19">
                  <c:v>105.34</c:v>
                </c:pt>
                <c:pt idx="20">
                  <c:v>106.15599999999989</c:v>
                </c:pt>
                <c:pt idx="21">
                  <c:v>106.95899999999999</c:v>
                </c:pt>
                <c:pt idx="22">
                  <c:v>107.75300000000014</c:v>
                </c:pt>
                <c:pt idx="23">
                  <c:v>108.54999999999988</c:v>
                </c:pt>
                <c:pt idx="24" formatCode="#,##0.00">
                  <c:v>109.355</c:v>
                </c:pt>
                <c:pt idx="25">
                  <c:v>110.16900000000001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12.407000000000007</c:v>
                </c:pt>
                <c:pt idx="1">
                  <c:v>13.703000000000021</c:v>
                </c:pt>
                <c:pt idx="2">
                  <c:v>15.028999999999998</c:v>
                </c:pt>
                <c:pt idx="3">
                  <c:v>13.120000000000001</c:v>
                </c:pt>
                <c:pt idx="4">
                  <c:v>11.375</c:v>
                </c:pt>
                <c:pt idx="5">
                  <c:v>12.899000000000008</c:v>
                </c:pt>
                <c:pt idx="6">
                  <c:v>12.28</c:v>
                </c:pt>
                <c:pt idx="7">
                  <c:v>14.253999999999998</c:v>
                </c:pt>
                <c:pt idx="8">
                  <c:v>13.473999999999993</c:v>
                </c:pt>
                <c:pt idx="9">
                  <c:v>14.374999999999986</c:v>
                </c:pt>
                <c:pt idx="10">
                  <c:v>14.009000000000004</c:v>
                </c:pt>
                <c:pt idx="11">
                  <c:v>13.919000000000015</c:v>
                </c:pt>
                <c:pt idx="12">
                  <c:v>13.868000000000009</c:v>
                </c:pt>
                <c:pt idx="13">
                  <c:v>13.916000000000018</c:v>
                </c:pt>
                <c:pt idx="14">
                  <c:v>14.055</c:v>
                </c:pt>
                <c:pt idx="15">
                  <c:v>14.100000000000009</c:v>
                </c:pt>
                <c:pt idx="16">
                  <c:v>14.128999999999989</c:v>
                </c:pt>
                <c:pt idx="17">
                  <c:v>14.145000000000008</c:v>
                </c:pt>
                <c:pt idx="18">
                  <c:v>14.148000000000025</c:v>
                </c:pt>
                <c:pt idx="19">
                  <c:v>14.146999999999988</c:v>
                </c:pt>
                <c:pt idx="20">
                  <c:v>14.149000000000004</c:v>
                </c:pt>
                <c:pt idx="21">
                  <c:v>14.150000000000002</c:v>
                </c:pt>
                <c:pt idx="22">
                  <c:v>14.148000000000019</c:v>
                </c:pt>
                <c:pt idx="23">
                  <c:v>14.145999999999997</c:v>
                </c:pt>
                <c:pt idx="24">
                  <c:v>14.145000000000014</c:v>
                </c:pt>
                <c:pt idx="25">
                  <c:v>14.141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75.584000000000046</c:v>
                </c:pt>
                <c:pt idx="1">
                  <c:v>77.891000000000105</c:v>
                </c:pt>
                <c:pt idx="2">
                  <c:v>80.144000000000119</c:v>
                </c:pt>
                <c:pt idx="3">
                  <c:v>77.142999999999944</c:v>
                </c:pt>
                <c:pt idx="4">
                  <c:v>76.07999999999987</c:v>
                </c:pt>
                <c:pt idx="5">
                  <c:v>78.267000000000166</c:v>
                </c:pt>
                <c:pt idx="6">
                  <c:v>82.600999999999914</c:v>
                </c:pt>
                <c:pt idx="7">
                  <c:v>82.475999999999885</c:v>
                </c:pt>
                <c:pt idx="8">
                  <c:v>84.608000000000118</c:v>
                </c:pt>
                <c:pt idx="9">
                  <c:v>78.509999999999934</c:v>
                </c:pt>
                <c:pt idx="10">
                  <c:v>75.947000000000074</c:v>
                </c:pt>
                <c:pt idx="11">
                  <c:v>75.957000000000008</c:v>
                </c:pt>
                <c:pt idx="12">
                  <c:v>75.310999999999908</c:v>
                </c:pt>
                <c:pt idx="13">
                  <c:v>74.666000000000039</c:v>
                </c:pt>
                <c:pt idx="14">
                  <c:v>74.1370000000001</c:v>
                </c:pt>
                <c:pt idx="15">
                  <c:v>73.531999999999854</c:v>
                </c:pt>
                <c:pt idx="16">
                  <c:v>72.941000000000017</c:v>
                </c:pt>
                <c:pt idx="17">
                  <c:v>72.338999999999857</c:v>
                </c:pt>
                <c:pt idx="18">
                  <c:v>71.761999999999958</c:v>
                </c:pt>
                <c:pt idx="19">
                  <c:v>71.203000000000017</c:v>
                </c:pt>
                <c:pt idx="20">
                  <c:v>70.714999999999947</c:v>
                </c:pt>
                <c:pt idx="21">
                  <c:v>70.210999999999999</c:v>
                </c:pt>
                <c:pt idx="22">
                  <c:v>69.723999999999933</c:v>
                </c:pt>
                <c:pt idx="23">
                  <c:v>69.252999999999972</c:v>
                </c:pt>
                <c:pt idx="24">
                  <c:v>68.797000000000097</c:v>
                </c:pt>
                <c:pt idx="25">
                  <c:v>68.366999999999848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50.501000000000104</c:v>
                </c:pt>
                <c:pt idx="1">
                  <c:v>50.933999999999948</c:v>
                </c:pt>
                <c:pt idx="2">
                  <c:v>52.51500000000005</c:v>
                </c:pt>
                <c:pt idx="3">
                  <c:v>50.556999999999903</c:v>
                </c:pt>
                <c:pt idx="4">
                  <c:v>51.541999999999909</c:v>
                </c:pt>
                <c:pt idx="5">
                  <c:v>54.837000000000124</c:v>
                </c:pt>
                <c:pt idx="6">
                  <c:v>56.478999999999942</c:v>
                </c:pt>
                <c:pt idx="7">
                  <c:v>55.709999999999845</c:v>
                </c:pt>
                <c:pt idx="8">
                  <c:v>54.020999999999994</c:v>
                </c:pt>
                <c:pt idx="9">
                  <c:v>55.448000000000022</c:v>
                </c:pt>
                <c:pt idx="10">
                  <c:v>55.424999999999933</c:v>
                </c:pt>
                <c:pt idx="11">
                  <c:v>54.938999999999794</c:v>
                </c:pt>
                <c:pt idx="12">
                  <c:v>55.313999999999922</c:v>
                </c:pt>
                <c:pt idx="13">
                  <c:v>56.147999999999954</c:v>
                </c:pt>
                <c:pt idx="14">
                  <c:v>56.808000000000042</c:v>
                </c:pt>
                <c:pt idx="15">
                  <c:v>57.125000000000028</c:v>
                </c:pt>
                <c:pt idx="16">
                  <c:v>57.399999999999764</c:v>
                </c:pt>
                <c:pt idx="17">
                  <c:v>57.589000000000134</c:v>
                </c:pt>
                <c:pt idx="18">
                  <c:v>57.82100000000019</c:v>
                </c:pt>
                <c:pt idx="19">
                  <c:v>58.032000000000018</c:v>
                </c:pt>
                <c:pt idx="20">
                  <c:v>58.28899999999998</c:v>
                </c:pt>
                <c:pt idx="21">
                  <c:v>58.553999999999903</c:v>
                </c:pt>
                <c:pt idx="22">
                  <c:v>58.828000000000223</c:v>
                </c:pt>
                <c:pt idx="23">
                  <c:v>59.109000000000002</c:v>
                </c:pt>
                <c:pt idx="24" formatCode="#,##0.00">
                  <c:v>59.392999999999994</c:v>
                </c:pt>
                <c:pt idx="25">
                  <c:v>59.68099999999999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230.45199999999997</c:v>
                </c:pt>
                <c:pt idx="1">
                  <c:v>237.12500000000026</c:v>
                </c:pt>
                <c:pt idx="2">
                  <c:v>242.74099999999999</c:v>
                </c:pt>
                <c:pt idx="3">
                  <c:v>237.14899999999994</c:v>
                </c:pt>
                <c:pt idx="4">
                  <c:v>240.35599999999985</c:v>
                </c:pt>
                <c:pt idx="5">
                  <c:v>251.73599999999988</c:v>
                </c:pt>
                <c:pt idx="6">
                  <c:v>270.80800000000039</c:v>
                </c:pt>
                <c:pt idx="7">
                  <c:v>277.52400000000017</c:v>
                </c:pt>
                <c:pt idx="8">
                  <c:v>273.94399999999979</c:v>
                </c:pt>
                <c:pt idx="9">
                  <c:v>289.97799999999972</c:v>
                </c:pt>
                <c:pt idx="10">
                  <c:v>290.19600000000037</c:v>
                </c:pt>
                <c:pt idx="11">
                  <c:v>292.71999999999991</c:v>
                </c:pt>
                <c:pt idx="12">
                  <c:v>294.29600000000045</c:v>
                </c:pt>
                <c:pt idx="13">
                  <c:v>296.11400000000009</c:v>
                </c:pt>
                <c:pt idx="14">
                  <c:v>298.51800000000037</c:v>
                </c:pt>
                <c:pt idx="15">
                  <c:v>300.28699999999981</c:v>
                </c:pt>
                <c:pt idx="16">
                  <c:v>301.65899999999993</c:v>
                </c:pt>
                <c:pt idx="17">
                  <c:v>302.89799999999991</c:v>
                </c:pt>
                <c:pt idx="18">
                  <c:v>304.05300000000022</c:v>
                </c:pt>
                <c:pt idx="19">
                  <c:v>305.16899999999987</c:v>
                </c:pt>
                <c:pt idx="20">
                  <c:v>306.3330000000002</c:v>
                </c:pt>
                <c:pt idx="21">
                  <c:v>307.4529999999998</c:v>
                </c:pt>
                <c:pt idx="22">
                  <c:v>308.54299999999972</c:v>
                </c:pt>
                <c:pt idx="23">
                  <c:v>309.666</c:v>
                </c:pt>
                <c:pt idx="24">
                  <c:v>310.74900000000002</c:v>
                </c:pt>
                <c:pt idx="25">
                  <c:v>311.80900000000003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237.79399999999973</c:v>
                </c:pt>
                <c:pt idx="1">
                  <c:v>245.04999999999967</c:v>
                </c:pt>
                <c:pt idx="2">
                  <c:v>237.9959999999997</c:v>
                </c:pt>
                <c:pt idx="3">
                  <c:v>255.05600000000001</c:v>
                </c:pt>
                <c:pt idx="4">
                  <c:v>273.49500000000012</c:v>
                </c:pt>
                <c:pt idx="5">
                  <c:v>270.40000000000015</c:v>
                </c:pt>
                <c:pt idx="6">
                  <c:v>284.82800000000009</c:v>
                </c:pt>
                <c:pt idx="7">
                  <c:v>280.65300000000013</c:v>
                </c:pt>
                <c:pt idx="8">
                  <c:v>280.43600000000038</c:v>
                </c:pt>
                <c:pt idx="9">
                  <c:v>288.71300000000014</c:v>
                </c:pt>
                <c:pt idx="10">
                  <c:v>285.92399999999992</c:v>
                </c:pt>
                <c:pt idx="11">
                  <c:v>288.21700000000027</c:v>
                </c:pt>
                <c:pt idx="12">
                  <c:v>288.78399999999976</c:v>
                </c:pt>
                <c:pt idx="13">
                  <c:v>290.25199999999995</c:v>
                </c:pt>
                <c:pt idx="14">
                  <c:v>292.17899999999992</c:v>
                </c:pt>
                <c:pt idx="15">
                  <c:v>293.65199999999993</c:v>
                </c:pt>
                <c:pt idx="16">
                  <c:v>295.24099999999999</c:v>
                </c:pt>
                <c:pt idx="17">
                  <c:v>296.79500000000024</c:v>
                </c:pt>
                <c:pt idx="18">
                  <c:v>298.35200000000003</c:v>
                </c:pt>
                <c:pt idx="19">
                  <c:v>299.9310000000001</c:v>
                </c:pt>
                <c:pt idx="20">
                  <c:v>301.58400000000006</c:v>
                </c:pt>
                <c:pt idx="21">
                  <c:v>303.21200000000005</c:v>
                </c:pt>
                <c:pt idx="22">
                  <c:v>304.84899999999988</c:v>
                </c:pt>
                <c:pt idx="23">
                  <c:v>306.48100000000017</c:v>
                </c:pt>
                <c:pt idx="24">
                  <c:v>308.10400000000004</c:v>
                </c:pt>
                <c:pt idx="25">
                  <c:v>309.72200000000026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178.55699999999985</c:v>
                </c:pt>
                <c:pt idx="1">
                  <c:v>184.34199999999993</c:v>
                </c:pt>
                <c:pt idx="2">
                  <c:v>181.15899999999976</c:v>
                </c:pt>
                <c:pt idx="3">
                  <c:v>194.02399999999994</c:v>
                </c:pt>
                <c:pt idx="4">
                  <c:v>192.97800000000001</c:v>
                </c:pt>
                <c:pt idx="5">
                  <c:v>193.98499999999993</c:v>
                </c:pt>
                <c:pt idx="6">
                  <c:v>198.52899999999968</c:v>
                </c:pt>
                <c:pt idx="7">
                  <c:v>204.30099999999973</c:v>
                </c:pt>
                <c:pt idx="8">
                  <c:v>203.42299999999997</c:v>
                </c:pt>
                <c:pt idx="9">
                  <c:v>206.5320000000001</c:v>
                </c:pt>
                <c:pt idx="10">
                  <c:v>202.75500000000056</c:v>
                </c:pt>
                <c:pt idx="11">
                  <c:v>204.1560000000002</c:v>
                </c:pt>
                <c:pt idx="12">
                  <c:v>205.49699999999956</c:v>
                </c:pt>
                <c:pt idx="13">
                  <c:v>207.07399999999996</c:v>
                </c:pt>
                <c:pt idx="14">
                  <c:v>209.13899999999987</c:v>
                </c:pt>
                <c:pt idx="15">
                  <c:v>210.70600000000013</c:v>
                </c:pt>
                <c:pt idx="16">
                  <c:v>211.86999999999998</c:v>
                </c:pt>
                <c:pt idx="17">
                  <c:v>212.95900000000006</c:v>
                </c:pt>
                <c:pt idx="18">
                  <c:v>214.02499999999986</c:v>
                </c:pt>
                <c:pt idx="19">
                  <c:v>215.09399999999988</c:v>
                </c:pt>
                <c:pt idx="20">
                  <c:v>216.21299999999988</c:v>
                </c:pt>
                <c:pt idx="21">
                  <c:v>217.30999999999977</c:v>
                </c:pt>
                <c:pt idx="22">
                  <c:v>218.38599999999997</c:v>
                </c:pt>
                <c:pt idx="23">
                  <c:v>219.46299999999991</c:v>
                </c:pt>
                <c:pt idx="24">
                  <c:v>220.54400000000015</c:v>
                </c:pt>
                <c:pt idx="25">
                  <c:v>221.62600000000009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22.500823547424716</c:v>
                </c:pt>
                <c:pt idx="1">
                  <c:v>21.937104005816614</c:v>
                </c:pt>
                <c:pt idx="2">
                  <c:v>22.49220070919251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31.364397696851043</c:v>
                </c:pt>
                <c:pt idx="1">
                  <c:v>30.93558494616207</c:v>
                </c:pt>
                <c:pt idx="2">
                  <c:v>31.432816492886783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29.199511903160079</c:v>
                </c:pt>
                <c:pt idx="1">
                  <c:v>31.397794550427598</c:v>
                </c:pt>
                <c:pt idx="2">
                  <c:v>31.644620265368705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6.3606859338099984</c:v>
                </c:pt>
                <c:pt idx="1">
                  <c:v>5.996715195789899</c:v>
                </c:pt>
                <c:pt idx="2">
                  <c:v>6.0568571851917978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9.0783924354269399</c:v>
                </c:pt>
                <c:pt idx="1">
                  <c:v>8.2170956964304285</c:v>
                </c:pt>
                <c:pt idx="2">
                  <c:v>6.9383749464654878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1.4961884833272248</c:v>
                </c:pt>
                <c:pt idx="1">
                  <c:v>1.5157056053734024</c:v>
                </c:pt>
                <c:pt idx="2">
                  <c:v>1.4351304008947108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8.7700000000006355</c:v>
                </c:pt>
                <c:pt idx="1">
                  <c:v>15.523999999999774</c:v>
                </c:pt>
                <c:pt idx="2">
                  <c:v>38.460000000000491</c:v>
                </c:pt>
                <c:pt idx="3">
                  <c:v>0.58799999999980912</c:v>
                </c:pt>
                <c:pt idx="4">
                  <c:v>-2.3200000000000927</c:v>
                </c:pt>
                <c:pt idx="5">
                  <c:v>1.1099999999999959</c:v>
                </c:pt>
                <c:pt idx="7">
                  <c:v>62.132000000000517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18.870999999999526</c:v>
                </c:pt>
                <c:pt idx="1">
                  <c:v>23.798000000000343</c:v>
                </c:pt>
                <c:pt idx="2">
                  <c:v>21.612999999999658</c:v>
                </c:pt>
                <c:pt idx="3">
                  <c:v>4.2560000000000571</c:v>
                </c:pt>
                <c:pt idx="4">
                  <c:v>-7.5800000000002257</c:v>
                </c:pt>
                <c:pt idx="5">
                  <c:v>0.13199999999999612</c:v>
                </c:pt>
                <c:pt idx="7">
                  <c:v>61.089999999999357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0.42760335183862352</c:v>
                </c:pt>
                <c:pt idx="2">
                  <c:v>-1.2732050559057795</c:v>
                </c:pt>
                <c:pt idx="3">
                  <c:v>4.3789764163248091</c:v>
                </c:pt>
                <c:pt idx="4">
                  <c:v>5.0584203449566267E-2</c:v>
                </c:pt>
                <c:pt idx="6">
                  <c:v>-9.2329522526801711E-2</c:v>
                </c:pt>
                <c:pt idx="7">
                  <c:v>-2.6067261531959041E-2</c:v>
                </c:pt>
                <c:pt idx="8">
                  <c:v>-6.8754700090256637E-2</c:v>
                </c:pt>
                <c:pt idx="10">
                  <c:v>1.4002272840099028</c:v>
                </c:pt>
                <c:pt idx="11">
                  <c:v>-0.33838324071936432</c:v>
                </c:pt>
                <c:pt idx="12">
                  <c:v>5.4056551068937253E-2</c:v>
                </c:pt>
                <c:pt idx="14">
                  <c:v>-0.9414305557314151</c:v>
                </c:pt>
                <c:pt idx="15">
                  <c:v>-0.22848452908205141</c:v>
                </c:pt>
                <c:pt idx="16">
                  <c:v>0.91367487365814348</c:v>
                </c:pt>
                <c:pt idx="17">
                  <c:v>0.62402314604923514</c:v>
                </c:pt>
                <c:pt idx="19">
                  <c:v>-9.386198876896179E-2</c:v>
                </c:pt>
                <c:pt idx="20">
                  <c:v>-1.0085008043431931</c:v>
                </c:pt>
                <c:pt idx="21">
                  <c:v>-0.47204557102331623</c:v>
                </c:pt>
                <c:pt idx="22">
                  <c:v>0.19762722742981964</c:v>
                </c:pt>
                <c:pt idx="23">
                  <c:v>-0.43854900941235897</c:v>
                </c:pt>
                <c:pt idx="25">
                  <c:v>-2.0772197128268277</c:v>
                </c:pt>
                <c:pt idx="26">
                  <c:v>0.16048890689652762</c:v>
                </c:pt>
                <c:pt idx="27">
                  <c:v>-0.1794613400323275</c:v>
                </c:pt>
                <c:pt idx="29">
                  <c:v>0.4237750158604614</c:v>
                </c:pt>
                <c:pt idx="30">
                  <c:v>-0.45538930797013322</c:v>
                </c:pt>
                <c:pt idx="31">
                  <c:v>-0.55979685586680095</c:v>
                </c:pt>
                <c:pt idx="32">
                  <c:v>4.4389677104365477</c:v>
                </c:pt>
                <c:pt idx="33">
                  <c:v>0.11907834440025855</c:v>
                </c:pt>
                <c:pt idx="34">
                  <c:v>0.91562546900081365</c:v>
                </c:pt>
                <c:pt idx="36">
                  <c:v>1.1208040151342136</c:v>
                </c:pt>
                <c:pt idx="37">
                  <c:v>-0.20499762782926201</c:v>
                </c:pt>
                <c:pt idx="38">
                  <c:v>0.58297675526262083</c:v>
                </c:pt>
                <c:pt idx="39">
                  <c:v>2.3756712066978825</c:v>
                </c:pt>
                <c:pt idx="40">
                  <c:v>1.2115670463823669</c:v>
                </c:pt>
                <c:pt idx="42">
                  <c:v>1.1206525727799344</c:v>
                </c:pt>
                <c:pt idx="43">
                  <c:v>-0.1067928376300431</c:v>
                </c:pt>
                <c:pt idx="44">
                  <c:v>0.28779187075038681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1.401530175562371</c:v>
                </c:pt>
                <c:pt idx="2">
                  <c:v>-1.4181819285179031</c:v>
                </c:pt>
                <c:pt idx="3">
                  <c:v>-2.921483278540582</c:v>
                </c:pt>
                <c:pt idx="4">
                  <c:v>-1.6828739921671221</c:v>
                </c:pt>
                <c:pt idx="6">
                  <c:v>3.8194483966094372</c:v>
                </c:pt>
                <c:pt idx="7">
                  <c:v>-2.7932333671242149</c:v>
                </c:pt>
                <c:pt idx="8">
                  <c:v>1.1657072474976049</c:v>
                </c:pt>
                <c:pt idx="10">
                  <c:v>2.7447957655452715</c:v>
                </c:pt>
                <c:pt idx="11">
                  <c:v>-1.268277539542717</c:v>
                </c:pt>
                <c:pt idx="12">
                  <c:v>-0.52035484037888935</c:v>
                </c:pt>
                <c:pt idx="14">
                  <c:v>1.418608356827189</c:v>
                </c:pt>
                <c:pt idx="15">
                  <c:v>2.559178055185396</c:v>
                </c:pt>
                <c:pt idx="16">
                  <c:v>0.39032826374942875</c:v>
                </c:pt>
                <c:pt idx="17">
                  <c:v>0.92363925804768154</c:v>
                </c:pt>
                <c:pt idx="19">
                  <c:v>-2.9104442517999041</c:v>
                </c:pt>
                <c:pt idx="20">
                  <c:v>-4.3637339992294688</c:v>
                </c:pt>
                <c:pt idx="21">
                  <c:v>-2.0671634049026277</c:v>
                </c:pt>
                <c:pt idx="22">
                  <c:v>1.5062832615930111</c:v>
                </c:pt>
                <c:pt idx="23">
                  <c:v>-2.4310919017687671</c:v>
                </c:pt>
                <c:pt idx="25">
                  <c:v>-1.1524105598445522</c:v>
                </c:pt>
                <c:pt idx="26">
                  <c:v>1.3419132186739624</c:v>
                </c:pt>
                <c:pt idx="27">
                  <c:v>0.88301744726773101</c:v>
                </c:pt>
                <c:pt idx="29">
                  <c:v>3.0036150706535647</c:v>
                </c:pt>
                <c:pt idx="30">
                  <c:v>0.59185187322476907</c:v>
                </c:pt>
                <c:pt idx="31">
                  <c:v>1.3891410457770981</c:v>
                </c:pt>
                <c:pt idx="32">
                  <c:v>3.7139516303092757</c:v>
                </c:pt>
                <c:pt idx="33">
                  <c:v>5.2133300342547262</c:v>
                </c:pt>
                <c:pt idx="34">
                  <c:v>2.9704779527621072</c:v>
                </c:pt>
                <c:pt idx="36">
                  <c:v>5.6183182686473154</c:v>
                </c:pt>
                <c:pt idx="37">
                  <c:v>2.1899567436218348</c:v>
                </c:pt>
                <c:pt idx="38">
                  <c:v>3.7547911209036888</c:v>
                </c:pt>
                <c:pt idx="39">
                  <c:v>3.8776534298152088</c:v>
                </c:pt>
                <c:pt idx="40">
                  <c:v>4.0687502450685864</c:v>
                </c:pt>
                <c:pt idx="42">
                  <c:v>3.1744328405283184</c:v>
                </c:pt>
                <c:pt idx="43">
                  <c:v>4.9460116964206158</c:v>
                </c:pt>
                <c:pt idx="44">
                  <c:v>4.3898680559272485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15.359232793172332</c:v>
                </c:pt>
                <c:pt idx="1">
                  <c:v>4.5040250218832831</c:v>
                </c:pt>
                <c:pt idx="2">
                  <c:v>9.8288888232964666</c:v>
                </c:pt>
                <c:pt idx="3">
                  <c:v>5.8584622096602708</c:v>
                </c:pt>
                <c:pt idx="4">
                  <c:v>3.6022694412013934</c:v>
                </c:pt>
                <c:pt idx="5">
                  <c:v>14.771788816070497</c:v>
                </c:pt>
                <c:pt idx="6">
                  <c:v>4.0187163622568516</c:v>
                </c:pt>
                <c:pt idx="7">
                  <c:v>2.5968058969195447</c:v>
                </c:pt>
                <c:pt idx="8">
                  <c:v>0.68326034002476277</c:v>
                </c:pt>
                <c:pt idx="9">
                  <c:v>0.38600840622790145</c:v>
                </c:pt>
                <c:pt idx="10">
                  <c:v>7.7607612591661237</c:v>
                </c:pt>
                <c:pt idx="11">
                  <c:v>5.3327372429766484</c:v>
                </c:pt>
                <c:pt idx="12">
                  <c:v>-1.0320506497984248</c:v>
                </c:pt>
                <c:pt idx="13">
                  <c:v>0.67155330428809989</c:v>
                </c:pt>
                <c:pt idx="14">
                  <c:v>-3.4012225635525297</c:v>
                </c:pt>
                <c:pt idx="15">
                  <c:v>-4.531072175414117</c:v>
                </c:pt>
                <c:pt idx="16">
                  <c:v>-2.1435631430185325</c:v>
                </c:pt>
                <c:pt idx="17">
                  <c:v>1.3480287713510393</c:v>
                </c:pt>
                <c:pt idx="18">
                  <c:v>2.8467229906271783</c:v>
                </c:pt>
                <c:pt idx="19">
                  <c:v>6.6620278426613111E-2</c:v>
                </c:pt>
                <c:pt idx="20">
                  <c:v>-4.1860520680344493</c:v>
                </c:pt>
                <c:pt idx="21">
                  <c:v>2.0743085824619598</c:v>
                </c:pt>
                <c:pt idx="22">
                  <c:v>-4.1152718007562079</c:v>
                </c:pt>
                <c:pt idx="23">
                  <c:v>8.4076490012113112</c:v>
                </c:pt>
                <c:pt idx="24">
                  <c:v>-2.6225237241373236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-1.1387287032459028</c:v>
                </c:pt>
                <c:pt idx="1">
                  <c:v>5.6650200700318827</c:v>
                </c:pt>
                <c:pt idx="2">
                  <c:v>23.954689733412046</c:v>
                </c:pt>
                <c:pt idx="3">
                  <c:v>3.1711243997558114</c:v>
                </c:pt>
                <c:pt idx="4">
                  <c:v>-1.0636781073711745</c:v>
                </c:pt>
                <c:pt idx="5">
                  <c:v>11.240500896303416</c:v>
                </c:pt>
                <c:pt idx="6">
                  <c:v>0.32258273084580935</c:v>
                </c:pt>
                <c:pt idx="7">
                  <c:v>14.308629305667441</c:v>
                </c:pt>
                <c:pt idx="8">
                  <c:v>-0.82783733020753658</c:v>
                </c:pt>
                <c:pt idx="9">
                  <c:v>-0.87855674126132399</c:v>
                </c:pt>
                <c:pt idx="10">
                  <c:v>3.695064767315813</c:v>
                </c:pt>
                <c:pt idx="11">
                  <c:v>2.0135741817338157</c:v>
                </c:pt>
                <c:pt idx="12">
                  <c:v>-4.6720562692983005</c:v>
                </c:pt>
                <c:pt idx="13">
                  <c:v>0.28024730374403539</c:v>
                </c:pt>
                <c:pt idx="14">
                  <c:v>-2.1167386826802712</c:v>
                </c:pt>
                <c:pt idx="15">
                  <c:v>-2.5570871390984209</c:v>
                </c:pt>
                <c:pt idx="16">
                  <c:v>-0.18839766283808856</c:v>
                </c:pt>
                <c:pt idx="17">
                  <c:v>10.214957029645689</c:v>
                </c:pt>
                <c:pt idx="18">
                  <c:v>-0.80897715986219154</c:v>
                </c:pt>
                <c:pt idx="19">
                  <c:v>-0.12957678704853448</c:v>
                </c:pt>
                <c:pt idx="20">
                  <c:v>-3.1489218430988828</c:v>
                </c:pt>
                <c:pt idx="21">
                  <c:v>3.7992702881082536</c:v>
                </c:pt>
                <c:pt idx="22">
                  <c:v>-0.10554962021543801</c:v>
                </c:pt>
                <c:pt idx="23">
                  <c:v>-0.67695097453495379</c:v>
                </c:pt>
                <c:pt idx="24">
                  <c:v>14.801597023100825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19.863257815055618</c:v>
                </c:pt>
                <c:pt idx="1">
                  <c:v>34.061409290228625</c:v>
                </c:pt>
                <c:pt idx="2">
                  <c:v>15.445552264595193</c:v>
                </c:pt>
                <c:pt idx="3">
                  <c:v>4.300686593178213</c:v>
                </c:pt>
                <c:pt idx="4">
                  <c:v>-9.4043045776970899</c:v>
                </c:pt>
                <c:pt idx="5">
                  <c:v>4.2613720404048365</c:v>
                </c:pt>
                <c:pt idx="6">
                  <c:v>-2.1117434855724895</c:v>
                </c:pt>
                <c:pt idx="7">
                  <c:v>4.2923772004551068</c:v>
                </c:pt>
                <c:pt idx="8">
                  <c:v>-8.576607140647468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4.5262913667859692</c:v>
                </c:pt>
                <c:pt idx="1">
                  <c:v>37.302636922100106</c:v>
                </c:pt>
                <c:pt idx="2">
                  <c:v>16.619882732360196</c:v>
                </c:pt>
                <c:pt idx="3">
                  <c:v>-2.6584820875644795</c:v>
                </c:pt>
                <c:pt idx="4">
                  <c:v>-4.5819761808727435</c:v>
                </c:pt>
                <c:pt idx="5">
                  <c:v>9.2764030827349728</c:v>
                </c:pt>
                <c:pt idx="6">
                  <c:v>0.65034844500937083</c:v>
                </c:pt>
                <c:pt idx="7">
                  <c:v>-0.78250059475038825</c:v>
                </c:pt>
                <c:pt idx="8">
                  <c:v>0.73739631419647367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46.382080618737852</c:v>
                </c:pt>
                <c:pt idx="1">
                  <c:v>51.732421342012366</c:v>
                </c:pt>
                <c:pt idx="2">
                  <c:v>53.059807586226</c:v>
                </c:pt>
                <c:pt idx="3">
                  <c:v>53.904819721779809</c:v>
                </c:pt>
                <c:pt idx="4">
                  <c:v>53.083872900510428</c:v>
                </c:pt>
                <c:pt idx="5">
                  <c:v>56.260147218954963</c:v>
                </c:pt>
                <c:pt idx="6">
                  <c:v>62.463081518168764</c:v>
                </c:pt>
                <c:pt idx="7">
                  <c:v>64.103325754135199</c:v>
                </c:pt>
                <c:pt idx="8">
                  <c:v>64.587326523479973</c:v>
                </c:pt>
                <c:pt idx="9">
                  <c:v>69.257289514306621</c:v>
                </c:pt>
                <c:pt idx="10">
                  <c:v>71.619380012127294</c:v>
                </c:pt>
                <c:pt idx="11">
                  <c:v>62.391312669479397</c:v>
                </c:pt>
                <c:pt idx="12">
                  <c:v>62.946189834076065</c:v>
                </c:pt>
                <c:pt idx="13">
                  <c:v>63.572303812803305</c:v>
                </c:pt>
                <c:pt idx="14">
                  <c:v>64.287920226584944</c:v>
                </c:pt>
                <c:pt idx="15">
                  <c:v>64.882680406689232</c:v>
                </c:pt>
                <c:pt idx="16">
                  <c:v>65.433659911674098</c:v>
                </c:pt>
                <c:pt idx="17">
                  <c:v>65.974707887479653</c:v>
                </c:pt>
                <c:pt idx="18">
                  <c:v>66.513176603960034</c:v>
                </c:pt>
                <c:pt idx="19">
                  <c:v>67.057746034699221</c:v>
                </c:pt>
                <c:pt idx="20">
                  <c:v>67.632269853571216</c:v>
                </c:pt>
                <c:pt idx="21">
                  <c:v>68.199530069783393</c:v>
                </c:pt>
                <c:pt idx="22">
                  <c:v>68.74868948282095</c:v>
                </c:pt>
                <c:pt idx="23">
                  <c:v>69.302126883009379</c:v>
                </c:pt>
                <c:pt idx="24">
                  <c:v>69.882897750849963</c:v>
                </c:pt>
                <c:pt idx="25">
                  <c:v>70.480651308881392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22.091164284754498</c:v>
                </c:pt>
                <c:pt idx="1">
                  <c:v>24.77626902464409</c:v>
                </c:pt>
                <c:pt idx="2">
                  <c:v>25.277912039780251</c:v>
                </c:pt>
                <c:pt idx="3">
                  <c:v>24.938384587735527</c:v>
                </c:pt>
                <c:pt idx="4">
                  <c:v>27.347251177639652</c:v>
                </c:pt>
                <c:pt idx="5">
                  <c:v>26.631548304908485</c:v>
                </c:pt>
                <c:pt idx="6">
                  <c:v>26.32424573920844</c:v>
                </c:pt>
                <c:pt idx="7">
                  <c:v>27.897565195183219</c:v>
                </c:pt>
                <c:pt idx="8">
                  <c:v>27.332578786804792</c:v>
                </c:pt>
                <c:pt idx="9">
                  <c:v>30.312345233119444</c:v>
                </c:pt>
                <c:pt idx="10">
                  <c:v>31.135573326791768</c:v>
                </c:pt>
                <c:pt idx="11">
                  <c:v>30.811861081474177</c:v>
                </c:pt>
                <c:pt idx="12">
                  <c:v>31.1767722185017</c:v>
                </c:pt>
                <c:pt idx="13">
                  <c:v>31.623488681917291</c:v>
                </c:pt>
                <c:pt idx="14">
                  <c:v>32.132562313336791</c:v>
                </c:pt>
                <c:pt idx="15">
                  <c:v>32.550280760977188</c:v>
                </c:pt>
                <c:pt idx="16">
                  <c:v>32.953864764867902</c:v>
                </c:pt>
                <c:pt idx="17">
                  <c:v>33.372523706771226</c:v>
                </c:pt>
                <c:pt idx="18">
                  <c:v>33.781417385983879</c:v>
                </c:pt>
                <c:pt idx="19">
                  <c:v>34.18373982618138</c:v>
                </c:pt>
                <c:pt idx="20">
                  <c:v>34.607009155942762</c:v>
                </c:pt>
                <c:pt idx="21">
                  <c:v>35.052128904420037</c:v>
                </c:pt>
                <c:pt idx="22">
                  <c:v>35.482910098754843</c:v>
                </c:pt>
                <c:pt idx="23">
                  <c:v>35.911274065443102</c:v>
                </c:pt>
                <c:pt idx="24">
                  <c:v>36.348437520085056</c:v>
                </c:pt>
                <c:pt idx="25">
                  <c:v>36.80059339682365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43.180770337317199</c:v>
                </c:pt>
                <c:pt idx="1">
                  <c:v>41.209021096665538</c:v>
                </c:pt>
                <c:pt idx="2">
                  <c:v>42.134908096080032</c:v>
                </c:pt>
                <c:pt idx="3">
                  <c:v>44.048293084130258</c:v>
                </c:pt>
                <c:pt idx="4">
                  <c:v>46.290551322300374</c:v>
                </c:pt>
                <c:pt idx="5">
                  <c:v>46.912956347586338</c:v>
                </c:pt>
                <c:pt idx="6">
                  <c:v>50.763208807660057</c:v>
                </c:pt>
                <c:pt idx="7">
                  <c:v>49.068335001757752</c:v>
                </c:pt>
                <c:pt idx="8">
                  <c:v>51.580732842795243</c:v>
                </c:pt>
                <c:pt idx="9">
                  <c:v>54.654941997353703</c:v>
                </c:pt>
                <c:pt idx="10">
                  <c:v>56.741845170882804</c:v>
                </c:pt>
                <c:pt idx="11">
                  <c:v>65.752515703179682</c:v>
                </c:pt>
                <c:pt idx="12">
                  <c:v>66.724849951057962</c:v>
                </c:pt>
                <c:pt idx="13">
                  <c:v>67.88503546704591</c:v>
                </c:pt>
                <c:pt idx="14">
                  <c:v>69.115911833891658</c:v>
                </c:pt>
                <c:pt idx="15">
                  <c:v>70.20234823729426</c:v>
                </c:pt>
                <c:pt idx="16">
                  <c:v>71.223980100736711</c:v>
                </c:pt>
                <c:pt idx="17">
                  <c:v>72.225130038068144</c:v>
                </c:pt>
                <c:pt idx="18">
                  <c:v>73.258173780030006</c:v>
                </c:pt>
                <c:pt idx="19">
                  <c:v>74.298695051335145</c:v>
                </c:pt>
                <c:pt idx="20">
                  <c:v>75.366130922915261</c:v>
                </c:pt>
                <c:pt idx="21">
                  <c:v>76.430728878343828</c:v>
                </c:pt>
                <c:pt idx="22">
                  <c:v>77.483121957756524</c:v>
                </c:pt>
                <c:pt idx="23">
                  <c:v>78.544256667522717</c:v>
                </c:pt>
                <c:pt idx="24">
                  <c:v>79.609026564432625</c:v>
                </c:pt>
                <c:pt idx="25">
                  <c:v>80.69653490429485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24.326560555078785</c:v>
                </c:pt>
                <c:pt idx="1">
                  <c:v>27.042540807709866</c:v>
                </c:pt>
                <c:pt idx="2">
                  <c:v>27.35693631779845</c:v>
                </c:pt>
                <c:pt idx="3">
                  <c:v>28.378991513119534</c:v>
                </c:pt>
                <c:pt idx="4">
                  <c:v>28.930794054509402</c:v>
                </c:pt>
                <c:pt idx="5">
                  <c:v>28.948204758658154</c:v>
                </c:pt>
                <c:pt idx="6">
                  <c:v>30.926961503900227</c:v>
                </c:pt>
                <c:pt idx="7">
                  <c:v>33.71294319857985</c:v>
                </c:pt>
                <c:pt idx="8">
                  <c:v>33.325671630516055</c:v>
                </c:pt>
                <c:pt idx="9">
                  <c:v>34.896695554812958</c:v>
                </c:pt>
                <c:pt idx="10">
                  <c:v>34.806666968318424</c:v>
                </c:pt>
                <c:pt idx="11">
                  <c:v>33.328087420310034</c:v>
                </c:pt>
                <c:pt idx="12">
                  <c:v>33.626747733561523</c:v>
                </c:pt>
                <c:pt idx="13">
                  <c:v>34.01652783630712</c:v>
                </c:pt>
                <c:pt idx="14">
                  <c:v>34.446112597239427</c:v>
                </c:pt>
                <c:pt idx="15">
                  <c:v>34.801847938724947</c:v>
                </c:pt>
                <c:pt idx="16">
                  <c:v>35.124234958113682</c:v>
                </c:pt>
                <c:pt idx="17">
                  <c:v>35.471481363030996</c:v>
                </c:pt>
                <c:pt idx="18">
                  <c:v>35.804092466159361</c:v>
                </c:pt>
                <c:pt idx="19">
                  <c:v>36.095746568161196</c:v>
                </c:pt>
                <c:pt idx="20">
                  <c:v>36.413710825621592</c:v>
                </c:pt>
                <c:pt idx="21">
                  <c:v>36.721092952583341</c:v>
                </c:pt>
                <c:pt idx="22">
                  <c:v>37.033097347669326</c:v>
                </c:pt>
                <c:pt idx="23">
                  <c:v>37.339987939460315</c:v>
                </c:pt>
                <c:pt idx="24">
                  <c:v>37.642162530922946</c:v>
                </c:pt>
                <c:pt idx="25">
                  <c:v>37.977791368074236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29.280177021736574</c:v>
                </c:pt>
                <c:pt idx="1">
                  <c:v>29.621756433312374</c:v>
                </c:pt>
                <c:pt idx="2">
                  <c:v>28.866011925641246</c:v>
                </c:pt>
                <c:pt idx="3">
                  <c:v>31.784874913673072</c:v>
                </c:pt>
                <c:pt idx="4">
                  <c:v>31.535178999508556</c:v>
                </c:pt>
                <c:pt idx="5">
                  <c:v>31.488388189008433</c:v>
                </c:pt>
                <c:pt idx="6">
                  <c:v>32.608572984836684</c:v>
                </c:pt>
                <c:pt idx="7">
                  <c:v>30.688423384323812</c:v>
                </c:pt>
                <c:pt idx="8">
                  <c:v>31.883492878237593</c:v>
                </c:pt>
                <c:pt idx="9">
                  <c:v>33.928069168467509</c:v>
                </c:pt>
                <c:pt idx="10">
                  <c:v>35.090657630209826</c:v>
                </c:pt>
                <c:pt idx="11">
                  <c:v>32.722932574429336</c:v>
                </c:pt>
                <c:pt idx="12">
                  <c:v>32.497712959542838</c:v>
                </c:pt>
                <c:pt idx="13">
                  <c:v>32.561627177161796</c:v>
                </c:pt>
                <c:pt idx="14">
                  <c:v>32.700846754164765</c:v>
                </c:pt>
                <c:pt idx="15">
                  <c:v>32.809578003469269</c:v>
                </c:pt>
                <c:pt idx="16">
                  <c:v>32.911473308217118</c:v>
                </c:pt>
                <c:pt idx="17">
                  <c:v>33.000505583297176</c:v>
                </c:pt>
                <c:pt idx="18">
                  <c:v>33.112962252985973</c:v>
                </c:pt>
                <c:pt idx="19">
                  <c:v>33.242205958175056</c:v>
                </c:pt>
                <c:pt idx="20">
                  <c:v>33.407397215030073</c:v>
                </c:pt>
                <c:pt idx="21">
                  <c:v>33.539398195567109</c:v>
                </c:pt>
                <c:pt idx="22">
                  <c:v>33.65695079333755</c:v>
                </c:pt>
                <c:pt idx="23">
                  <c:v>33.777972993638407</c:v>
                </c:pt>
                <c:pt idx="24">
                  <c:v>33.900265061061134</c:v>
                </c:pt>
                <c:pt idx="25">
                  <c:v>34.026979522838651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46.588219644151572</c:v>
                </c:pt>
                <c:pt idx="1">
                  <c:v>45.209151910884209</c:v>
                </c:pt>
                <c:pt idx="2">
                  <c:v>43.899557523535663</c:v>
                </c:pt>
                <c:pt idx="3">
                  <c:v>46.337486931868433</c:v>
                </c:pt>
                <c:pt idx="4">
                  <c:v>48.498603822991356</c:v>
                </c:pt>
                <c:pt idx="5">
                  <c:v>46.998225957414562</c:v>
                </c:pt>
                <c:pt idx="6">
                  <c:v>52.23696411141875</c:v>
                </c:pt>
                <c:pt idx="7">
                  <c:v>50.601385943261022</c:v>
                </c:pt>
                <c:pt idx="8">
                  <c:v>53.077204638051306</c:v>
                </c:pt>
                <c:pt idx="9">
                  <c:v>55.810750795142553</c:v>
                </c:pt>
                <c:pt idx="10">
                  <c:v>61.770014773485059</c:v>
                </c:pt>
                <c:pt idx="11">
                  <c:v>61.786735015408745</c:v>
                </c:pt>
                <c:pt idx="12">
                  <c:v>62.45168822375723</c:v>
                </c:pt>
                <c:pt idx="13">
                  <c:v>63.298422655636315</c:v>
                </c:pt>
                <c:pt idx="14">
                  <c:v>64.246748474281404</c:v>
                </c:pt>
                <c:pt idx="15">
                  <c:v>65.056750990186231</c:v>
                </c:pt>
                <c:pt idx="16">
                  <c:v>65.845588752320694</c:v>
                </c:pt>
                <c:pt idx="17">
                  <c:v>66.604909331564372</c:v>
                </c:pt>
                <c:pt idx="18">
                  <c:v>67.374337695597134</c:v>
                </c:pt>
                <c:pt idx="19">
                  <c:v>68.162039126821156</c:v>
                </c:pt>
                <c:pt idx="20">
                  <c:v>68.974257234040806</c:v>
                </c:pt>
                <c:pt idx="21">
                  <c:v>69.805300984597267</c:v>
                </c:pt>
                <c:pt idx="22">
                  <c:v>70.582839064693232</c:v>
                </c:pt>
                <c:pt idx="23">
                  <c:v>71.378434372709592</c:v>
                </c:pt>
                <c:pt idx="24">
                  <c:v>72.188078666678209</c:v>
                </c:pt>
                <c:pt idx="25">
                  <c:v>73.010515669788475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14.439316310317203</c:v>
                </c:pt>
                <c:pt idx="1">
                  <c:v>14.05138144192153</c:v>
                </c:pt>
                <c:pt idx="2">
                  <c:v>14.504652893007499</c:v>
                </c:pt>
                <c:pt idx="3">
                  <c:v>15.112207220632683</c:v>
                </c:pt>
                <c:pt idx="4">
                  <c:v>14.249369455518357</c:v>
                </c:pt>
                <c:pt idx="5">
                  <c:v>13.891194542519694</c:v>
                </c:pt>
                <c:pt idx="6">
                  <c:v>15.172207645899039</c:v>
                </c:pt>
                <c:pt idx="7">
                  <c:v>16.401842643702302</c:v>
                </c:pt>
                <c:pt idx="8">
                  <c:v>16.763324280698178</c:v>
                </c:pt>
                <c:pt idx="9">
                  <c:v>16.598815560828282</c:v>
                </c:pt>
                <c:pt idx="10">
                  <c:v>17.909910904776545</c:v>
                </c:pt>
                <c:pt idx="11">
                  <c:v>16.161268489718221</c:v>
                </c:pt>
                <c:pt idx="12">
                  <c:v>16.299587372478502</c:v>
                </c:pt>
                <c:pt idx="13">
                  <c:v>16.464673240858396</c:v>
                </c:pt>
                <c:pt idx="14">
                  <c:v>16.652943985216453</c:v>
                </c:pt>
                <c:pt idx="15">
                  <c:v>16.815220987583245</c:v>
                </c:pt>
                <c:pt idx="16">
                  <c:v>16.960787848155494</c:v>
                </c:pt>
                <c:pt idx="17">
                  <c:v>17.087742938847555</c:v>
                </c:pt>
                <c:pt idx="18">
                  <c:v>17.207510440941867</c:v>
                </c:pt>
                <c:pt idx="19">
                  <c:v>17.326091760222756</c:v>
                </c:pt>
                <c:pt idx="20">
                  <c:v>17.471653657355464</c:v>
                </c:pt>
                <c:pt idx="21">
                  <c:v>17.615531058054263</c:v>
                </c:pt>
                <c:pt idx="22">
                  <c:v>17.762868911219606</c:v>
                </c:pt>
                <c:pt idx="23">
                  <c:v>17.920886091900364</c:v>
                </c:pt>
                <c:pt idx="24">
                  <c:v>18.073094824148416</c:v>
                </c:pt>
                <c:pt idx="25">
                  <c:v>18.232493635622355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9.3652298527572633</c:v>
                </c:pt>
                <c:pt idx="1">
                  <c:v>12.584304374925274</c:v>
                </c:pt>
                <c:pt idx="2">
                  <c:v>12.295192154193936</c:v>
                </c:pt>
                <c:pt idx="3">
                  <c:v>12.606143583573749</c:v>
                </c:pt>
                <c:pt idx="4">
                  <c:v>12.829073816863501</c:v>
                </c:pt>
                <c:pt idx="5">
                  <c:v>12.983193146151176</c:v>
                </c:pt>
                <c:pt idx="6">
                  <c:v>13.543205086684909</c:v>
                </c:pt>
                <c:pt idx="7">
                  <c:v>14.136374924449742</c:v>
                </c:pt>
                <c:pt idx="8">
                  <c:v>15.309824102663159</c:v>
                </c:pt>
                <c:pt idx="9">
                  <c:v>15.436641595378935</c:v>
                </c:pt>
                <c:pt idx="10">
                  <c:v>15.579999043070721</c:v>
                </c:pt>
                <c:pt idx="11">
                  <c:v>22.935856303615573</c:v>
                </c:pt>
                <c:pt idx="12">
                  <c:v>23.387811076633174</c:v>
                </c:pt>
                <c:pt idx="13">
                  <c:v>23.903678517867146</c:v>
                </c:pt>
                <c:pt idx="14">
                  <c:v>24.451799823666494</c:v>
                </c:pt>
                <c:pt idx="15">
                  <c:v>24.95899381799547</c:v>
                </c:pt>
                <c:pt idx="16">
                  <c:v>25.436144048463177</c:v>
                </c:pt>
                <c:pt idx="17">
                  <c:v>25.914218398137564</c:v>
                </c:pt>
                <c:pt idx="18">
                  <c:v>26.376025394025085</c:v>
                </c:pt>
                <c:pt idx="19">
                  <c:v>26.850455206570309</c:v>
                </c:pt>
                <c:pt idx="20">
                  <c:v>27.368248546006445</c:v>
                </c:pt>
                <c:pt idx="21">
                  <c:v>27.903329582815907</c:v>
                </c:pt>
                <c:pt idx="22">
                  <c:v>28.401443291921719</c:v>
                </c:pt>
                <c:pt idx="23">
                  <c:v>28.88979641585891</c:v>
                </c:pt>
                <c:pt idx="24">
                  <c:v>29.388991908669482</c:v>
                </c:pt>
                <c:pt idx="25">
                  <c:v>29.888628348738163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8.7927650177962633</c:v>
                </c:pt>
                <c:pt idx="1">
                  <c:v>10.401811640834083</c:v>
                </c:pt>
                <c:pt idx="2">
                  <c:v>10.279874100156862</c:v>
                </c:pt>
                <c:pt idx="3">
                  <c:v>9.3847272109299436</c:v>
                </c:pt>
                <c:pt idx="4">
                  <c:v>9.5436122720713019</c:v>
                </c:pt>
                <c:pt idx="5">
                  <c:v>9.5676289350769839</c:v>
                </c:pt>
                <c:pt idx="6">
                  <c:v>10.132573502994669</c:v>
                </c:pt>
                <c:pt idx="7">
                  <c:v>9.6139153963521036</c:v>
                </c:pt>
                <c:pt idx="8">
                  <c:v>9.9841599643793071</c:v>
                </c:pt>
                <c:pt idx="9">
                  <c:v>9.8738854076293237</c:v>
                </c:pt>
                <c:pt idx="10">
                  <c:v>10.250889275101747</c:v>
                </c:pt>
                <c:pt idx="11">
                  <c:v>8.5775721003702419</c:v>
                </c:pt>
                <c:pt idx="12">
                  <c:v>8.6906286090326628</c:v>
                </c:pt>
                <c:pt idx="13">
                  <c:v>8.7930934357728514</c:v>
                </c:pt>
                <c:pt idx="14">
                  <c:v>8.9158296261306358</c:v>
                </c:pt>
                <c:pt idx="15">
                  <c:v>8.9771540644864611</c:v>
                </c:pt>
                <c:pt idx="16">
                  <c:v>9.0366701072989297</c:v>
                </c:pt>
                <c:pt idx="17">
                  <c:v>9.0926081883429362</c:v>
                </c:pt>
                <c:pt idx="18">
                  <c:v>9.1429121538739473</c:v>
                </c:pt>
                <c:pt idx="19">
                  <c:v>9.1868862438437429</c:v>
                </c:pt>
                <c:pt idx="20">
                  <c:v>9.2246482870064348</c:v>
                </c:pt>
                <c:pt idx="21">
                  <c:v>9.2537638588436479</c:v>
                </c:pt>
                <c:pt idx="22">
                  <c:v>9.2840611147666969</c:v>
                </c:pt>
                <c:pt idx="23">
                  <c:v>9.3258031514591284</c:v>
                </c:pt>
                <c:pt idx="24">
                  <c:v>9.3767111440564008</c:v>
                </c:pt>
                <c:pt idx="25">
                  <c:v>9.4230519448942101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8.6365644271964825</c:v>
                </c:pt>
                <c:pt idx="1">
                  <c:v>10.67285969812462</c:v>
                </c:pt>
                <c:pt idx="2">
                  <c:v>11.199394296908563</c:v>
                </c:pt>
                <c:pt idx="3">
                  <c:v>10.820967940737827</c:v>
                </c:pt>
                <c:pt idx="4">
                  <c:v>11.254958207515012</c:v>
                </c:pt>
                <c:pt idx="5">
                  <c:v>12.890596119460179</c:v>
                </c:pt>
                <c:pt idx="6">
                  <c:v>13.373424866836544</c:v>
                </c:pt>
                <c:pt idx="7">
                  <c:v>14.745744519873556</c:v>
                </c:pt>
                <c:pt idx="8">
                  <c:v>12.854496672092949</c:v>
                </c:pt>
                <c:pt idx="9">
                  <c:v>12.514781119645949</c:v>
                </c:pt>
                <c:pt idx="10">
                  <c:v>13.27660452568808</c:v>
                </c:pt>
                <c:pt idx="11">
                  <c:v>11.383104858085559</c:v>
                </c:pt>
                <c:pt idx="12">
                  <c:v>11.273171123095786</c:v>
                </c:pt>
                <c:pt idx="13">
                  <c:v>11.310049263833463</c:v>
                </c:pt>
                <c:pt idx="14">
                  <c:v>11.430795043492694</c:v>
                </c:pt>
                <c:pt idx="15">
                  <c:v>11.528447170566395</c:v>
                </c:pt>
                <c:pt idx="16">
                  <c:v>11.612484128011603</c:v>
                </c:pt>
                <c:pt idx="17">
                  <c:v>11.684331011714841</c:v>
                </c:pt>
                <c:pt idx="18">
                  <c:v>11.765416457254538</c:v>
                </c:pt>
                <c:pt idx="19">
                  <c:v>11.849826732632955</c:v>
                </c:pt>
                <c:pt idx="20">
                  <c:v>11.940405743896703</c:v>
                </c:pt>
                <c:pt idx="21">
                  <c:v>12.050115895255615</c:v>
                </c:pt>
                <c:pt idx="22">
                  <c:v>12.141328760466829</c:v>
                </c:pt>
                <c:pt idx="23">
                  <c:v>12.222994229735274</c:v>
                </c:pt>
                <c:pt idx="24">
                  <c:v>12.311597186887738</c:v>
                </c:pt>
                <c:pt idx="25">
                  <c:v>12.398047784426756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46.739916598230323</c:v>
                </c:pt>
                <c:pt idx="1">
                  <c:v>44.528769498465977</c:v>
                </c:pt>
                <c:pt idx="2">
                  <c:v>45.584355194936215</c:v>
                </c:pt>
                <c:pt idx="3">
                  <c:v>45.579105904625052</c:v>
                </c:pt>
                <c:pt idx="4">
                  <c:v>48.350912510191918</c:v>
                </c:pt>
                <c:pt idx="5">
                  <c:v>48.663666556246554</c:v>
                </c:pt>
                <c:pt idx="6">
                  <c:v>50.576449790525935</c:v>
                </c:pt>
                <c:pt idx="7">
                  <c:v>51.836831330956272</c:v>
                </c:pt>
                <c:pt idx="8">
                  <c:v>51.855559371094472</c:v>
                </c:pt>
                <c:pt idx="9">
                  <c:v>54.126020969683992</c:v>
                </c:pt>
                <c:pt idx="10">
                  <c:v>56.424427815412677</c:v>
                </c:pt>
                <c:pt idx="11">
                  <c:v>55.401529210258246</c:v>
                </c:pt>
                <c:pt idx="12">
                  <c:v>55.740425598286883</c:v>
                </c:pt>
                <c:pt idx="13">
                  <c:v>56.158550990335826</c:v>
                </c:pt>
                <c:pt idx="14">
                  <c:v>56.654341394996834</c:v>
                </c:pt>
                <c:pt idx="15">
                  <c:v>57.010982701708663</c:v>
                </c:pt>
                <c:pt idx="16">
                  <c:v>57.335059195340719</c:v>
                </c:pt>
                <c:pt idx="17">
                  <c:v>57.632961700231263</c:v>
                </c:pt>
                <c:pt idx="18">
                  <c:v>57.914211544821015</c:v>
                </c:pt>
                <c:pt idx="19">
                  <c:v>58.207002830980045</c:v>
                </c:pt>
                <c:pt idx="20">
                  <c:v>58.511901717517574</c:v>
                </c:pt>
                <c:pt idx="21">
                  <c:v>58.819250512515325</c:v>
                </c:pt>
                <c:pt idx="22">
                  <c:v>59.116093810400301</c:v>
                </c:pt>
                <c:pt idx="23">
                  <c:v>59.430791258366291</c:v>
                </c:pt>
                <c:pt idx="24">
                  <c:v>59.761443198902633</c:v>
                </c:pt>
                <c:pt idx="25">
                  <c:v>60.119492582728491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69.864695812188003</c:v>
                </c:pt>
                <c:pt idx="1">
                  <c:v>72.952506429153914</c:v>
                </c:pt>
                <c:pt idx="2">
                  <c:v>73.879823833489851</c:v>
                </c:pt>
                <c:pt idx="3">
                  <c:v>73.873190784330205</c:v>
                </c:pt>
                <c:pt idx="4">
                  <c:v>74.507938914228006</c:v>
                </c:pt>
                <c:pt idx="5">
                  <c:v>77.374951002956735</c:v>
                </c:pt>
                <c:pt idx="6">
                  <c:v>78.401893077244253</c:v>
                </c:pt>
                <c:pt idx="7">
                  <c:v>81.253007628166472</c:v>
                </c:pt>
                <c:pt idx="8">
                  <c:v>79.398750448036168</c:v>
                </c:pt>
                <c:pt idx="9">
                  <c:v>79.882197734218266</c:v>
                </c:pt>
                <c:pt idx="10">
                  <c:v>82.707688245933383</c:v>
                </c:pt>
                <c:pt idx="11">
                  <c:v>85.12280325024723</c:v>
                </c:pt>
                <c:pt idx="12">
                  <c:v>85.075069046164117</c:v>
                </c:pt>
                <c:pt idx="13">
                  <c:v>85.185424724575114</c:v>
                </c:pt>
                <c:pt idx="14">
                  <c:v>85.456632163070154</c:v>
                </c:pt>
                <c:pt idx="15">
                  <c:v>85.465301607426895</c:v>
                </c:pt>
                <c:pt idx="16">
                  <c:v>85.467193479888564</c:v>
                </c:pt>
                <c:pt idx="17">
                  <c:v>85.438543375065109</c:v>
                </c:pt>
                <c:pt idx="18">
                  <c:v>85.335979777194908</c:v>
                </c:pt>
                <c:pt idx="19">
                  <c:v>85.236471760612261</c:v>
                </c:pt>
                <c:pt idx="20">
                  <c:v>85.180632415825258</c:v>
                </c:pt>
                <c:pt idx="21">
                  <c:v>85.114955812145638</c:v>
                </c:pt>
                <c:pt idx="22">
                  <c:v>85.040992570626969</c:v>
                </c:pt>
                <c:pt idx="23">
                  <c:v>84.969538192646127</c:v>
                </c:pt>
                <c:pt idx="24">
                  <c:v>84.877285035910802</c:v>
                </c:pt>
                <c:pt idx="25">
                  <c:v>84.721262427667199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19.433343885059358</c:v>
                </c:pt>
                <c:pt idx="1">
                  <c:v>18.562636976269406</c:v>
                </c:pt>
                <c:pt idx="2">
                  <c:v>18.575041341121519</c:v>
                </c:pt>
                <c:pt idx="3">
                  <c:v>20.210085728367424</c:v>
                </c:pt>
                <c:pt idx="4">
                  <c:v>19.372767277195571</c:v>
                </c:pt>
                <c:pt idx="5">
                  <c:v>18.328767656869623</c:v>
                </c:pt>
                <c:pt idx="6">
                  <c:v>18.166553233182778</c:v>
                </c:pt>
                <c:pt idx="7">
                  <c:v>18.959960719547258</c:v>
                </c:pt>
                <c:pt idx="8">
                  <c:v>19.195324430467899</c:v>
                </c:pt>
                <c:pt idx="9">
                  <c:v>17.78920083296132</c:v>
                </c:pt>
                <c:pt idx="10">
                  <c:v>17.296717007071198</c:v>
                </c:pt>
                <c:pt idx="11">
                  <c:v>17.194516394681497</c:v>
                </c:pt>
                <c:pt idx="12">
                  <c:v>16.936279206225969</c:v>
                </c:pt>
                <c:pt idx="13">
                  <c:v>16.715841896139096</c:v>
                </c:pt>
                <c:pt idx="14">
                  <c:v>16.548939921970565</c:v>
                </c:pt>
                <c:pt idx="15">
                  <c:v>16.295849587901639</c:v>
                </c:pt>
                <c:pt idx="16">
                  <c:v>16.006746217937014</c:v>
                </c:pt>
                <c:pt idx="17">
                  <c:v>15.734055445134937</c:v>
                </c:pt>
                <c:pt idx="18">
                  <c:v>15.489614085980417</c:v>
                </c:pt>
                <c:pt idx="19">
                  <c:v>15.181009420952602</c:v>
                </c:pt>
                <c:pt idx="20">
                  <c:v>14.723544297331827</c:v>
                </c:pt>
                <c:pt idx="21">
                  <c:v>14.168878382698647</c:v>
                </c:pt>
                <c:pt idx="22">
                  <c:v>13.8184251070466</c:v>
                </c:pt>
                <c:pt idx="23">
                  <c:v>13.476020071696462</c:v>
                </c:pt>
                <c:pt idx="24">
                  <c:v>13.068768831273299</c:v>
                </c:pt>
                <c:pt idx="25">
                  <c:v>12.624660737772897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7.3952239942538682</c:v>
                </c:pt>
                <c:pt idx="1">
                  <c:v>9.2887181748674976</c:v>
                </c:pt>
                <c:pt idx="2">
                  <c:v>9.3078216156487272</c:v>
                </c:pt>
                <c:pt idx="3">
                  <c:v>8.0723077915455157</c:v>
                </c:pt>
                <c:pt idx="4">
                  <c:v>7.8844076031979986</c:v>
                </c:pt>
                <c:pt idx="5">
                  <c:v>8.6520877618869871</c:v>
                </c:pt>
                <c:pt idx="6">
                  <c:v>9.3184419477245353</c:v>
                </c:pt>
                <c:pt idx="7">
                  <c:v>8.9130029769735799</c:v>
                </c:pt>
                <c:pt idx="8">
                  <c:v>7.6142809354497611</c:v>
                </c:pt>
                <c:pt idx="9">
                  <c:v>9.0444435067437237</c:v>
                </c:pt>
                <c:pt idx="10">
                  <c:v>9.323641066175087</c:v>
                </c:pt>
                <c:pt idx="11">
                  <c:v>8.7966684146452305</c:v>
                </c:pt>
                <c:pt idx="12">
                  <c:v>8.7972234872674431</c:v>
                </c:pt>
                <c:pt idx="13">
                  <c:v>8.8426104659825651</c:v>
                </c:pt>
                <c:pt idx="14">
                  <c:v>8.9160832329321575</c:v>
                </c:pt>
                <c:pt idx="15">
                  <c:v>8.9732408669184966</c:v>
                </c:pt>
                <c:pt idx="16">
                  <c:v>9.0241720987551108</c:v>
                </c:pt>
                <c:pt idx="17">
                  <c:v>9.0633208807959615</c:v>
                </c:pt>
                <c:pt idx="18">
                  <c:v>9.1189808634851151</c:v>
                </c:pt>
                <c:pt idx="19">
                  <c:v>9.1839373907049175</c:v>
                </c:pt>
                <c:pt idx="20">
                  <c:v>9.2510054161579269</c:v>
                </c:pt>
                <c:pt idx="21">
                  <c:v>9.3203340580359164</c:v>
                </c:pt>
                <c:pt idx="22">
                  <c:v>9.3878088877368739</c:v>
                </c:pt>
                <c:pt idx="23">
                  <c:v>9.4596158707666032</c:v>
                </c:pt>
                <c:pt idx="24">
                  <c:v>9.5318506638500828</c:v>
                </c:pt>
                <c:pt idx="25">
                  <c:v>9.6038883699191224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32.409963775943417</c:v>
                </c:pt>
                <c:pt idx="1">
                  <c:v>33.165435821837875</c:v>
                </c:pt>
                <c:pt idx="2">
                  <c:v>33.049633758920095</c:v>
                </c:pt>
                <c:pt idx="3">
                  <c:v>31.894961979316609</c:v>
                </c:pt>
                <c:pt idx="4">
                  <c:v>35.029059729107459</c:v>
                </c:pt>
                <c:pt idx="5">
                  <c:v>34.296049530101634</c:v>
                </c:pt>
                <c:pt idx="6">
                  <c:v>35.035528448275592</c:v>
                </c:pt>
                <c:pt idx="7">
                  <c:v>35.723873726847259</c:v>
                </c:pt>
                <c:pt idx="8">
                  <c:v>34.324028362776424</c:v>
                </c:pt>
                <c:pt idx="9">
                  <c:v>35.437847124421324</c:v>
                </c:pt>
                <c:pt idx="10">
                  <c:v>30.894826966549104</c:v>
                </c:pt>
                <c:pt idx="11">
                  <c:v>31.232612368211569</c:v>
                </c:pt>
                <c:pt idx="12">
                  <c:v>31.073537253179964</c:v>
                </c:pt>
                <c:pt idx="13">
                  <c:v>30.931528654292872</c:v>
                </c:pt>
                <c:pt idx="14">
                  <c:v>30.828307384688124</c:v>
                </c:pt>
                <c:pt idx="15">
                  <c:v>30.682366799136574</c:v>
                </c:pt>
                <c:pt idx="16">
                  <c:v>30.520388634807667</c:v>
                </c:pt>
                <c:pt idx="17">
                  <c:v>30.33590118327125</c:v>
                </c:pt>
                <c:pt idx="18">
                  <c:v>30.149210599142577</c:v>
                </c:pt>
                <c:pt idx="19">
                  <c:v>29.96049259216662</c:v>
                </c:pt>
                <c:pt idx="20">
                  <c:v>29.777350697227099</c:v>
                </c:pt>
                <c:pt idx="21">
                  <c:v>29.585084184470229</c:v>
                </c:pt>
                <c:pt idx="22">
                  <c:v>29.384450224173133</c:v>
                </c:pt>
                <c:pt idx="23">
                  <c:v>29.185418358009475</c:v>
                </c:pt>
                <c:pt idx="24">
                  <c:v>28.97934636705417</c:v>
                </c:pt>
                <c:pt idx="25">
                  <c:v>28.778088283868833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23.062015641286774</c:v>
                </c:pt>
                <c:pt idx="1">
                  <c:v>22.901233330392053</c:v>
                </c:pt>
                <c:pt idx="2">
                  <c:v>23.690680249898648</c:v>
                </c:pt>
                <c:pt idx="3">
                  <c:v>22.912859389012354</c:v>
                </c:pt>
                <c:pt idx="4">
                  <c:v>22.780625467973795</c:v>
                </c:pt>
                <c:pt idx="5">
                  <c:v>22.660175779742318</c:v>
                </c:pt>
                <c:pt idx="6">
                  <c:v>22.658779402341644</c:v>
                </c:pt>
                <c:pt idx="7">
                  <c:v>23.606882267323517</c:v>
                </c:pt>
                <c:pt idx="8">
                  <c:v>22.60088840217891</c:v>
                </c:pt>
                <c:pt idx="9">
                  <c:v>22.174235906243485</c:v>
                </c:pt>
                <c:pt idx="10">
                  <c:v>18.129103604328201</c:v>
                </c:pt>
                <c:pt idx="11">
                  <c:v>18.83094786816087</c:v>
                </c:pt>
                <c:pt idx="12">
                  <c:v>18.541551314085083</c:v>
                </c:pt>
                <c:pt idx="13">
                  <c:v>18.298015131824858</c:v>
                </c:pt>
                <c:pt idx="14">
                  <c:v>18.090126549593723</c:v>
                </c:pt>
                <c:pt idx="15">
                  <c:v>17.870434230164989</c:v>
                </c:pt>
                <c:pt idx="16">
                  <c:v>17.649818905594664</c:v>
                </c:pt>
                <c:pt idx="17">
                  <c:v>17.425336381990903</c:v>
                </c:pt>
                <c:pt idx="18">
                  <c:v>17.19164452759393</c:v>
                </c:pt>
                <c:pt idx="19">
                  <c:v>16.956395828018447</c:v>
                </c:pt>
                <c:pt idx="20">
                  <c:v>16.718575667993242</c:v>
                </c:pt>
                <c:pt idx="21">
                  <c:v>16.485503905607239</c:v>
                </c:pt>
                <c:pt idx="22">
                  <c:v>16.257387072787829</c:v>
                </c:pt>
                <c:pt idx="23">
                  <c:v>16.029919348586255</c:v>
                </c:pt>
                <c:pt idx="24">
                  <c:v>15.801006899669115</c:v>
                </c:pt>
                <c:pt idx="25">
                  <c:v>15.57201646522978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13.554126507899367</c:v>
                </c:pt>
                <c:pt idx="1">
                  <c:v>14.245831331490237</c:v>
                </c:pt>
                <c:pt idx="2">
                  <c:v>14.673500452835805</c:v>
                </c:pt>
                <c:pt idx="3">
                  <c:v>14.469656026081653</c:v>
                </c:pt>
                <c:pt idx="4">
                  <c:v>14.626242978994322</c:v>
                </c:pt>
                <c:pt idx="5">
                  <c:v>15.612884900057077</c:v>
                </c:pt>
                <c:pt idx="6">
                  <c:v>15.637281418724539</c:v>
                </c:pt>
                <c:pt idx="7">
                  <c:v>15.273057669358794</c:v>
                </c:pt>
                <c:pt idx="8">
                  <c:v>14.775691848354935</c:v>
                </c:pt>
                <c:pt idx="9">
                  <c:v>13.906889542498094</c:v>
                </c:pt>
                <c:pt idx="10">
                  <c:v>13.469321757038545</c:v>
                </c:pt>
                <c:pt idx="11">
                  <c:v>14.010369464354737</c:v>
                </c:pt>
                <c:pt idx="12">
                  <c:v>13.949417261283346</c:v>
                </c:pt>
                <c:pt idx="13">
                  <c:v>13.915909966409517</c:v>
                </c:pt>
                <c:pt idx="14">
                  <c:v>13.907324199420176</c:v>
                </c:pt>
                <c:pt idx="15">
                  <c:v>13.883923544289365</c:v>
                </c:pt>
                <c:pt idx="16">
                  <c:v>13.855458440826395</c:v>
                </c:pt>
                <c:pt idx="17">
                  <c:v>13.789839276709472</c:v>
                </c:pt>
                <c:pt idx="18">
                  <c:v>13.72460552883928</c:v>
                </c:pt>
                <c:pt idx="19">
                  <c:v>13.649484298240436</c:v>
                </c:pt>
                <c:pt idx="20">
                  <c:v>13.588185940997603</c:v>
                </c:pt>
                <c:pt idx="21">
                  <c:v>13.540157098166707</c:v>
                </c:pt>
                <c:pt idx="22">
                  <c:v>13.484274344094155</c:v>
                </c:pt>
                <c:pt idx="23">
                  <c:v>13.423375202405611</c:v>
                </c:pt>
                <c:pt idx="24">
                  <c:v>13.354607260732932</c:v>
                </c:pt>
                <c:pt idx="25">
                  <c:v>13.280924094200456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58.427315979042973</c:v>
                </c:pt>
                <c:pt idx="1">
                  <c:v>58.42815384911048</c:v>
                </c:pt>
                <c:pt idx="2">
                  <c:v>58.620471564297603</c:v>
                </c:pt>
                <c:pt idx="3">
                  <c:v>64.328194754906605</c:v>
                </c:pt>
                <c:pt idx="4">
                  <c:v>66.866117041996844</c:v>
                </c:pt>
                <c:pt idx="5">
                  <c:v>68.534432007301987</c:v>
                </c:pt>
                <c:pt idx="6">
                  <c:v>71.648906888623301</c:v>
                </c:pt>
                <c:pt idx="7">
                  <c:v>73.89915310391703</c:v>
                </c:pt>
                <c:pt idx="8">
                  <c:v>71.684997750082374</c:v>
                </c:pt>
                <c:pt idx="9">
                  <c:v>73.173102563117126</c:v>
                </c:pt>
                <c:pt idx="10">
                  <c:v>69.882460778653027</c:v>
                </c:pt>
                <c:pt idx="11">
                  <c:v>70.414294415459636</c:v>
                </c:pt>
                <c:pt idx="12">
                  <c:v>71.072443980503763</c:v>
                </c:pt>
                <c:pt idx="13">
                  <c:v>71.853774887234948</c:v>
                </c:pt>
                <c:pt idx="14">
                  <c:v>72.71561031077178</c:v>
                </c:pt>
                <c:pt idx="15">
                  <c:v>73.490000026501917</c:v>
                </c:pt>
                <c:pt idx="16">
                  <c:v>74.143530633354217</c:v>
                </c:pt>
                <c:pt idx="17">
                  <c:v>74.754788290328747</c:v>
                </c:pt>
                <c:pt idx="18">
                  <c:v>75.364317426012619</c:v>
                </c:pt>
                <c:pt idx="19">
                  <c:v>75.981235790908102</c:v>
                </c:pt>
                <c:pt idx="20">
                  <c:v>76.613908257817926</c:v>
                </c:pt>
                <c:pt idx="21">
                  <c:v>77.2705318196344</c:v>
                </c:pt>
                <c:pt idx="22">
                  <c:v>77.961812896588057</c:v>
                </c:pt>
                <c:pt idx="23">
                  <c:v>78.656184546163132</c:v>
                </c:pt>
                <c:pt idx="24">
                  <c:v>79.372650671634474</c:v>
                </c:pt>
                <c:pt idx="25">
                  <c:v>80.097417808298715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19.064102672638253</c:v>
                </c:pt>
                <c:pt idx="1">
                  <c:v>21.409541480668828</c:v>
                </c:pt>
                <c:pt idx="2">
                  <c:v>20.337709682423508</c:v>
                </c:pt>
                <c:pt idx="3">
                  <c:v>22.907381556357898</c:v>
                </c:pt>
                <c:pt idx="4">
                  <c:v>22.38106207023138</c:v>
                </c:pt>
                <c:pt idx="5">
                  <c:v>21.137243595479461</c:v>
                </c:pt>
                <c:pt idx="6">
                  <c:v>25.45295031254955</c:v>
                </c:pt>
                <c:pt idx="7">
                  <c:v>22.993312671380476</c:v>
                </c:pt>
                <c:pt idx="8">
                  <c:v>21.448651545886236</c:v>
                </c:pt>
                <c:pt idx="9">
                  <c:v>25.102675350720304</c:v>
                </c:pt>
                <c:pt idx="10">
                  <c:v>23.983966586106639</c:v>
                </c:pt>
                <c:pt idx="11">
                  <c:v>22.378502930985018</c:v>
                </c:pt>
                <c:pt idx="12">
                  <c:v>22.369371096933254</c:v>
                </c:pt>
                <c:pt idx="13">
                  <c:v>22.46263152490264</c:v>
                </c:pt>
                <c:pt idx="14">
                  <c:v>22.610413569253726</c:v>
                </c:pt>
                <c:pt idx="15">
                  <c:v>22.703334918493319</c:v>
                </c:pt>
                <c:pt idx="16">
                  <c:v>22.776788213451649</c:v>
                </c:pt>
                <c:pt idx="17">
                  <c:v>22.838686290646717</c:v>
                </c:pt>
                <c:pt idx="18">
                  <c:v>22.885648611908024</c:v>
                </c:pt>
                <c:pt idx="19">
                  <c:v>22.928187300932329</c:v>
                </c:pt>
                <c:pt idx="20">
                  <c:v>22.982699692473769</c:v>
                </c:pt>
                <c:pt idx="21">
                  <c:v>23.039207993455342</c:v>
                </c:pt>
                <c:pt idx="22">
                  <c:v>23.074421411049631</c:v>
                </c:pt>
                <c:pt idx="23">
                  <c:v>23.106364554926497</c:v>
                </c:pt>
                <c:pt idx="24">
                  <c:v>23.137581845478476</c:v>
                </c:pt>
                <c:pt idx="25">
                  <c:v>23.174989426244448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1.3655354851403498</c:v>
                </c:pt>
                <c:pt idx="1">
                  <c:v>0.9488909496703839</c:v>
                </c:pt>
                <c:pt idx="2">
                  <c:v>0.91278610997354082</c:v>
                </c:pt>
                <c:pt idx="3">
                  <c:v>0.84335747136632289</c:v>
                </c:pt>
                <c:pt idx="4">
                  <c:v>0.98334026310141542</c:v>
                </c:pt>
                <c:pt idx="5">
                  <c:v>0.91296149117046954</c:v>
                </c:pt>
                <c:pt idx="6">
                  <c:v>0.76151987933512222</c:v>
                </c:pt>
                <c:pt idx="7">
                  <c:v>0.8281406208022245</c:v>
                </c:pt>
                <c:pt idx="8">
                  <c:v>0.83958201408725042</c:v>
                </c:pt>
                <c:pt idx="9">
                  <c:v>0.77849572400998679</c:v>
                </c:pt>
                <c:pt idx="10">
                  <c:v>0.97958176959708265</c:v>
                </c:pt>
                <c:pt idx="11">
                  <c:v>0.69834703530948661</c:v>
                </c:pt>
                <c:pt idx="12">
                  <c:v>0.7123281652228628</c:v>
                </c:pt>
                <c:pt idx="13">
                  <c:v>0.72491710731754422</c:v>
                </c:pt>
                <c:pt idx="14">
                  <c:v>0.73929845564070751</c:v>
                </c:pt>
                <c:pt idx="15">
                  <c:v>0.7497737700523156</c:v>
                </c:pt>
                <c:pt idx="16">
                  <c:v>0.76017560488970426</c:v>
                </c:pt>
                <c:pt idx="17">
                  <c:v>0.77046023411390219</c:v>
                </c:pt>
                <c:pt idx="18">
                  <c:v>0.78085762987613638</c:v>
                </c:pt>
                <c:pt idx="19">
                  <c:v>0.79085452921227206</c:v>
                </c:pt>
                <c:pt idx="20">
                  <c:v>0.80062521167575695</c:v>
                </c:pt>
                <c:pt idx="21">
                  <c:v>0.80994298436449919</c:v>
                </c:pt>
                <c:pt idx="22">
                  <c:v>0.81946648473675932</c:v>
                </c:pt>
                <c:pt idx="23">
                  <c:v>0.82920314429587294</c:v>
                </c:pt>
                <c:pt idx="24">
                  <c:v>0.83967922898359204</c:v>
                </c:pt>
                <c:pt idx="25">
                  <c:v>0.85000498254854817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59.839685097022915</c:v>
                </c:pt>
                <c:pt idx="1">
                  <c:v>66.299410460959976</c:v>
                </c:pt>
                <c:pt idx="2">
                  <c:v>64.58766056396837</c:v>
                </c:pt>
                <c:pt idx="3">
                  <c:v>64.767116039306998</c:v>
                </c:pt>
                <c:pt idx="4">
                  <c:v>66.720534308637895</c:v>
                </c:pt>
                <c:pt idx="5">
                  <c:v>67.707400688905906</c:v>
                </c:pt>
                <c:pt idx="6">
                  <c:v>68.100010017080621</c:v>
                </c:pt>
                <c:pt idx="7">
                  <c:v>66.536610766894199</c:v>
                </c:pt>
                <c:pt idx="8">
                  <c:v>66.697193051014054</c:v>
                </c:pt>
                <c:pt idx="9">
                  <c:v>64.754126424296572</c:v>
                </c:pt>
                <c:pt idx="10">
                  <c:v>63.521348620871457</c:v>
                </c:pt>
                <c:pt idx="11">
                  <c:v>61.865547145572059</c:v>
                </c:pt>
                <c:pt idx="12">
                  <c:v>61.944271963509138</c:v>
                </c:pt>
                <c:pt idx="13">
                  <c:v>61.980499887113211</c:v>
                </c:pt>
                <c:pt idx="14">
                  <c:v>62.09587456437901</c:v>
                </c:pt>
                <c:pt idx="15">
                  <c:v>62.05516925121546</c:v>
                </c:pt>
                <c:pt idx="16">
                  <c:v>62.00001949752955</c:v>
                </c:pt>
                <c:pt idx="17">
                  <c:v>61.888304243538492</c:v>
                </c:pt>
                <c:pt idx="18">
                  <c:v>61.721756079891378</c:v>
                </c:pt>
                <c:pt idx="19">
                  <c:v>61.547269986127588</c:v>
                </c:pt>
                <c:pt idx="20">
                  <c:v>61.362623030955199</c:v>
                </c:pt>
                <c:pt idx="21">
                  <c:v>61.121545553440725</c:v>
                </c:pt>
                <c:pt idx="22">
                  <c:v>60.94548698217875</c:v>
                </c:pt>
                <c:pt idx="23">
                  <c:v>60.754815298988461</c:v>
                </c:pt>
                <c:pt idx="24">
                  <c:v>60.571519070349694</c:v>
                </c:pt>
                <c:pt idx="25">
                  <c:v>60.372426777772574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12.814650162141222</c:v>
                </c:pt>
                <c:pt idx="1">
                  <c:v>12.795147503569162</c:v>
                </c:pt>
                <c:pt idx="2">
                  <c:v>12.753612765377424</c:v>
                </c:pt>
                <c:pt idx="3">
                  <c:v>13.021650914581246</c:v>
                </c:pt>
                <c:pt idx="4">
                  <c:v>12.870308226049326</c:v>
                </c:pt>
                <c:pt idx="5">
                  <c:v>14.307220684769224</c:v>
                </c:pt>
                <c:pt idx="6">
                  <c:v>14.142763745214383</c:v>
                </c:pt>
                <c:pt idx="7">
                  <c:v>15.708715039229043</c:v>
                </c:pt>
                <c:pt idx="8">
                  <c:v>16.151253720035193</c:v>
                </c:pt>
                <c:pt idx="9">
                  <c:v>16.090496409122263</c:v>
                </c:pt>
                <c:pt idx="10">
                  <c:v>16.381529267231183</c:v>
                </c:pt>
                <c:pt idx="11">
                  <c:v>17.287551473406761</c:v>
                </c:pt>
                <c:pt idx="12">
                  <c:v>17.504674704374093</c:v>
                </c:pt>
                <c:pt idx="13">
                  <c:v>17.73552849272761</c:v>
                </c:pt>
                <c:pt idx="14">
                  <c:v>17.99728687147671</c:v>
                </c:pt>
                <c:pt idx="15">
                  <c:v>18.22056360094706</c:v>
                </c:pt>
                <c:pt idx="16">
                  <c:v>18.415361765293266</c:v>
                </c:pt>
                <c:pt idx="17">
                  <c:v>18.609256106775057</c:v>
                </c:pt>
                <c:pt idx="18">
                  <c:v>18.787796926385127</c:v>
                </c:pt>
                <c:pt idx="19">
                  <c:v>18.969673763852246</c:v>
                </c:pt>
                <c:pt idx="20">
                  <c:v>19.157841160375114</c:v>
                </c:pt>
                <c:pt idx="21">
                  <c:v>19.361003261799954</c:v>
                </c:pt>
                <c:pt idx="22">
                  <c:v>19.55639620315397</c:v>
                </c:pt>
                <c:pt idx="23">
                  <c:v>19.76211880333242</c:v>
                </c:pt>
                <c:pt idx="24">
                  <c:v>19.966247504756534</c:v>
                </c:pt>
                <c:pt idx="25">
                  <c:v>20.180799555339437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29.581926385892395</c:v>
                </c:pt>
                <c:pt idx="1">
                  <c:v>27.890432700324002</c:v>
                </c:pt>
                <c:pt idx="2">
                  <c:v>29.64094549831438</c:v>
                </c:pt>
                <c:pt idx="3">
                  <c:v>30.210683603698214</c:v>
                </c:pt>
                <c:pt idx="4">
                  <c:v>30.344353211630814</c:v>
                </c:pt>
                <c:pt idx="5">
                  <c:v>31.158734281233091</c:v>
                </c:pt>
                <c:pt idx="6">
                  <c:v>32.501658482933266</c:v>
                </c:pt>
                <c:pt idx="7">
                  <c:v>32.617578639393621</c:v>
                </c:pt>
                <c:pt idx="8">
                  <c:v>32.415124372652684</c:v>
                </c:pt>
                <c:pt idx="9">
                  <c:v>31.102931300706945</c:v>
                </c:pt>
                <c:pt idx="10">
                  <c:v>27.043462480476883</c:v>
                </c:pt>
                <c:pt idx="11">
                  <c:v>28.838049119328165</c:v>
                </c:pt>
                <c:pt idx="12">
                  <c:v>28.772322913796099</c:v>
                </c:pt>
                <c:pt idx="13">
                  <c:v>28.692736577569455</c:v>
                </c:pt>
                <c:pt idx="14">
                  <c:v>28.633677999675918</c:v>
                </c:pt>
                <c:pt idx="15">
                  <c:v>28.5338997256185</c:v>
                </c:pt>
                <c:pt idx="16">
                  <c:v>28.400463651234585</c:v>
                </c:pt>
                <c:pt idx="17">
                  <c:v>28.253940389853774</c:v>
                </c:pt>
                <c:pt idx="18">
                  <c:v>28.134874389292079</c:v>
                </c:pt>
                <c:pt idx="19">
                  <c:v>28.025538111104851</c:v>
                </c:pt>
                <c:pt idx="20">
                  <c:v>27.904377308472885</c:v>
                </c:pt>
                <c:pt idx="21">
                  <c:v>27.759794850507284</c:v>
                </c:pt>
                <c:pt idx="22">
                  <c:v>27.594431738873443</c:v>
                </c:pt>
                <c:pt idx="23">
                  <c:v>27.408781588764555</c:v>
                </c:pt>
                <c:pt idx="24">
                  <c:v>27.186531391856924</c:v>
                </c:pt>
                <c:pt idx="25">
                  <c:v>26.937912860261445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39.542005932605434</c:v>
                </c:pt>
                <c:pt idx="1">
                  <c:v>38.639538720284513</c:v>
                </c:pt>
                <c:pt idx="2">
                  <c:v>38.447506771872639</c:v>
                </c:pt>
                <c:pt idx="3">
                  <c:v>39.527703773461866</c:v>
                </c:pt>
                <c:pt idx="4">
                  <c:v>38.011753270850726</c:v>
                </c:pt>
                <c:pt idx="5">
                  <c:v>40.788383662853427</c:v>
                </c:pt>
                <c:pt idx="6">
                  <c:v>47.142319206706787</c:v>
                </c:pt>
                <c:pt idx="7">
                  <c:v>49.016431640636476</c:v>
                </c:pt>
                <c:pt idx="8">
                  <c:v>47.859228786230062</c:v>
                </c:pt>
                <c:pt idx="9">
                  <c:v>50.593084461933806</c:v>
                </c:pt>
                <c:pt idx="10">
                  <c:v>49.196032664064738</c:v>
                </c:pt>
                <c:pt idx="11">
                  <c:v>50.38842121637532</c:v>
                </c:pt>
                <c:pt idx="12">
                  <c:v>50.056609839956039</c:v>
                </c:pt>
                <c:pt idx="13">
                  <c:v>50.023361446642831</c:v>
                </c:pt>
                <c:pt idx="14">
                  <c:v>50.103117367092018</c:v>
                </c:pt>
                <c:pt idx="15">
                  <c:v>50.048038123499182</c:v>
                </c:pt>
                <c:pt idx="16">
                  <c:v>49.939268814984608</c:v>
                </c:pt>
                <c:pt idx="17">
                  <c:v>49.801876126158504</c:v>
                </c:pt>
                <c:pt idx="18">
                  <c:v>49.662505710072438</c:v>
                </c:pt>
                <c:pt idx="19">
                  <c:v>49.509623677113062</c:v>
                </c:pt>
                <c:pt idx="20">
                  <c:v>49.388014199637453</c:v>
                </c:pt>
                <c:pt idx="21">
                  <c:v>49.264464019133953</c:v>
                </c:pt>
                <c:pt idx="22">
                  <c:v>49.09269256996086</c:v>
                </c:pt>
                <c:pt idx="23">
                  <c:v>48.909951396998267</c:v>
                </c:pt>
                <c:pt idx="24">
                  <c:v>48.720500862702274</c:v>
                </c:pt>
                <c:pt idx="25">
                  <c:v>48.519081689529784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16.238890839551328</c:v>
                </c:pt>
                <c:pt idx="1">
                  <c:v>17.076368790559155</c:v>
                </c:pt>
                <c:pt idx="2">
                  <c:v>17.106554952324124</c:v>
                </c:pt>
                <c:pt idx="3">
                  <c:v>16.899175883426071</c:v>
                </c:pt>
                <c:pt idx="4">
                  <c:v>17.774189116934394</c:v>
                </c:pt>
                <c:pt idx="5">
                  <c:v>19.033472315961635</c:v>
                </c:pt>
                <c:pt idx="6">
                  <c:v>20.080498173129822</c:v>
                </c:pt>
                <c:pt idx="7">
                  <c:v>18.155338476332329</c:v>
                </c:pt>
                <c:pt idx="8">
                  <c:v>18.253077342035279</c:v>
                </c:pt>
                <c:pt idx="9">
                  <c:v>18.24107903053924</c:v>
                </c:pt>
                <c:pt idx="10">
                  <c:v>16.410948591824312</c:v>
                </c:pt>
                <c:pt idx="11">
                  <c:v>27.424875194128877</c:v>
                </c:pt>
                <c:pt idx="12">
                  <c:v>27.766136597044301</c:v>
                </c:pt>
                <c:pt idx="13">
                  <c:v>28.113691355276707</c:v>
                </c:pt>
                <c:pt idx="14">
                  <c:v>28.477961555054335</c:v>
                </c:pt>
                <c:pt idx="15">
                  <c:v>28.745424013527906</c:v>
                </c:pt>
                <c:pt idx="16">
                  <c:v>28.927203012160998</c:v>
                </c:pt>
                <c:pt idx="17">
                  <c:v>29.112259208129643</c:v>
                </c:pt>
                <c:pt idx="18">
                  <c:v>29.344019877086698</c:v>
                </c:pt>
                <c:pt idx="19">
                  <c:v>29.580709537546515</c:v>
                </c:pt>
                <c:pt idx="20">
                  <c:v>29.858778675638355</c:v>
                </c:pt>
                <c:pt idx="21">
                  <c:v>30.136404572286363</c:v>
                </c:pt>
                <c:pt idx="22">
                  <c:v>30.408463832703966</c:v>
                </c:pt>
                <c:pt idx="23">
                  <c:v>30.684213969682638</c:v>
                </c:pt>
                <c:pt idx="24">
                  <c:v>30.953235815676827</c:v>
                </c:pt>
                <c:pt idx="25">
                  <c:v>31.212545614925137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82.878753161260505</c:v>
                </c:pt>
                <c:pt idx="1">
                  <c:v>82.610866211342525</c:v>
                </c:pt>
                <c:pt idx="2">
                  <c:v>79.54164871126865</c:v>
                </c:pt>
                <c:pt idx="3">
                  <c:v>80.214671691434859</c:v>
                </c:pt>
                <c:pt idx="4">
                  <c:v>83.759121980249873</c:v>
                </c:pt>
                <c:pt idx="5">
                  <c:v>86.383484564724853</c:v>
                </c:pt>
                <c:pt idx="6">
                  <c:v>88.355000208799908</c:v>
                </c:pt>
                <c:pt idx="7">
                  <c:v>88.62624676062272</c:v>
                </c:pt>
                <c:pt idx="8">
                  <c:v>88.093555299899919</c:v>
                </c:pt>
                <c:pt idx="9">
                  <c:v>88.074957172097939</c:v>
                </c:pt>
                <c:pt idx="10">
                  <c:v>80.429401148214708</c:v>
                </c:pt>
                <c:pt idx="11">
                  <c:v>74.171718282804733</c:v>
                </c:pt>
                <c:pt idx="12">
                  <c:v>73.68317847042988</c:v>
                </c:pt>
                <c:pt idx="13">
                  <c:v>73.10607680245127</c:v>
                </c:pt>
                <c:pt idx="14">
                  <c:v>72.679533781978719</c:v>
                </c:pt>
                <c:pt idx="15">
                  <c:v>72.090394854625387</c:v>
                </c:pt>
                <c:pt idx="16">
                  <c:v>71.479463906091681</c:v>
                </c:pt>
                <c:pt idx="17">
                  <c:v>70.84731242000214</c:v>
                </c:pt>
                <c:pt idx="18">
                  <c:v>70.218951791607623</c:v>
                </c:pt>
                <c:pt idx="19">
                  <c:v>69.614680672884745</c:v>
                </c:pt>
                <c:pt idx="20">
                  <c:v>69.057204868516351</c:v>
                </c:pt>
                <c:pt idx="21">
                  <c:v>68.52202061147328</c:v>
                </c:pt>
                <c:pt idx="22">
                  <c:v>67.958085040481208</c:v>
                </c:pt>
                <c:pt idx="23">
                  <c:v>67.418155583634075</c:v>
                </c:pt>
                <c:pt idx="24">
                  <c:v>66.88848219337649</c:v>
                </c:pt>
                <c:pt idx="25">
                  <c:v>66.365200439310357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68.473244903492343</c:v>
                </c:pt>
                <c:pt idx="1">
                  <c:v>76.508690366656452</c:v>
                </c:pt>
                <c:pt idx="2">
                  <c:v>78.337719626006248</c:v>
                </c:pt>
                <c:pt idx="3">
                  <c:v>78.843204309515329</c:v>
                </c:pt>
                <c:pt idx="4">
                  <c:v>80.431124078150077</c:v>
                </c:pt>
                <c:pt idx="5">
                  <c:v>82.891695523863447</c:v>
                </c:pt>
                <c:pt idx="6">
                  <c:v>88.7873272573772</c:v>
                </c:pt>
                <c:pt idx="7">
                  <c:v>92.000890949318418</c:v>
                </c:pt>
                <c:pt idx="8">
                  <c:v>91.919905310284761</c:v>
                </c:pt>
                <c:pt idx="9">
                  <c:v>99.569634747426065</c:v>
                </c:pt>
                <c:pt idx="10">
                  <c:v>102.75495333891907</c:v>
                </c:pt>
                <c:pt idx="11">
                  <c:v>93.203173750953567</c:v>
                </c:pt>
                <c:pt idx="12">
                  <c:v>94.122962052577762</c:v>
                </c:pt>
                <c:pt idx="13">
                  <c:v>95.195792494720592</c:v>
                </c:pt>
                <c:pt idx="14">
                  <c:v>96.420482539921736</c:v>
                </c:pt>
                <c:pt idx="15">
                  <c:v>97.43296116766642</c:v>
                </c:pt>
                <c:pt idx="16">
                  <c:v>98.387524676542</c:v>
                </c:pt>
                <c:pt idx="17">
                  <c:v>99.347231594250871</c:v>
                </c:pt>
                <c:pt idx="18">
                  <c:v>100.29459398994391</c:v>
                </c:pt>
                <c:pt idx="19">
                  <c:v>101.2414858608806</c:v>
                </c:pt>
                <c:pt idx="20">
                  <c:v>102.23927900951398</c:v>
                </c:pt>
                <c:pt idx="21">
                  <c:v>103.25165897420342</c:v>
                </c:pt>
                <c:pt idx="22">
                  <c:v>104.23159958157579</c:v>
                </c:pt>
                <c:pt idx="23">
                  <c:v>105.21340094845249</c:v>
                </c:pt>
                <c:pt idx="24">
                  <c:v>106.23133527093502</c:v>
                </c:pt>
                <c:pt idx="25">
                  <c:v>107.28124470570503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143.37572755828413</c:v>
                </c:pt>
                <c:pt idx="1">
                  <c:v>143.08247024857198</c:v>
                </c:pt>
                <c:pt idx="2">
                  <c:v>142.25741386305538</c:v>
                </c:pt>
                <c:pt idx="3">
                  <c:v>150.5496464427913</c:v>
                </c:pt>
                <c:pt idx="4">
                  <c:v>155.25512819930969</c:v>
                </c:pt>
                <c:pt idx="5">
                  <c:v>154.34777525266747</c:v>
                </c:pt>
                <c:pt idx="6">
                  <c:v>166.53570740781572</c:v>
                </c:pt>
                <c:pt idx="7">
                  <c:v>164.07108752792243</c:v>
                </c:pt>
                <c:pt idx="8">
                  <c:v>169.8671019896002</c:v>
                </c:pt>
                <c:pt idx="9">
                  <c:v>179.29045751577672</c:v>
                </c:pt>
                <c:pt idx="10">
                  <c:v>188.4091845428961</c:v>
                </c:pt>
                <c:pt idx="11">
                  <c:v>193.59027071332778</c:v>
                </c:pt>
                <c:pt idx="12">
                  <c:v>195.30099886791956</c:v>
                </c:pt>
                <c:pt idx="13">
                  <c:v>197.76161313615114</c:v>
                </c:pt>
                <c:pt idx="14">
                  <c:v>200.50961965957725</c:v>
                </c:pt>
                <c:pt idx="15">
                  <c:v>202.87052516967469</c:v>
                </c:pt>
                <c:pt idx="16">
                  <c:v>205.10527711938823</c:v>
                </c:pt>
                <c:pt idx="17">
                  <c:v>207.30202631596069</c:v>
                </c:pt>
                <c:pt idx="18">
                  <c:v>209.54956619477247</c:v>
                </c:pt>
                <c:pt idx="19">
                  <c:v>211.79868670449255</c:v>
                </c:pt>
                <c:pt idx="20">
                  <c:v>214.16149619760773</c:v>
                </c:pt>
                <c:pt idx="21">
                  <c:v>216.49652101109155</c:v>
                </c:pt>
                <c:pt idx="22">
                  <c:v>218.75600916345661</c:v>
                </c:pt>
                <c:pt idx="23">
                  <c:v>221.04065197333102</c:v>
                </c:pt>
                <c:pt idx="24">
                  <c:v>223.33953282309494</c:v>
                </c:pt>
                <c:pt idx="25">
                  <c:v>225.71182146499621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87.973792206297531</c:v>
                </c:pt>
                <c:pt idx="1">
                  <c:v>92.239126654271473</c:v>
                </c:pt>
                <c:pt idx="2">
                  <c:v>93.863468639203077</c:v>
                </c:pt>
                <c:pt idx="3">
                  <c:v>93.503151860499258</c:v>
                </c:pt>
                <c:pt idx="4">
                  <c:v>96.227926262160082</c:v>
                </c:pt>
                <c:pt idx="5">
                  <c:v>97.996279299454585</c:v>
                </c:pt>
                <c:pt idx="6">
                  <c:v>102.79786089294109</c:v>
                </c:pt>
                <c:pt idx="7">
                  <c:v>106.73470881533397</c:v>
                </c:pt>
                <c:pt idx="8">
                  <c:v>106.76736439092807</c:v>
                </c:pt>
                <c:pt idx="9">
                  <c:v>108.55014465316648</c:v>
                </c:pt>
                <c:pt idx="10">
                  <c:v>113.44183156404978</c:v>
                </c:pt>
                <c:pt idx="11">
                  <c:v>114.45933096204783</c:v>
                </c:pt>
                <c:pt idx="12">
                  <c:v>115.39162377952701</c:v>
                </c:pt>
                <c:pt idx="13">
                  <c:v>116.63004544866769</c:v>
                </c:pt>
                <c:pt idx="14">
                  <c:v>118.10570987350312</c:v>
                </c:pt>
                <c:pt idx="15">
                  <c:v>119.29079874234023</c:v>
                </c:pt>
                <c:pt idx="16">
                  <c:v>120.38114532726992</c:v>
                </c:pt>
                <c:pt idx="17">
                  <c:v>121.41186223727416</c:v>
                </c:pt>
                <c:pt idx="18">
                  <c:v>122.40607599091645</c:v>
                </c:pt>
                <c:pt idx="19">
                  <c:v>123.42026277424982</c:v>
                </c:pt>
                <c:pt idx="20">
                  <c:v>124.51685795178263</c:v>
                </c:pt>
                <c:pt idx="21">
                  <c:v>125.64199090748475</c:v>
                </c:pt>
                <c:pt idx="22">
                  <c:v>126.70579588877516</c:v>
                </c:pt>
                <c:pt idx="23">
                  <c:v>127.79027114731997</c:v>
                </c:pt>
                <c:pt idx="24">
                  <c:v>128.91183826266467</c:v>
                </c:pt>
                <c:pt idx="25">
                  <c:v>130.06171429640997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89.298039697247361</c:v>
                </c:pt>
                <c:pt idx="1">
                  <c:v>91.515143405423316</c:v>
                </c:pt>
                <c:pt idx="2">
                  <c:v>92.454865174611371</c:v>
                </c:pt>
                <c:pt idx="3">
                  <c:v>94.083276512697637</c:v>
                </c:pt>
                <c:pt idx="4">
                  <c:v>93.88070619142357</c:v>
                </c:pt>
                <c:pt idx="5">
                  <c:v>95.703718659826365</c:v>
                </c:pt>
                <c:pt idx="6">
                  <c:v>96.568446310427035</c:v>
                </c:pt>
                <c:pt idx="7">
                  <c:v>100.21296834771373</c:v>
                </c:pt>
                <c:pt idx="8">
                  <c:v>98.594074878504074</c:v>
                </c:pt>
                <c:pt idx="9">
                  <c:v>97.67139856717958</c:v>
                </c:pt>
                <c:pt idx="10">
                  <c:v>100.00440525300458</c:v>
                </c:pt>
                <c:pt idx="11">
                  <c:v>102.31731964492873</c:v>
                </c:pt>
                <c:pt idx="12">
                  <c:v>102.01134825239009</c:v>
                </c:pt>
                <c:pt idx="13">
                  <c:v>101.90126662071421</c:v>
                </c:pt>
                <c:pt idx="14">
                  <c:v>102.00557208504071</c:v>
                </c:pt>
                <c:pt idx="15">
                  <c:v>101.76115119532854</c:v>
                </c:pt>
                <c:pt idx="16">
                  <c:v>101.47393969782559</c:v>
                </c:pt>
                <c:pt idx="17">
                  <c:v>101.17259882020005</c:v>
                </c:pt>
                <c:pt idx="18">
                  <c:v>100.82559386317533</c:v>
                </c:pt>
                <c:pt idx="19">
                  <c:v>100.41748118156487</c:v>
                </c:pt>
                <c:pt idx="20">
                  <c:v>99.904176713157085</c:v>
                </c:pt>
                <c:pt idx="21">
                  <c:v>99.283834194844289</c:v>
                </c:pt>
                <c:pt idx="22">
                  <c:v>98.859417677673576</c:v>
                </c:pt>
                <c:pt idx="23">
                  <c:v>98.445558264342594</c:v>
                </c:pt>
                <c:pt idx="24">
                  <c:v>97.946053867184105</c:v>
                </c:pt>
                <c:pt idx="25">
                  <c:v>97.345923165440098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76.421329919383425</c:v>
                </c:pt>
                <c:pt idx="1">
                  <c:v>79.601218658587655</c:v>
                </c:pt>
                <c:pt idx="2">
                  <c:v>80.721636077303287</c:v>
                </c:pt>
                <c:pt idx="3">
                  <c:v>77.349785185956137</c:v>
                </c:pt>
                <c:pt idx="4">
                  <c:v>80.320335779273577</c:v>
                </c:pt>
                <c:pt idx="5">
                  <c:v>81.22119797178803</c:v>
                </c:pt>
                <c:pt idx="6">
                  <c:v>82.650031217066314</c:v>
                </c:pt>
                <c:pt idx="7">
                  <c:v>83.516816640503151</c:v>
                </c:pt>
                <c:pt idx="8">
                  <c:v>79.314889548760036</c:v>
                </c:pt>
                <c:pt idx="9">
                  <c:v>80.563416079906631</c:v>
                </c:pt>
                <c:pt idx="10">
                  <c:v>71.81689339409094</c:v>
                </c:pt>
                <c:pt idx="11">
                  <c:v>72.870598115372403</c:v>
                </c:pt>
                <c:pt idx="12">
                  <c:v>72.361729315815836</c:v>
                </c:pt>
                <c:pt idx="13">
                  <c:v>71.988064218509805</c:v>
                </c:pt>
                <c:pt idx="14">
                  <c:v>71.741841366634176</c:v>
                </c:pt>
                <c:pt idx="15">
                  <c:v>71.409965440509424</c:v>
                </c:pt>
                <c:pt idx="16">
                  <c:v>71.049838079983829</c:v>
                </c:pt>
                <c:pt idx="17">
                  <c:v>70.614397722767592</c:v>
                </c:pt>
                <c:pt idx="18">
                  <c:v>70.184441519060897</c:v>
                </c:pt>
                <c:pt idx="19">
                  <c:v>69.750310109130425</c:v>
                </c:pt>
                <c:pt idx="20">
                  <c:v>69.33511772237587</c:v>
                </c:pt>
                <c:pt idx="21">
                  <c:v>68.931079246280092</c:v>
                </c:pt>
                <c:pt idx="22">
                  <c:v>68.513920528791985</c:v>
                </c:pt>
                <c:pt idx="23">
                  <c:v>68.09832877976794</c:v>
                </c:pt>
                <c:pt idx="24">
                  <c:v>67.666811191306309</c:v>
                </c:pt>
                <c:pt idx="25">
                  <c:v>67.234917213218196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78.856954136821585</c:v>
                </c:pt>
                <c:pt idx="1">
                  <c:v>80.786586279449693</c:v>
                </c:pt>
                <c:pt idx="2">
                  <c:v>79.870967356694649</c:v>
                </c:pt>
                <c:pt idx="3">
                  <c:v>88.078933782630827</c:v>
                </c:pt>
                <c:pt idx="4">
                  <c:v>90.230519375329635</c:v>
                </c:pt>
                <c:pt idx="5">
                  <c:v>90.584637093951912</c:v>
                </c:pt>
                <c:pt idx="6">
                  <c:v>97.863377080507973</c:v>
                </c:pt>
                <c:pt idx="7">
                  <c:v>97.72060639609974</c:v>
                </c:pt>
                <c:pt idx="8">
                  <c:v>93.973231310055866</c:v>
                </c:pt>
                <c:pt idx="9">
                  <c:v>99.054273637847416</c:v>
                </c:pt>
                <c:pt idx="10">
                  <c:v>94.846009134356748</c:v>
                </c:pt>
                <c:pt idx="11">
                  <c:v>93.49114438175414</c:v>
                </c:pt>
                <c:pt idx="12">
                  <c:v>94.15414324265987</c:v>
                </c:pt>
                <c:pt idx="13">
                  <c:v>95.041323519455119</c:v>
                </c:pt>
                <c:pt idx="14">
                  <c:v>96.06532233566621</c:v>
                </c:pt>
                <c:pt idx="15">
                  <c:v>96.943108715047543</c:v>
                </c:pt>
                <c:pt idx="16">
                  <c:v>97.68049445169558</c:v>
                </c:pt>
                <c:pt idx="17">
                  <c:v>98.363934815089365</c:v>
                </c:pt>
                <c:pt idx="18">
                  <c:v>99.030823667796781</c:v>
                </c:pt>
                <c:pt idx="19">
                  <c:v>99.700277621052706</c:v>
                </c:pt>
                <c:pt idx="20">
                  <c:v>100.39723316196745</c:v>
                </c:pt>
                <c:pt idx="21">
                  <c:v>101.11968279745425</c:v>
                </c:pt>
                <c:pt idx="22">
                  <c:v>101.85570079237445</c:v>
                </c:pt>
                <c:pt idx="23">
                  <c:v>102.59175224538551</c:v>
                </c:pt>
                <c:pt idx="24">
                  <c:v>103.34991174609655</c:v>
                </c:pt>
                <c:pt idx="25">
                  <c:v>104.12241221709172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72.654335259164142</c:v>
                </c:pt>
                <c:pt idx="1">
                  <c:v>79.094557964529145</c:v>
                </c:pt>
                <c:pt idx="2">
                  <c:v>77.341273329345796</c:v>
                </c:pt>
                <c:pt idx="3">
                  <c:v>77.788766953888242</c:v>
                </c:pt>
                <c:pt idx="4">
                  <c:v>79.590842534687226</c:v>
                </c:pt>
                <c:pt idx="5">
                  <c:v>82.014621373675126</c:v>
                </c:pt>
                <c:pt idx="6">
                  <c:v>82.242773762295002</c:v>
                </c:pt>
                <c:pt idx="7">
                  <c:v>82.245325806123248</c:v>
                </c:pt>
                <c:pt idx="8">
                  <c:v>82.848446771049254</c:v>
                </c:pt>
                <c:pt idx="9">
                  <c:v>80.844622833418839</c:v>
                </c:pt>
                <c:pt idx="10">
                  <c:v>79.902877888102637</c:v>
                </c:pt>
                <c:pt idx="11">
                  <c:v>79.153098618978817</c:v>
                </c:pt>
                <c:pt idx="12">
                  <c:v>79.448946667883234</c:v>
                </c:pt>
                <c:pt idx="13">
                  <c:v>79.716028379840822</c:v>
                </c:pt>
                <c:pt idx="14">
                  <c:v>80.09316143585572</c:v>
                </c:pt>
                <c:pt idx="15">
                  <c:v>80.27573285216252</c:v>
                </c:pt>
                <c:pt idx="16">
                  <c:v>80.41538126282282</c:v>
                </c:pt>
                <c:pt idx="17">
                  <c:v>80.497560350313549</c:v>
                </c:pt>
                <c:pt idx="18">
                  <c:v>80.509553006276505</c:v>
                </c:pt>
                <c:pt idx="19">
                  <c:v>80.516943749979831</c:v>
                </c:pt>
                <c:pt idx="20">
                  <c:v>80.520464191330319</c:v>
                </c:pt>
                <c:pt idx="21">
                  <c:v>80.482548815240676</c:v>
                </c:pt>
                <c:pt idx="22">
                  <c:v>80.501883185332716</c:v>
                </c:pt>
                <c:pt idx="23">
                  <c:v>80.516934102320874</c:v>
                </c:pt>
                <c:pt idx="24">
                  <c:v>80.537766575106232</c:v>
                </c:pt>
                <c:pt idx="25">
                  <c:v>80.553226333112008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69.123932318497822</c:v>
                </c:pt>
                <c:pt idx="1">
                  <c:v>66.529971420608518</c:v>
                </c:pt>
                <c:pt idx="2">
                  <c:v>68.08845227018702</c:v>
                </c:pt>
                <c:pt idx="3">
                  <c:v>69.73838737716008</c:v>
                </c:pt>
                <c:pt idx="4">
                  <c:v>68.356106482481536</c:v>
                </c:pt>
                <c:pt idx="5">
                  <c:v>71.947117944086514</c:v>
                </c:pt>
                <c:pt idx="6">
                  <c:v>79.643977689640053</c:v>
                </c:pt>
                <c:pt idx="7">
                  <c:v>81.634010280030097</c:v>
                </c:pt>
                <c:pt idx="8">
                  <c:v>80.274353158882747</c:v>
                </c:pt>
                <c:pt idx="9">
                  <c:v>81.696015762640755</c:v>
                </c:pt>
                <c:pt idx="10">
                  <c:v>76.239495144541621</c:v>
                </c:pt>
                <c:pt idx="11">
                  <c:v>79.226470335703482</c:v>
                </c:pt>
                <c:pt idx="12">
                  <c:v>78.828932753752142</c:v>
                </c:pt>
                <c:pt idx="13">
                  <c:v>78.716098024212286</c:v>
                </c:pt>
                <c:pt idx="14">
                  <c:v>78.736795366767936</c:v>
                </c:pt>
                <c:pt idx="15">
                  <c:v>78.581937849117679</c:v>
                </c:pt>
                <c:pt idx="16">
                  <c:v>78.339732466219189</c:v>
                </c:pt>
                <c:pt idx="17">
                  <c:v>78.055816516012271</c:v>
                </c:pt>
                <c:pt idx="18">
                  <c:v>77.797380099364517</c:v>
                </c:pt>
                <c:pt idx="19">
                  <c:v>77.53516178821792</c:v>
                </c:pt>
                <c:pt idx="20">
                  <c:v>77.292391508110342</c:v>
                </c:pt>
                <c:pt idx="21">
                  <c:v>77.024258869641244</c:v>
                </c:pt>
                <c:pt idx="22">
                  <c:v>76.687124308834299</c:v>
                </c:pt>
                <c:pt idx="23">
                  <c:v>76.318732985762821</c:v>
                </c:pt>
                <c:pt idx="24">
                  <c:v>75.907032254559198</c:v>
                </c:pt>
                <c:pt idx="25">
                  <c:v>75.456994549791233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99.117644000811836</c:v>
                </c:pt>
                <c:pt idx="1">
                  <c:v>99.687235001901684</c:v>
                </c:pt>
                <c:pt idx="2">
                  <c:v>96.648203663592767</c:v>
                </c:pt>
                <c:pt idx="3">
                  <c:v>97.113847574860927</c:v>
                </c:pt>
                <c:pt idx="4">
                  <c:v>101.53331109718427</c:v>
                </c:pt>
                <c:pt idx="5">
                  <c:v>105.41695688068648</c:v>
                </c:pt>
                <c:pt idx="6">
                  <c:v>108.43549838192973</c:v>
                </c:pt>
                <c:pt idx="7">
                  <c:v>106.78158523695505</c:v>
                </c:pt>
                <c:pt idx="8">
                  <c:v>106.3466326419352</c:v>
                </c:pt>
                <c:pt idx="9">
                  <c:v>106.31603620263718</c:v>
                </c:pt>
                <c:pt idx="10">
                  <c:v>96.840349740039017</c:v>
                </c:pt>
                <c:pt idx="11">
                  <c:v>101.59659347693361</c:v>
                </c:pt>
                <c:pt idx="12">
                  <c:v>101.44931506747417</c:v>
                </c:pt>
                <c:pt idx="13">
                  <c:v>101.21976815772797</c:v>
                </c:pt>
                <c:pt idx="14">
                  <c:v>101.15749533703305</c:v>
                </c:pt>
                <c:pt idx="15">
                  <c:v>100.8358188681533</c:v>
                </c:pt>
                <c:pt idx="16">
                  <c:v>100.40666691825268</c:v>
                </c:pt>
                <c:pt idx="17">
                  <c:v>99.959571628131783</c:v>
                </c:pt>
                <c:pt idx="18">
                  <c:v>99.562971668694317</c:v>
                </c:pt>
                <c:pt idx="19">
                  <c:v>99.195390210431256</c:v>
                </c:pt>
                <c:pt idx="20">
                  <c:v>98.915983544154699</c:v>
                </c:pt>
                <c:pt idx="21">
                  <c:v>98.658425183759647</c:v>
                </c:pt>
                <c:pt idx="22">
                  <c:v>98.366548873185167</c:v>
                </c:pt>
                <c:pt idx="23">
                  <c:v>98.10236955331672</c:v>
                </c:pt>
                <c:pt idx="24">
                  <c:v>97.841718009053324</c:v>
                </c:pt>
                <c:pt idx="25">
                  <c:v>97.57774605423549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68.473244903492343</c:v>
                </c:pt>
                <c:pt idx="1">
                  <c:v>76.508690366656452</c:v>
                </c:pt>
                <c:pt idx="2">
                  <c:v>78.337719626006248</c:v>
                </c:pt>
                <c:pt idx="3">
                  <c:v>78.843204309515329</c:v>
                </c:pt>
                <c:pt idx="4">
                  <c:v>80.431124078150077</c:v>
                </c:pt>
                <c:pt idx="5">
                  <c:v>82.891695523863447</c:v>
                </c:pt>
                <c:pt idx="6">
                  <c:v>88.7873272573772</c:v>
                </c:pt>
                <c:pt idx="7">
                  <c:v>92.000890949318418</c:v>
                </c:pt>
                <c:pt idx="8">
                  <c:v>91.919905310284761</c:v>
                </c:pt>
                <c:pt idx="9">
                  <c:v>99.569634747426065</c:v>
                </c:pt>
                <c:pt idx="10">
                  <c:v>102.75495333891907</c:v>
                </c:pt>
                <c:pt idx="11">
                  <c:v>93.203173750953567</c:v>
                </c:pt>
                <c:pt idx="12">
                  <c:v>94.122962052577762</c:v>
                </c:pt>
                <c:pt idx="13">
                  <c:v>95.195792494720592</c:v>
                </c:pt>
                <c:pt idx="14">
                  <c:v>96.420482539921736</c:v>
                </c:pt>
                <c:pt idx="15">
                  <c:v>97.43296116766642</c:v>
                </c:pt>
                <c:pt idx="16">
                  <c:v>98.387524676542</c:v>
                </c:pt>
                <c:pt idx="17">
                  <c:v>99.347231594250871</c:v>
                </c:pt>
                <c:pt idx="18">
                  <c:v>100.29459398994391</c:v>
                </c:pt>
                <c:pt idx="19">
                  <c:v>101.2414858608806</c:v>
                </c:pt>
                <c:pt idx="20">
                  <c:v>102.23927900951398</c:v>
                </c:pt>
                <c:pt idx="21">
                  <c:v>103.25165897420342</c:v>
                </c:pt>
                <c:pt idx="22">
                  <c:v>104.23159958157579</c:v>
                </c:pt>
                <c:pt idx="23">
                  <c:v>105.21340094845249</c:v>
                </c:pt>
                <c:pt idx="24">
                  <c:v>106.23133527093502</c:v>
                </c:pt>
                <c:pt idx="25">
                  <c:v>107.28124470570503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143.37572755828413</c:v>
                </c:pt>
                <c:pt idx="1">
                  <c:v>143.08247024857198</c:v>
                </c:pt>
                <c:pt idx="2">
                  <c:v>142.25741386305538</c:v>
                </c:pt>
                <c:pt idx="3">
                  <c:v>150.5496464427913</c:v>
                </c:pt>
                <c:pt idx="4">
                  <c:v>155.25512819930969</c:v>
                </c:pt>
                <c:pt idx="5">
                  <c:v>154.34777525266747</c:v>
                </c:pt>
                <c:pt idx="6">
                  <c:v>166.53570740781572</c:v>
                </c:pt>
                <c:pt idx="7">
                  <c:v>164.07108752792243</c:v>
                </c:pt>
                <c:pt idx="8">
                  <c:v>169.8671019896002</c:v>
                </c:pt>
                <c:pt idx="9">
                  <c:v>179.29045751577672</c:v>
                </c:pt>
                <c:pt idx="10">
                  <c:v>188.4091845428961</c:v>
                </c:pt>
                <c:pt idx="11">
                  <c:v>193.59027071332778</c:v>
                </c:pt>
                <c:pt idx="12">
                  <c:v>195.30099886791956</c:v>
                </c:pt>
                <c:pt idx="13">
                  <c:v>197.76161313615114</c:v>
                </c:pt>
                <c:pt idx="14">
                  <c:v>200.50961965957725</c:v>
                </c:pt>
                <c:pt idx="15">
                  <c:v>202.87052516967469</c:v>
                </c:pt>
                <c:pt idx="16">
                  <c:v>205.10527711938823</c:v>
                </c:pt>
                <c:pt idx="17">
                  <c:v>207.30202631596069</c:v>
                </c:pt>
                <c:pt idx="18">
                  <c:v>209.54956619477247</c:v>
                </c:pt>
                <c:pt idx="19">
                  <c:v>211.79868670449255</c:v>
                </c:pt>
                <c:pt idx="20">
                  <c:v>214.16149619760773</c:v>
                </c:pt>
                <c:pt idx="21">
                  <c:v>216.49652101109155</c:v>
                </c:pt>
                <c:pt idx="22">
                  <c:v>218.75600916345661</c:v>
                </c:pt>
                <c:pt idx="23">
                  <c:v>221.04065197333102</c:v>
                </c:pt>
                <c:pt idx="24">
                  <c:v>223.33953282309494</c:v>
                </c:pt>
                <c:pt idx="25">
                  <c:v>225.71182146499621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87.973792206297531</c:v>
                </c:pt>
                <c:pt idx="1">
                  <c:v>92.239126654271473</c:v>
                </c:pt>
                <c:pt idx="2">
                  <c:v>93.863468639203077</c:v>
                </c:pt>
                <c:pt idx="3">
                  <c:v>93.503151860499258</c:v>
                </c:pt>
                <c:pt idx="4">
                  <c:v>96.227926262160082</c:v>
                </c:pt>
                <c:pt idx="5">
                  <c:v>97.996279299454585</c:v>
                </c:pt>
                <c:pt idx="6">
                  <c:v>102.79786089294109</c:v>
                </c:pt>
                <c:pt idx="7">
                  <c:v>106.73470881533397</c:v>
                </c:pt>
                <c:pt idx="8">
                  <c:v>106.76736439092807</c:v>
                </c:pt>
                <c:pt idx="9">
                  <c:v>108.55014465316648</c:v>
                </c:pt>
                <c:pt idx="10">
                  <c:v>113.44183156404978</c:v>
                </c:pt>
                <c:pt idx="11">
                  <c:v>114.45933096204783</c:v>
                </c:pt>
                <c:pt idx="12">
                  <c:v>115.39162377952701</c:v>
                </c:pt>
                <c:pt idx="13">
                  <c:v>116.63004544866769</c:v>
                </c:pt>
                <c:pt idx="14">
                  <c:v>118.10570987350312</c:v>
                </c:pt>
                <c:pt idx="15">
                  <c:v>119.29079874234023</c:v>
                </c:pt>
                <c:pt idx="16">
                  <c:v>120.38114532726992</c:v>
                </c:pt>
                <c:pt idx="17">
                  <c:v>121.41186223727416</c:v>
                </c:pt>
                <c:pt idx="18">
                  <c:v>122.40607599091645</c:v>
                </c:pt>
                <c:pt idx="19">
                  <c:v>123.42026277424982</c:v>
                </c:pt>
                <c:pt idx="20">
                  <c:v>124.51685795178263</c:v>
                </c:pt>
                <c:pt idx="21">
                  <c:v>125.64199090748475</c:v>
                </c:pt>
                <c:pt idx="22">
                  <c:v>126.70579588877516</c:v>
                </c:pt>
                <c:pt idx="23">
                  <c:v>127.79027114731997</c:v>
                </c:pt>
                <c:pt idx="24">
                  <c:v>128.91183826266467</c:v>
                </c:pt>
                <c:pt idx="25">
                  <c:v>130.06171429640997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89.298039697247361</c:v>
                </c:pt>
                <c:pt idx="1">
                  <c:v>91.515143405423316</c:v>
                </c:pt>
                <c:pt idx="2">
                  <c:v>92.454865174611371</c:v>
                </c:pt>
                <c:pt idx="3">
                  <c:v>94.083276512697637</c:v>
                </c:pt>
                <c:pt idx="4">
                  <c:v>93.88070619142357</c:v>
                </c:pt>
                <c:pt idx="5">
                  <c:v>95.703718659826365</c:v>
                </c:pt>
                <c:pt idx="6">
                  <c:v>96.568446310427035</c:v>
                </c:pt>
                <c:pt idx="7">
                  <c:v>100.21296834771373</c:v>
                </c:pt>
                <c:pt idx="8">
                  <c:v>98.594074878504074</c:v>
                </c:pt>
                <c:pt idx="9">
                  <c:v>97.67139856717958</c:v>
                </c:pt>
                <c:pt idx="10">
                  <c:v>100.00440525300458</c:v>
                </c:pt>
                <c:pt idx="11">
                  <c:v>102.31731964492873</c:v>
                </c:pt>
                <c:pt idx="12">
                  <c:v>102.01134825239009</c:v>
                </c:pt>
                <c:pt idx="13">
                  <c:v>101.90126662071421</c:v>
                </c:pt>
                <c:pt idx="14">
                  <c:v>102.00557208504071</c:v>
                </c:pt>
                <c:pt idx="15">
                  <c:v>101.76115119532854</c:v>
                </c:pt>
                <c:pt idx="16">
                  <c:v>101.47393969782559</c:v>
                </c:pt>
                <c:pt idx="17">
                  <c:v>101.17259882020005</c:v>
                </c:pt>
                <c:pt idx="18">
                  <c:v>100.82559386317533</c:v>
                </c:pt>
                <c:pt idx="19">
                  <c:v>100.41748118156487</c:v>
                </c:pt>
                <c:pt idx="20">
                  <c:v>99.904176713157085</c:v>
                </c:pt>
                <c:pt idx="21">
                  <c:v>99.283834194844289</c:v>
                </c:pt>
                <c:pt idx="22">
                  <c:v>98.859417677673576</c:v>
                </c:pt>
                <c:pt idx="23">
                  <c:v>98.445558264342594</c:v>
                </c:pt>
                <c:pt idx="24">
                  <c:v>97.946053867184105</c:v>
                </c:pt>
                <c:pt idx="25">
                  <c:v>97.345923165440098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76.421329919383425</c:v>
                </c:pt>
                <c:pt idx="1">
                  <c:v>79.601218658587655</c:v>
                </c:pt>
                <c:pt idx="2">
                  <c:v>80.721636077303287</c:v>
                </c:pt>
                <c:pt idx="3">
                  <c:v>77.349785185956137</c:v>
                </c:pt>
                <c:pt idx="4">
                  <c:v>80.320335779273577</c:v>
                </c:pt>
                <c:pt idx="5">
                  <c:v>81.22119797178803</c:v>
                </c:pt>
                <c:pt idx="6">
                  <c:v>82.650031217066314</c:v>
                </c:pt>
                <c:pt idx="7">
                  <c:v>83.516816640503151</c:v>
                </c:pt>
                <c:pt idx="8">
                  <c:v>79.314889548760036</c:v>
                </c:pt>
                <c:pt idx="9">
                  <c:v>80.563416079906631</c:v>
                </c:pt>
                <c:pt idx="10">
                  <c:v>71.81689339409094</c:v>
                </c:pt>
                <c:pt idx="11">
                  <c:v>72.870598115372403</c:v>
                </c:pt>
                <c:pt idx="12">
                  <c:v>72.361729315815836</c:v>
                </c:pt>
                <c:pt idx="13">
                  <c:v>71.988064218509805</c:v>
                </c:pt>
                <c:pt idx="14">
                  <c:v>71.741841366634176</c:v>
                </c:pt>
                <c:pt idx="15">
                  <c:v>71.409965440509424</c:v>
                </c:pt>
                <c:pt idx="16">
                  <c:v>71.049838079983829</c:v>
                </c:pt>
                <c:pt idx="17">
                  <c:v>70.614397722767592</c:v>
                </c:pt>
                <c:pt idx="18">
                  <c:v>70.184441519060897</c:v>
                </c:pt>
                <c:pt idx="19">
                  <c:v>69.750310109130425</c:v>
                </c:pt>
                <c:pt idx="20">
                  <c:v>69.33511772237587</c:v>
                </c:pt>
                <c:pt idx="21">
                  <c:v>68.931079246280092</c:v>
                </c:pt>
                <c:pt idx="22">
                  <c:v>68.513920528791985</c:v>
                </c:pt>
                <c:pt idx="23">
                  <c:v>68.09832877976794</c:v>
                </c:pt>
                <c:pt idx="24">
                  <c:v>67.666811191306309</c:v>
                </c:pt>
                <c:pt idx="25">
                  <c:v>67.234917213218196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78.856954136821585</c:v>
                </c:pt>
                <c:pt idx="1">
                  <c:v>80.786586279449693</c:v>
                </c:pt>
                <c:pt idx="2">
                  <c:v>79.870967356694649</c:v>
                </c:pt>
                <c:pt idx="3">
                  <c:v>88.078933782630827</c:v>
                </c:pt>
                <c:pt idx="4">
                  <c:v>90.230519375329635</c:v>
                </c:pt>
                <c:pt idx="5">
                  <c:v>90.584637093951912</c:v>
                </c:pt>
                <c:pt idx="6">
                  <c:v>97.863377080507973</c:v>
                </c:pt>
                <c:pt idx="7">
                  <c:v>97.72060639609974</c:v>
                </c:pt>
                <c:pt idx="8">
                  <c:v>93.973231310055866</c:v>
                </c:pt>
                <c:pt idx="9">
                  <c:v>99.054273637847416</c:v>
                </c:pt>
                <c:pt idx="10">
                  <c:v>94.846009134356748</c:v>
                </c:pt>
                <c:pt idx="11">
                  <c:v>93.49114438175414</c:v>
                </c:pt>
                <c:pt idx="12">
                  <c:v>94.15414324265987</c:v>
                </c:pt>
                <c:pt idx="13">
                  <c:v>95.041323519455119</c:v>
                </c:pt>
                <c:pt idx="14">
                  <c:v>96.06532233566621</c:v>
                </c:pt>
                <c:pt idx="15">
                  <c:v>96.943108715047543</c:v>
                </c:pt>
                <c:pt idx="16">
                  <c:v>97.68049445169558</c:v>
                </c:pt>
                <c:pt idx="17">
                  <c:v>98.363934815089365</c:v>
                </c:pt>
                <c:pt idx="18">
                  <c:v>99.030823667796781</c:v>
                </c:pt>
                <c:pt idx="19">
                  <c:v>99.700277621052706</c:v>
                </c:pt>
                <c:pt idx="20">
                  <c:v>100.39723316196745</c:v>
                </c:pt>
                <c:pt idx="21">
                  <c:v>101.11968279745425</c:v>
                </c:pt>
                <c:pt idx="22">
                  <c:v>101.85570079237445</c:v>
                </c:pt>
                <c:pt idx="23">
                  <c:v>102.59175224538551</c:v>
                </c:pt>
                <c:pt idx="24">
                  <c:v>103.34991174609655</c:v>
                </c:pt>
                <c:pt idx="25">
                  <c:v>104.12241221709172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72.654335259164142</c:v>
                </c:pt>
                <c:pt idx="1">
                  <c:v>79.094557964529145</c:v>
                </c:pt>
                <c:pt idx="2">
                  <c:v>77.341273329345796</c:v>
                </c:pt>
                <c:pt idx="3">
                  <c:v>77.788766953888242</c:v>
                </c:pt>
                <c:pt idx="4">
                  <c:v>79.590842534687226</c:v>
                </c:pt>
                <c:pt idx="5">
                  <c:v>82.014621373675126</c:v>
                </c:pt>
                <c:pt idx="6">
                  <c:v>82.242773762295002</c:v>
                </c:pt>
                <c:pt idx="7">
                  <c:v>82.245325806123248</c:v>
                </c:pt>
                <c:pt idx="8">
                  <c:v>82.848446771049254</c:v>
                </c:pt>
                <c:pt idx="9">
                  <c:v>80.844622833418839</c:v>
                </c:pt>
                <c:pt idx="10">
                  <c:v>79.902877888102637</c:v>
                </c:pt>
                <c:pt idx="11">
                  <c:v>79.153098618978817</c:v>
                </c:pt>
                <c:pt idx="12">
                  <c:v>79.448946667883234</c:v>
                </c:pt>
                <c:pt idx="13">
                  <c:v>79.716028379840822</c:v>
                </c:pt>
                <c:pt idx="14">
                  <c:v>80.09316143585572</c:v>
                </c:pt>
                <c:pt idx="15">
                  <c:v>80.27573285216252</c:v>
                </c:pt>
                <c:pt idx="16">
                  <c:v>80.41538126282282</c:v>
                </c:pt>
                <c:pt idx="17">
                  <c:v>80.497560350313549</c:v>
                </c:pt>
                <c:pt idx="18">
                  <c:v>80.509553006276505</c:v>
                </c:pt>
                <c:pt idx="19">
                  <c:v>80.516943749979831</c:v>
                </c:pt>
                <c:pt idx="20">
                  <c:v>80.520464191330319</c:v>
                </c:pt>
                <c:pt idx="21">
                  <c:v>80.482548815240676</c:v>
                </c:pt>
                <c:pt idx="22">
                  <c:v>80.501883185332716</c:v>
                </c:pt>
                <c:pt idx="23">
                  <c:v>80.516934102320874</c:v>
                </c:pt>
                <c:pt idx="24">
                  <c:v>80.537766575106232</c:v>
                </c:pt>
                <c:pt idx="25">
                  <c:v>80.553226333112008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69.123932318497822</c:v>
                </c:pt>
                <c:pt idx="1">
                  <c:v>66.529971420608518</c:v>
                </c:pt>
                <c:pt idx="2">
                  <c:v>68.08845227018702</c:v>
                </c:pt>
                <c:pt idx="3">
                  <c:v>69.73838737716008</c:v>
                </c:pt>
                <c:pt idx="4">
                  <c:v>68.356106482481536</c:v>
                </c:pt>
                <c:pt idx="5">
                  <c:v>71.947117944086514</c:v>
                </c:pt>
                <c:pt idx="6">
                  <c:v>79.643977689640053</c:v>
                </c:pt>
                <c:pt idx="7">
                  <c:v>81.634010280030097</c:v>
                </c:pt>
                <c:pt idx="8">
                  <c:v>80.274353158882747</c:v>
                </c:pt>
                <c:pt idx="9">
                  <c:v>81.696015762640755</c:v>
                </c:pt>
                <c:pt idx="10">
                  <c:v>76.239495144541621</c:v>
                </c:pt>
                <c:pt idx="11">
                  <c:v>79.226470335703482</c:v>
                </c:pt>
                <c:pt idx="12">
                  <c:v>78.828932753752142</c:v>
                </c:pt>
                <c:pt idx="13">
                  <c:v>78.716098024212286</c:v>
                </c:pt>
                <c:pt idx="14">
                  <c:v>78.736795366767936</c:v>
                </c:pt>
                <c:pt idx="15">
                  <c:v>78.581937849117679</c:v>
                </c:pt>
                <c:pt idx="16">
                  <c:v>78.339732466219189</c:v>
                </c:pt>
                <c:pt idx="17">
                  <c:v>78.055816516012271</c:v>
                </c:pt>
                <c:pt idx="18">
                  <c:v>77.797380099364517</c:v>
                </c:pt>
                <c:pt idx="19">
                  <c:v>77.53516178821792</c:v>
                </c:pt>
                <c:pt idx="20">
                  <c:v>77.292391508110342</c:v>
                </c:pt>
                <c:pt idx="21">
                  <c:v>77.024258869641244</c:v>
                </c:pt>
                <c:pt idx="22">
                  <c:v>76.687124308834299</c:v>
                </c:pt>
                <c:pt idx="23">
                  <c:v>76.318732985762821</c:v>
                </c:pt>
                <c:pt idx="24">
                  <c:v>75.907032254559198</c:v>
                </c:pt>
                <c:pt idx="25">
                  <c:v>75.456994549791233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99.117644000811836</c:v>
                </c:pt>
                <c:pt idx="1">
                  <c:v>99.687235001901684</c:v>
                </c:pt>
                <c:pt idx="2">
                  <c:v>96.648203663592767</c:v>
                </c:pt>
                <c:pt idx="3">
                  <c:v>97.113847574860927</c:v>
                </c:pt>
                <c:pt idx="4">
                  <c:v>101.53331109718427</c:v>
                </c:pt>
                <c:pt idx="5">
                  <c:v>105.41695688068648</c:v>
                </c:pt>
                <c:pt idx="6">
                  <c:v>108.43549838192973</c:v>
                </c:pt>
                <c:pt idx="7">
                  <c:v>106.78158523695505</c:v>
                </c:pt>
                <c:pt idx="8">
                  <c:v>106.3466326419352</c:v>
                </c:pt>
                <c:pt idx="9">
                  <c:v>106.31603620263718</c:v>
                </c:pt>
                <c:pt idx="10">
                  <c:v>96.840349740039017</c:v>
                </c:pt>
                <c:pt idx="11">
                  <c:v>101.59659347693361</c:v>
                </c:pt>
                <c:pt idx="12">
                  <c:v>101.44931506747417</c:v>
                </c:pt>
                <c:pt idx="13">
                  <c:v>101.21976815772797</c:v>
                </c:pt>
                <c:pt idx="14">
                  <c:v>101.15749533703305</c:v>
                </c:pt>
                <c:pt idx="15">
                  <c:v>100.8358188681533</c:v>
                </c:pt>
                <c:pt idx="16">
                  <c:v>100.40666691825268</c:v>
                </c:pt>
                <c:pt idx="17">
                  <c:v>99.959571628131783</c:v>
                </c:pt>
                <c:pt idx="18">
                  <c:v>99.562971668694317</c:v>
                </c:pt>
                <c:pt idx="19">
                  <c:v>99.195390210431256</c:v>
                </c:pt>
                <c:pt idx="20">
                  <c:v>98.915983544154699</c:v>
                </c:pt>
                <c:pt idx="21">
                  <c:v>98.658425183759647</c:v>
                </c:pt>
                <c:pt idx="22">
                  <c:v>98.366548873185167</c:v>
                </c:pt>
                <c:pt idx="23">
                  <c:v>98.10236955331672</c:v>
                </c:pt>
                <c:pt idx="24">
                  <c:v>97.841718009053324</c:v>
                </c:pt>
                <c:pt idx="25">
                  <c:v>97.57774605423549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107.28124470570503</c:v>
                </c:pt>
                <c:pt idx="1">
                  <c:v>225.71182146499621</c:v>
                </c:pt>
                <c:pt idx="2">
                  <c:v>130.06171429640997</c:v>
                </c:pt>
                <c:pt idx="3">
                  <c:v>97.345923165440098</c:v>
                </c:pt>
                <c:pt idx="4">
                  <c:v>67.234917213218196</c:v>
                </c:pt>
                <c:pt idx="5">
                  <c:v>104.12241221709172</c:v>
                </c:pt>
                <c:pt idx="6">
                  <c:v>80.553226333112008</c:v>
                </c:pt>
                <c:pt idx="7">
                  <c:v>75.456994549791233</c:v>
                </c:pt>
                <c:pt idx="8">
                  <c:v>97.57774605423549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102.75495333891907</c:v>
                </c:pt>
                <c:pt idx="1">
                  <c:v>188.4091845428961</c:v>
                </c:pt>
                <c:pt idx="2">
                  <c:v>113.44183156404978</c:v>
                </c:pt>
                <c:pt idx="3">
                  <c:v>100.00440525300458</c:v>
                </c:pt>
                <c:pt idx="4">
                  <c:v>71.81689339409094</c:v>
                </c:pt>
                <c:pt idx="5">
                  <c:v>94.846009134356748</c:v>
                </c:pt>
                <c:pt idx="6">
                  <c:v>79.902877888102637</c:v>
                </c:pt>
                <c:pt idx="7">
                  <c:v>76.239495144541621</c:v>
                </c:pt>
                <c:pt idx="8">
                  <c:v>96.840349740039017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10.8876724222461</c:v>
                </c:pt>
                <c:pt idx="1">
                  <c:v>22.906859262126829</c:v>
                </c:pt>
                <c:pt idx="2">
                  <c:v>13.199598343770614</c:v>
                </c:pt>
                <c:pt idx="3">
                  <c:v>9.8793645242828525</c:v>
                </c:pt>
                <c:pt idx="4">
                  <c:v>6.8234830418166013</c:v>
                </c:pt>
                <c:pt idx="5">
                  <c:v>10.567091378773723</c:v>
                </c:pt>
                <c:pt idx="6">
                  <c:v>8.1751208543102631</c:v>
                </c:pt>
                <c:pt idx="7">
                  <c:v>7.6579185940564276</c:v>
                </c:pt>
                <c:pt idx="8">
                  <c:v>9.9028915786165967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11.117585748853024</c:v>
                </c:pt>
                <c:pt idx="1">
                  <c:v>20.38495660757366</c:v>
                </c:pt>
                <c:pt idx="2">
                  <c:v>12.27385394999326</c:v>
                </c:pt>
                <c:pt idx="3">
                  <c:v>10.819989835392416</c:v>
                </c:pt>
                <c:pt idx="4">
                  <c:v>7.7702382666805399</c:v>
                </c:pt>
                <c:pt idx="5">
                  <c:v>10.261876485990538</c:v>
                </c:pt>
                <c:pt idx="6">
                  <c:v>8.6451024270443035</c:v>
                </c:pt>
                <c:pt idx="7">
                  <c:v>8.2487422472282113</c:v>
                </c:pt>
                <c:pt idx="8">
                  <c:v>10.477654431244044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9.6148228704761109</c:v>
                </c:pt>
                <c:pt idx="1">
                  <c:v>17.903198989085968</c:v>
                </c:pt>
                <c:pt idx="2">
                  <c:v>11.366842739496246</c:v>
                </c:pt>
                <c:pt idx="3">
                  <c:v>11.100922681635865</c:v>
                </c:pt>
                <c:pt idx="4">
                  <c:v>9.4210575244150547</c:v>
                </c:pt>
                <c:pt idx="5">
                  <c:v>10.50714712662586</c:v>
                </c:pt>
                <c:pt idx="6">
                  <c:v>9.5130887637596384</c:v>
                </c:pt>
                <c:pt idx="7">
                  <c:v>8.3453329154607143</c:v>
                </c:pt>
                <c:pt idx="8">
                  <c:v>12.227586389044559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8.7194296288009385E-2</c:v>
                </c:pt>
                <c:pt idx="1">
                  <c:v>9.4566668561892678E-2</c:v>
                </c:pt>
                <c:pt idx="2">
                  <c:v>9.6762929635474865E-2</c:v>
                </c:pt>
                <c:pt idx="3">
                  <c:v>9.5330753449330521E-2</c:v>
                </c:pt>
                <c:pt idx="4">
                  <c:v>9.5091808573099068E-2</c:v>
                </c:pt>
                <c:pt idx="5">
                  <c:v>9.6148228704761113E-2</c:v>
                </c:pt>
                <c:pt idx="6">
                  <c:v>9.8050663711523378E-2</c:v>
                </c:pt>
                <c:pt idx="7">
                  <c:v>0.10055643341733186</c:v>
                </c:pt>
                <c:pt idx="8">
                  <c:v>0.10102132012568853</c:v>
                </c:pt>
                <c:pt idx="9">
                  <c:v>0.10665630636772308</c:v>
                </c:pt>
                <c:pt idx="10">
                  <c:v>0.11117585748853025</c:v>
                </c:pt>
                <c:pt idx="11">
                  <c:v>0.10022838146456803</c:v>
                </c:pt>
                <c:pt idx="12">
                  <c:v>0.10087449178794494</c:v>
                </c:pt>
                <c:pt idx="13">
                  <c:v>0.10146966167615745</c:v>
                </c:pt>
                <c:pt idx="14">
                  <c:v>0.10204996691481033</c:v>
                </c:pt>
                <c:pt idx="15">
                  <c:v>0.10262561187744117</c:v>
                </c:pt>
                <c:pt idx="16">
                  <c:v>0.10321380206091019</c:v>
                </c:pt>
                <c:pt idx="17">
                  <c:v>0.1038409486469475</c:v>
                </c:pt>
                <c:pt idx="18">
                  <c:v>0.10445601726162985</c:v>
                </c:pt>
                <c:pt idx="19">
                  <c:v>0.10506850093908587</c:v>
                </c:pt>
                <c:pt idx="20">
                  <c:v>0.1056973801974334</c:v>
                </c:pt>
                <c:pt idx="21">
                  <c:v>0.10634743274130276</c:v>
                </c:pt>
                <c:pt idx="22">
                  <c:v>0.10696147022464932</c:v>
                </c:pt>
                <c:pt idx="23">
                  <c:v>0.10756718611502139</c:v>
                </c:pt>
                <c:pt idx="24">
                  <c:v>0.10820808048523932</c:v>
                </c:pt>
                <c:pt idx="25">
                  <c:v>0.10887672422246099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0.18257562770460031</c:v>
                </c:pt>
                <c:pt idx="1">
                  <c:v>0.17685353750232929</c:v>
                </c:pt>
                <c:pt idx="2">
                  <c:v>0.1757166814846334</c:v>
                </c:pt>
                <c:pt idx="3">
                  <c:v>0.1820323178466951</c:v>
                </c:pt>
                <c:pt idx="4">
                  <c:v>0.18355445233335194</c:v>
                </c:pt>
                <c:pt idx="5">
                  <c:v>0.17903198989085969</c:v>
                </c:pt>
                <c:pt idx="6">
                  <c:v>0.1839106677428185</c:v>
                </c:pt>
                <c:pt idx="7">
                  <c:v>0.17932873495539761</c:v>
                </c:pt>
                <c:pt idx="8">
                  <c:v>0.18668642913619668</c:v>
                </c:pt>
                <c:pt idx="9">
                  <c:v>0.19205110086141244</c:v>
                </c:pt>
                <c:pt idx="10">
                  <c:v>0.20384956607573659</c:v>
                </c:pt>
                <c:pt idx="11">
                  <c:v>0.20818217577795622</c:v>
                </c:pt>
                <c:pt idx="12">
                  <c:v>0.20931012557248613</c:v>
                </c:pt>
                <c:pt idx="13">
                  <c:v>0.2107950724667717</c:v>
                </c:pt>
                <c:pt idx="14">
                  <c:v>0.21221632077903177</c:v>
                </c:pt>
                <c:pt idx="15">
                  <c:v>0.21368242869687934</c:v>
                </c:pt>
                <c:pt idx="16">
                  <c:v>0.21516646082769111</c:v>
                </c:pt>
                <c:pt idx="17">
                  <c:v>0.21667880144865101</c:v>
                </c:pt>
                <c:pt idx="18">
                  <c:v>0.21824419674905793</c:v>
                </c:pt>
                <c:pt idx="19">
                  <c:v>0.21980485888450166</c:v>
                </c:pt>
                <c:pt idx="20">
                  <c:v>0.22140521046850581</c:v>
                </c:pt>
                <c:pt idx="21">
                  <c:v>0.22298769274695546</c:v>
                </c:pt>
                <c:pt idx="22">
                  <c:v>0.22448532359217616</c:v>
                </c:pt>
                <c:pt idx="23">
                  <c:v>0.22598567041331519</c:v>
                </c:pt>
                <c:pt idx="24">
                  <c:v>0.22749541913994334</c:v>
                </c:pt>
                <c:pt idx="25">
                  <c:v>0.2290685926212683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0.11202642600079908</c:v>
                </c:pt>
                <c:pt idx="1">
                  <c:v>0.11400988406611683</c:v>
                </c:pt>
                <c:pt idx="2">
                  <c:v>0.11594037016443398</c:v>
                </c:pt>
                <c:pt idx="3">
                  <c:v>0.11305636287632206</c:v>
                </c:pt>
                <c:pt idx="4">
                  <c:v>0.11376799278121044</c:v>
                </c:pt>
                <c:pt idx="5">
                  <c:v>0.11366842739496245</c:v>
                </c:pt>
                <c:pt idx="6">
                  <c:v>0.11352294071719841</c:v>
                </c:pt>
                <c:pt idx="7">
                  <c:v>0.11666040980211778</c:v>
                </c:pt>
                <c:pt idx="8">
                  <c:v>0.11733889477696383</c:v>
                </c:pt>
                <c:pt idx="9">
                  <c:v>0.11627598628595018</c:v>
                </c:pt>
                <c:pt idx="10">
                  <c:v>0.1227385394999326</c:v>
                </c:pt>
                <c:pt idx="11">
                  <c:v>0.12308672574281304</c:v>
                </c:pt>
                <c:pt idx="12">
                  <c:v>0.12366877488240652</c:v>
                </c:pt>
                <c:pt idx="13">
                  <c:v>0.1243165369268552</c:v>
                </c:pt>
                <c:pt idx="14">
                  <c:v>0.12500128051164763</c:v>
                </c:pt>
                <c:pt idx="15">
                  <c:v>0.12564835416645445</c:v>
                </c:pt>
                <c:pt idx="16">
                  <c:v>0.1262862923579266</c:v>
                </c:pt>
                <c:pt idx="17">
                  <c:v>0.12690361622961052</c:v>
                </c:pt>
                <c:pt idx="18">
                  <c:v>0.12748494886890457</c:v>
                </c:pt>
                <c:pt idx="19">
                  <c:v>0.12808565465957</c:v>
                </c:pt>
                <c:pt idx="20">
                  <c:v>0.12872846721361031</c:v>
                </c:pt>
                <c:pt idx="21">
                  <c:v>0.1294090895029146</c:v>
                </c:pt>
                <c:pt idx="22">
                  <c:v>0.13002427544672654</c:v>
                </c:pt>
                <c:pt idx="23">
                  <c:v>0.13064913553100954</c:v>
                </c:pt>
                <c:pt idx="24">
                  <c:v>0.13131062068127006</c:v>
                </c:pt>
                <c:pt idx="25">
                  <c:v>0.13199598343770613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0.11371273177245154</c:v>
                </c:pt>
                <c:pt idx="1">
                  <c:v>0.11311502253326247</c:v>
                </c:pt>
                <c:pt idx="2">
                  <c:v>0.11420045995796782</c:v>
                </c:pt>
                <c:pt idx="3">
                  <c:v>0.11375780215283214</c:v>
                </c:pt>
                <c:pt idx="4">
                  <c:v>0.11099293021428</c:v>
                </c:pt>
                <c:pt idx="5">
                  <c:v>0.11100922681635865</c:v>
                </c:pt>
                <c:pt idx="6">
                  <c:v>0.10664360046429092</c:v>
                </c:pt>
                <c:pt idx="7">
                  <c:v>0.10953218577808475</c:v>
                </c:pt>
                <c:pt idx="8">
                  <c:v>0.10835633008080402</c:v>
                </c:pt>
                <c:pt idx="9">
                  <c:v>0.10462296698556872</c:v>
                </c:pt>
                <c:pt idx="10">
                  <c:v>0.10819989835392416</c:v>
                </c:pt>
                <c:pt idx="11">
                  <c:v>0.1100295079136094</c:v>
                </c:pt>
                <c:pt idx="12">
                  <c:v>0.10932871944483279</c:v>
                </c:pt>
                <c:pt idx="13">
                  <c:v>0.1086170594036414</c:v>
                </c:pt>
                <c:pt idx="14">
                  <c:v>0.10796114043605526</c:v>
                </c:pt>
                <c:pt idx="15">
                  <c:v>0.10718447106213017</c:v>
                </c:pt>
                <c:pt idx="16">
                  <c:v>0.10645161732389075</c:v>
                </c:pt>
                <c:pt idx="17">
                  <c:v>0.10574888167467143</c:v>
                </c:pt>
                <c:pt idx="18">
                  <c:v>0.10500904938148414</c:v>
                </c:pt>
                <c:pt idx="19">
                  <c:v>0.10421334817550965</c:v>
                </c:pt>
                <c:pt idx="20">
                  <c:v>0.1032832963188199</c:v>
                </c:pt>
                <c:pt idx="21">
                  <c:v>0.10226064146797711</c:v>
                </c:pt>
                <c:pt idx="22">
                  <c:v>0.10144858855476839</c:v>
                </c:pt>
                <c:pt idx="23">
                  <c:v>0.10064793640884086</c:v>
                </c:pt>
                <c:pt idx="24">
                  <c:v>9.9768627147922312E-2</c:v>
                </c:pt>
                <c:pt idx="25">
                  <c:v>9.8793645242828521E-2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9.7315441865010482E-2</c:v>
                </c:pt>
                <c:pt idx="1">
                  <c:v>9.8389111432105353E-2</c:v>
                </c:pt>
                <c:pt idx="2">
                  <c:v>9.9707548663638762E-2</c:v>
                </c:pt>
                <c:pt idx="3">
                  <c:v>9.3525033203541941E-2</c:v>
                </c:pt>
                <c:pt idx="4">
                  <c:v>9.4960826197437301E-2</c:v>
                </c:pt>
                <c:pt idx="5">
                  <c:v>9.4210575244150552E-2</c:v>
                </c:pt>
                <c:pt idx="6">
                  <c:v>9.1273052888728987E-2</c:v>
                </c:pt>
                <c:pt idx="7">
                  <c:v>9.1283390031131936E-2</c:v>
                </c:pt>
                <c:pt idx="8">
                  <c:v>8.7168223474468814E-2</c:v>
                </c:pt>
                <c:pt idx="9">
                  <c:v>8.6297357715987733E-2</c:v>
                </c:pt>
                <c:pt idx="10">
                  <c:v>7.7702382666805403E-2</c:v>
                </c:pt>
                <c:pt idx="11">
                  <c:v>7.836323390633522E-2</c:v>
                </c:pt>
                <c:pt idx="12">
                  <c:v>7.7552305095883331E-2</c:v>
                </c:pt>
                <c:pt idx="13">
                  <c:v>7.6732430389492137E-2</c:v>
                </c:pt>
                <c:pt idx="14">
                  <c:v>7.5930469802837922E-2</c:v>
                </c:pt>
                <c:pt idx="15">
                  <c:v>7.5215730997522018E-2</c:v>
                </c:pt>
                <c:pt idx="16">
                  <c:v>7.4535099324392437E-2</c:v>
                </c:pt>
                <c:pt idx="17">
                  <c:v>7.3808458776312494E-2</c:v>
                </c:pt>
                <c:pt idx="18">
                  <c:v>7.3096534351073217E-2</c:v>
                </c:pt>
                <c:pt idx="19">
                  <c:v>7.2386931709725474E-2</c:v>
                </c:pt>
                <c:pt idx="20">
                  <c:v>7.1680281491947925E-2</c:v>
                </c:pt>
                <c:pt idx="21">
                  <c:v>7.0997825959974975E-2</c:v>
                </c:pt>
                <c:pt idx="22">
                  <c:v>7.0308329719903376E-2</c:v>
                </c:pt>
                <c:pt idx="23">
                  <c:v>6.9621792850932035E-2</c:v>
                </c:pt>
                <c:pt idx="24">
                  <c:v>6.8925950454203674E-2</c:v>
                </c:pt>
                <c:pt idx="25">
                  <c:v>6.8234830418166012E-2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0.10041698232743308</c:v>
                </c:pt>
                <c:pt idx="1">
                  <c:v>9.9854255671130418E-2</c:v>
                </c:pt>
                <c:pt idx="2">
                  <c:v>9.8656800723204374E-2</c:v>
                </c:pt>
                <c:pt idx="3">
                  <c:v>0.10649784206574321</c:v>
                </c:pt>
                <c:pt idx="4">
                  <c:v>0.10667740099657572</c:v>
                </c:pt>
                <c:pt idx="5">
                  <c:v>0.1050714712662586</c:v>
                </c:pt>
                <c:pt idx="6">
                  <c:v>0.10807363361641918</c:v>
                </c:pt>
                <c:pt idx="7">
                  <c:v>0.10680804880448276</c:v>
                </c:pt>
                <c:pt idx="8">
                  <c:v>0.10327795542622628</c:v>
                </c:pt>
                <c:pt idx="9">
                  <c:v>0.10610426545150739</c:v>
                </c:pt>
                <c:pt idx="10">
                  <c:v>0.10261876485990537</c:v>
                </c:pt>
                <c:pt idx="11">
                  <c:v>0.10053805793880051</c:v>
                </c:pt>
                <c:pt idx="12">
                  <c:v>0.10090790963449676</c:v>
                </c:pt>
                <c:pt idx="13">
                  <c:v>0.10130501243852943</c:v>
                </c:pt>
                <c:pt idx="14">
                  <c:v>0.10167407077595075</c:v>
                </c:pt>
                <c:pt idx="15">
                  <c:v>0.10210965293421281</c:v>
                </c:pt>
                <c:pt idx="16">
                  <c:v>0.10247208934968696</c:v>
                </c:pt>
                <c:pt idx="17">
                  <c:v>0.10281317496155043</c:v>
                </c:pt>
                <c:pt idx="18">
                  <c:v>0.10313981058155523</c:v>
                </c:pt>
                <c:pt idx="19">
                  <c:v>0.10346903370471319</c:v>
                </c:pt>
                <c:pt idx="20">
                  <c:v>0.10379302971515827</c:v>
                </c:pt>
                <c:pt idx="21">
                  <c:v>0.10415153395076091</c:v>
                </c:pt>
                <c:pt idx="22">
                  <c:v>0.10452334561926946</c:v>
                </c:pt>
                <c:pt idx="23">
                  <c:v>0.104886887109107</c:v>
                </c:pt>
                <c:pt idx="24">
                  <c:v>0.10527303963413284</c:v>
                </c:pt>
                <c:pt idx="25">
                  <c:v>0.10567091378773723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9.2518525215573924E-2</c:v>
                </c:pt>
                <c:pt idx="1">
                  <c:v>9.7762866051368164E-2</c:v>
                </c:pt>
                <c:pt idx="2">
                  <c:v>9.5532116901205846E-2</c:v>
                </c:pt>
                <c:pt idx="3">
                  <c:v>9.405581404957658E-2</c:v>
                </c:pt>
                <c:pt idx="4">
                  <c:v>9.4098363652438261E-2</c:v>
                </c:pt>
                <c:pt idx="5">
                  <c:v>9.513088763759639E-2</c:v>
                </c:pt>
                <c:pt idx="6">
                  <c:v>9.0823305554562278E-2</c:v>
                </c:pt>
                <c:pt idx="7">
                  <c:v>8.989365801757454E-2</c:v>
                </c:pt>
                <c:pt idx="8">
                  <c:v>9.1051654534698351E-2</c:v>
                </c:pt>
                <c:pt idx="9">
                  <c:v>8.6598578803434245E-2</c:v>
                </c:pt>
                <c:pt idx="10">
                  <c:v>8.645102427044303E-2</c:v>
                </c:pt>
                <c:pt idx="11">
                  <c:v>8.5119279131891309E-2</c:v>
                </c:pt>
                <c:pt idx="12">
                  <c:v>8.5147895300334661E-2</c:v>
                </c:pt>
                <c:pt idx="13">
                  <c:v>8.4969705255807423E-2</c:v>
                </c:pt>
                <c:pt idx="14">
                  <c:v>8.4769379485810994E-2</c:v>
                </c:pt>
                <c:pt idx="15">
                  <c:v>8.4553995938667179E-2</c:v>
                </c:pt>
                <c:pt idx="16">
                  <c:v>8.4360057554050225E-2</c:v>
                </c:pt>
                <c:pt idx="17">
                  <c:v>8.4138660900795456E-2</c:v>
                </c:pt>
                <c:pt idx="18">
                  <c:v>8.3850055361836609E-2</c:v>
                </c:pt>
                <c:pt idx="19">
                  <c:v>8.3560553345018801E-2</c:v>
                </c:pt>
                <c:pt idx="20">
                  <c:v>8.3243956723451473E-2</c:v>
                </c:pt>
                <c:pt idx="21">
                  <c:v>8.2895640922494504E-2</c:v>
                </c:pt>
                <c:pt idx="22">
                  <c:v>8.261026229974687E-2</c:v>
                </c:pt>
                <c:pt idx="23">
                  <c:v>8.2318221423510127E-2</c:v>
                </c:pt>
                <c:pt idx="24">
                  <c:v>8.2036407670429606E-2</c:v>
                </c:pt>
                <c:pt idx="25">
                  <c:v>8.1751208543102638E-2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8.8022886072746942E-2</c:v>
                </c:pt>
                <c:pt idx="1">
                  <c:v>8.2232720578717541E-2</c:v>
                </c:pt>
                <c:pt idx="2">
                  <c:v>8.4103011262805408E-2</c:v>
                </c:pt>
                <c:pt idx="3">
                  <c:v>8.4321953568845504E-2</c:v>
                </c:pt>
                <c:pt idx="4">
                  <c:v>8.081580192909836E-2</c:v>
                </c:pt>
                <c:pt idx="5">
                  <c:v>8.3453329154607139E-2</c:v>
                </c:pt>
                <c:pt idx="6">
                  <c:v>8.7953372562480384E-2</c:v>
                </c:pt>
                <c:pt idx="7">
                  <c:v>8.9225493738269573E-2</c:v>
                </c:pt>
                <c:pt idx="8">
                  <c:v>8.8222688012698822E-2</c:v>
                </c:pt>
                <c:pt idx="9">
                  <c:v>8.7510567938764008E-2</c:v>
                </c:pt>
                <c:pt idx="10">
                  <c:v>8.2487422472282107E-2</c:v>
                </c:pt>
                <c:pt idx="11">
                  <c:v>8.5198181256321545E-2</c:v>
                </c:pt>
                <c:pt idx="12">
                  <c:v>8.4483407197479474E-2</c:v>
                </c:pt>
                <c:pt idx="13">
                  <c:v>8.3903874590119401E-2</c:v>
                </c:pt>
                <c:pt idx="14">
                  <c:v>8.3333822342467834E-2</c:v>
                </c:pt>
                <c:pt idx="15">
                  <c:v>8.2769930808148345E-2</c:v>
                </c:pt>
                <c:pt idx="16">
                  <c:v>8.2182590392995691E-2</c:v>
                </c:pt>
                <c:pt idx="17">
                  <c:v>8.1586471050732703E-2</c:v>
                </c:pt>
                <c:pt idx="18">
                  <c:v>8.1025348977269873E-2</c:v>
                </c:pt>
                <c:pt idx="19">
                  <c:v>8.0466057465335306E-2</c:v>
                </c:pt>
                <c:pt idx="20">
                  <c:v>7.9906698978592955E-2</c:v>
                </c:pt>
                <c:pt idx="21">
                  <c:v>7.9333661763579033E-2</c:v>
                </c:pt>
                <c:pt idx="22">
                  <c:v>7.8695593239492642E-2</c:v>
                </c:pt>
                <c:pt idx="23">
                  <c:v>7.8026100108333371E-2</c:v>
                </c:pt>
                <c:pt idx="24">
                  <c:v>7.7319504971376268E-2</c:v>
                </c:pt>
                <c:pt idx="25">
                  <c:v>7.6579185940564273E-2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0.12621708275337523</c:v>
                </c:pt>
                <c:pt idx="1">
                  <c:v>0.12321593360307734</c:v>
                </c:pt>
                <c:pt idx="2">
                  <c:v>0.11938008120663553</c:v>
                </c:pt>
                <c:pt idx="3">
                  <c:v>0.11742212078711292</c:v>
                </c:pt>
                <c:pt idx="4">
                  <c:v>0.12004042332250876</c:v>
                </c:pt>
                <c:pt idx="5">
                  <c:v>0.12227586389044559</c:v>
                </c:pt>
                <c:pt idx="6">
                  <c:v>0.11974876274197811</c:v>
                </c:pt>
                <c:pt idx="7">
                  <c:v>0.11671164545560922</c:v>
                </c:pt>
                <c:pt idx="8">
                  <c:v>0.11687650443225474</c:v>
                </c:pt>
                <c:pt idx="9">
                  <c:v>0.11388286958965203</c:v>
                </c:pt>
                <c:pt idx="10">
                  <c:v>0.10477654431244045</c:v>
                </c:pt>
                <c:pt idx="11">
                  <c:v>0.10925445686770473</c:v>
                </c:pt>
                <c:pt idx="12">
                  <c:v>0.10872637108413538</c:v>
                </c:pt>
                <c:pt idx="13">
                  <c:v>0.10789064685262587</c:v>
                </c:pt>
                <c:pt idx="14">
                  <c:v>0.10706354895138739</c:v>
                </c:pt>
                <c:pt idx="15">
                  <c:v>0.10620982351854459</c:v>
                </c:pt>
                <c:pt idx="16">
                  <c:v>0.10533199080845611</c:v>
                </c:pt>
                <c:pt idx="17">
                  <c:v>0.10448098631072854</c:v>
                </c:pt>
                <c:pt idx="18">
                  <c:v>0.10369403846718851</c:v>
                </c:pt>
                <c:pt idx="19">
                  <c:v>0.10294506111654013</c:v>
                </c:pt>
                <c:pt idx="20">
                  <c:v>0.10226167889247995</c:v>
                </c:pt>
                <c:pt idx="21">
                  <c:v>0.10161648094404069</c:v>
                </c:pt>
                <c:pt idx="22">
                  <c:v>0.10094281130326717</c:v>
                </c:pt>
                <c:pt idx="23">
                  <c:v>0.10029707003993049</c:v>
                </c:pt>
                <c:pt idx="24">
                  <c:v>9.9662349815482512E-2</c:v>
                </c:pt>
                <c:pt idx="25">
                  <c:v>9.9028915786165975E-2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16.677939223562618</c:v>
                </c:pt>
                <c:pt idx="1">
                  <c:v>24.942682263109248</c:v>
                </c:pt>
                <c:pt idx="2">
                  <c:v>10.553865353711899</c:v>
                </c:pt>
                <c:pt idx="3">
                  <c:v>1.9676799073532152</c:v>
                </c:pt>
                <c:pt idx="4">
                  <c:v>-0.65778189188139891</c:v>
                </c:pt>
                <c:pt idx="5">
                  <c:v>8.4696365438955041</c:v>
                </c:pt>
                <c:pt idx="6">
                  <c:v>-1.1699985402562874</c:v>
                </c:pt>
                <c:pt idx="7">
                  <c:v>9.7488978185542408</c:v>
                </c:pt>
                <c:pt idx="8">
                  <c:v>0.89907932195069407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3.1853185914930009</c:v>
                </c:pt>
                <c:pt idx="1">
                  <c:v>9.1187270271193768</c:v>
                </c:pt>
                <c:pt idx="2">
                  <c:v>4.8916869108832941</c:v>
                </c:pt>
                <c:pt idx="3">
                  <c:v>2.3330066858249978</c:v>
                </c:pt>
                <c:pt idx="4">
                  <c:v>-8.746522685815691</c:v>
                </c:pt>
                <c:pt idx="5">
                  <c:v>-4.2082645034906676</c:v>
                </c:pt>
                <c:pt idx="6">
                  <c:v>-0.94174494531620212</c:v>
                </c:pt>
                <c:pt idx="7">
                  <c:v>-5.4565206180991339</c:v>
                </c:pt>
                <c:pt idx="8">
                  <c:v>-9.4756864625981621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-5.3219921712526457</c:v>
                </c:pt>
                <c:pt idx="1">
                  <c:v>14.461340626778593</c:v>
                </c:pt>
                <c:pt idx="2">
                  <c:v>5.8489671782904509</c:v>
                </c:pt>
                <c:pt idx="3">
                  <c:v>1.7567459423239598</c:v>
                </c:pt>
                <c:pt idx="4">
                  <c:v>-0.40692795358151557</c:v>
                </c:pt>
                <c:pt idx="5">
                  <c:v>2.0970995806907951</c:v>
                </c:pt>
                <c:pt idx="6">
                  <c:v>0.37285496405988283</c:v>
                </c:pt>
                <c:pt idx="7">
                  <c:v>2.3424427045760581</c:v>
                </c:pt>
                <c:pt idx="8">
                  <c:v>3.99546912811428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9.8482835380386149</c:v>
                </c:pt>
                <c:pt idx="1">
                  <c:v>22.841296295321513</c:v>
                </c:pt>
                <c:pt idx="2">
                  <c:v>10.770915554069745</c:v>
                </c:pt>
                <c:pt idx="3">
                  <c:v>-4.4152280298884392</c:v>
                </c:pt>
                <c:pt idx="4">
                  <c:v>-4.1750482272912279</c:v>
                </c:pt>
                <c:pt idx="5">
                  <c:v>7.1793035020441778</c:v>
                </c:pt>
                <c:pt idx="6">
                  <c:v>0.277493480949488</c:v>
                </c:pt>
                <c:pt idx="7">
                  <c:v>-3.1249432993264463</c:v>
                </c:pt>
                <c:pt idx="8">
                  <c:v>-3.2580728139178063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4.5262913667859692</c:v>
                </c:pt>
                <c:pt idx="1">
                  <c:v>37.302636922100106</c:v>
                </c:pt>
                <c:pt idx="2">
                  <c:v>16.619882732360196</c:v>
                </c:pt>
                <c:pt idx="3">
                  <c:v>-2.6584820875644795</c:v>
                </c:pt>
                <c:pt idx="4">
                  <c:v>-4.5819761808727435</c:v>
                </c:pt>
                <c:pt idx="5">
                  <c:v>9.2764030827349728</c:v>
                </c:pt>
                <c:pt idx="6">
                  <c:v>0.65034844500937083</c:v>
                </c:pt>
                <c:pt idx="7">
                  <c:v>-0.78250059475038825</c:v>
                </c:pt>
                <c:pt idx="8">
                  <c:v>0.73739631419647367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3.5228825831927821</c:v>
                </c:pt>
                <c:pt idx="1">
                  <c:v>14.570443182534675</c:v>
                </c:pt>
                <c:pt idx="2">
                  <c:v>16.948935687030882</c:v>
                </c:pt>
                <c:pt idx="3">
                  <c:v>-6.549720231803974</c:v>
                </c:pt>
                <c:pt idx="4">
                  <c:v>0.88158777929080756</c:v>
                </c:pt>
                <c:pt idx="5">
                  <c:v>4.4159681487656854</c:v>
                </c:pt>
                <c:pt idx="6">
                  <c:v>-1.2054938253299525</c:v>
                </c:pt>
                <c:pt idx="7">
                  <c:v>2.8582463381402441</c:v>
                </c:pt>
                <c:pt idx="8">
                  <c:v>-0.56771510816221848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1.0034087835932723</c:v>
                </c:pt>
                <c:pt idx="1">
                  <c:v>22.732193739565759</c:v>
                </c:pt>
                <c:pt idx="2">
                  <c:v>-0.32905295467072904</c:v>
                </c:pt>
                <c:pt idx="3">
                  <c:v>3.8912381442395017</c:v>
                </c:pt>
                <c:pt idx="4">
                  <c:v>-5.4635639601635262</c:v>
                </c:pt>
                <c:pt idx="5">
                  <c:v>4.8604349339692838</c:v>
                </c:pt>
                <c:pt idx="6">
                  <c:v>1.855842270339366</c:v>
                </c:pt>
                <c:pt idx="7">
                  <c:v>-3.6407469328906927</c:v>
                </c:pt>
                <c:pt idx="8">
                  <c:v>1.3051114223587348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3.2340789754042127</c:v>
                </c:pt>
                <c:pt idx="1">
                  <c:v>0.53819255090620288</c:v>
                </c:pt>
                <c:pt idx="2">
                  <c:v>0.76193048466802082</c:v>
                </c:pt>
                <c:pt idx="3">
                  <c:v>-0.31306601155934555</c:v>
                </c:pt>
                <c:pt idx="4">
                  <c:v>1.6959226673931589</c:v>
                </c:pt>
                <c:pt idx="5">
                  <c:v>1.6535896601172446</c:v>
                </c:pt>
                <c:pt idx="6">
                  <c:v>-0.92026846165311582</c:v>
                </c:pt>
                <c:pt idx="7">
                  <c:v>1.5655755851058863</c:v>
                </c:pt>
                <c:pt idx="8">
                  <c:v>1.393187786950846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2.6616956887729017</c:v>
                </c:pt>
                <c:pt idx="1">
                  <c:v>6.9399871992550928</c:v>
                </c:pt>
                <c:pt idx="2">
                  <c:v>5.8258586087726627</c:v>
                </c:pt>
                <c:pt idx="3">
                  <c:v>-3.0392136885262246</c:v>
                </c:pt>
                <c:pt idx="4">
                  <c:v>1.5015533947030146</c:v>
                </c:pt>
                <c:pt idx="5">
                  <c:v>0.53389254738905834</c:v>
                </c:pt>
                <c:pt idx="6">
                  <c:v>2.4895525154651068</c:v>
                </c:pt>
                <c:pt idx="7">
                  <c:v>2.0321675339550502</c:v>
                </c:pt>
                <c:pt idx="8">
                  <c:v>-7.3997818268056719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-1.369483297391028</c:v>
                </c:pt>
                <c:pt idx="1">
                  <c:v>29.824457171939201</c:v>
                </c:pt>
                <c:pt idx="2">
                  <c:v>10.032093638919505</c:v>
                </c:pt>
                <c:pt idx="3">
                  <c:v>0.69379761252105254</c:v>
                </c:pt>
                <c:pt idx="4">
                  <c:v>-7.7794522429688868</c:v>
                </c:pt>
                <c:pt idx="5">
                  <c:v>7.0889208752287516</c:v>
                </c:pt>
                <c:pt idx="6">
                  <c:v>-0.91893560880257397</c:v>
                </c:pt>
                <c:pt idx="7">
                  <c:v>-4.3802437138113532</c:v>
                </c:pt>
                <c:pt idx="8">
                  <c:v>6.7439903540512844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0.74485879758538243</c:v>
                </c:pt>
                <c:pt idx="1">
                  <c:v>1.790057829398755</c:v>
                </c:pt>
                <c:pt idx="2">
                  <c:v>0.48922065319303076</c:v>
                </c:pt>
                <c:pt idx="3">
                  <c:v>-0.48471499135587637</c:v>
                </c:pt>
                <c:pt idx="4">
                  <c:v>0.51883158247345351</c:v>
                </c:pt>
                <c:pt idx="5">
                  <c:v>0.95860753921408204</c:v>
                </c:pt>
                <c:pt idx="6">
                  <c:v>-0.56535710356886137</c:v>
                </c:pt>
                <c:pt idx="7">
                  <c:v>3.4328223265949642E-2</c:v>
                </c:pt>
                <c:pt idx="8">
                  <c:v>0.69025634516973344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1.6799853870191912</c:v>
                </c:pt>
                <c:pt idx="1">
                  <c:v>3.7787822716945279</c:v>
                </c:pt>
                <c:pt idx="2">
                  <c:v>5.511058934535443</c:v>
                </c:pt>
                <c:pt idx="3">
                  <c:v>-2.6000987160806517</c:v>
                </c:pt>
                <c:pt idx="4">
                  <c:v>7.2638153572555098E-2</c:v>
                </c:pt>
                <c:pt idx="5">
                  <c:v>-1.6793419271233176</c:v>
                </c:pt>
                <c:pt idx="6">
                  <c:v>0.37585615220607593</c:v>
                </c:pt>
                <c:pt idx="7">
                  <c:v>1.2486423753383531</c:v>
                </c:pt>
                <c:pt idx="8">
                  <c:v>-4.0313365541245716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1.0980383985882192</c:v>
                </c:pt>
                <c:pt idx="1">
                  <c:v>9.0016030814413952</c:v>
                </c:pt>
                <c:pt idx="2">
                  <c:v>10.948656099302433</c:v>
                </c:pt>
                <c:pt idx="3">
                  <c:v>-3.4649065243674997</c:v>
                </c:pt>
                <c:pt idx="4">
                  <c:v>0.29011804324479096</c:v>
                </c:pt>
                <c:pt idx="5">
                  <c:v>5.1367025366750063</c:v>
                </c:pt>
                <c:pt idx="6">
                  <c:v>-1.0159928739671162</c:v>
                </c:pt>
                <c:pt idx="7">
                  <c:v>1.5752757395359414</c:v>
                </c:pt>
                <c:pt idx="8">
                  <c:v>2.7733651007927236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2.4892201778188152</c:v>
                </c:pt>
                <c:pt idx="1">
                  <c:v>-1.2518652784925521</c:v>
                </c:pt>
                <c:pt idx="2">
                  <c:v>0.27270983147499273</c:v>
                </c:pt>
                <c:pt idx="3">
                  <c:v>0.17164897979652882</c:v>
                </c:pt>
                <c:pt idx="4">
                  <c:v>1.1770910849197023</c:v>
                </c:pt>
                <c:pt idx="5">
                  <c:v>0.69498212090316014</c:v>
                </c:pt>
                <c:pt idx="6">
                  <c:v>-0.35491135808425334</c:v>
                </c:pt>
                <c:pt idx="7">
                  <c:v>1.5312473618399185</c:v>
                </c:pt>
                <c:pt idx="8">
                  <c:v>0.70293144178111389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0.98171030175370877</c:v>
                </c:pt>
                <c:pt idx="1">
                  <c:v>3.1612049275605596</c:v>
                </c:pt>
                <c:pt idx="2">
                  <c:v>0.31479967423722588</c:v>
                </c:pt>
                <c:pt idx="3">
                  <c:v>-0.43911497244556852</c:v>
                </c:pt>
                <c:pt idx="4">
                  <c:v>1.4289152411304551</c:v>
                </c:pt>
                <c:pt idx="5">
                  <c:v>2.2132344745123635</c:v>
                </c:pt>
                <c:pt idx="6">
                  <c:v>2.1136963632590628</c:v>
                </c:pt>
                <c:pt idx="7">
                  <c:v>0.78352515861669758</c:v>
                </c:pt>
                <c:pt idx="8">
                  <c:v>-3.368445272681063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-2.4675216959792436</c:v>
                </c:pt>
                <c:pt idx="1">
                  <c:v>20.822854090497813</c:v>
                </c:pt>
                <c:pt idx="2">
                  <c:v>-0.91656246038292011</c:v>
                </c:pt>
                <c:pt idx="3">
                  <c:v>4.1587041368885167</c:v>
                </c:pt>
                <c:pt idx="4">
                  <c:v>-8.069570286213672</c:v>
                </c:pt>
                <c:pt idx="5">
                  <c:v>1.9522183385537328</c:v>
                </c:pt>
                <c:pt idx="6">
                  <c:v>9.7057265164549378E-2</c:v>
                </c:pt>
                <c:pt idx="7">
                  <c:v>-5.9555194533472857</c:v>
                </c:pt>
                <c:pt idx="8">
                  <c:v>3.9706252532585822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58.889814336856134</c:v>
                </c:pt>
                <c:pt idx="1">
                  <c:v>54.029815495508835</c:v>
                </c:pt>
                <c:pt idx="2">
                  <c:v>49.900549428854127</c:v>
                </c:pt>
                <c:pt idx="3">
                  <c:v>47.953952802789601</c:v>
                </c:pt>
                <c:pt idx="4">
                  <c:v>46.559849699680726</c:v>
                </c:pt>
                <c:pt idx="5">
                  <c:v>41.209940782270017</c:v>
                </c:pt>
                <c:pt idx="6">
                  <c:v>41.268635198866704</c:v>
                </c:pt>
                <c:pt idx="7">
                  <c:v>42.027432726918249</c:v>
                </c:pt>
                <c:pt idx="8">
                  <c:v>45.694696076474422</c:v>
                </c:pt>
                <c:pt idx="9">
                  <c:v>40.38367904778935</c:v>
                </c:pt>
                <c:pt idx="10">
                  <c:v>33.524195573601325</c:v>
                </c:pt>
                <c:pt idx="11">
                  <c:v>45.492694499430335</c:v>
                </c:pt>
                <c:pt idx="12">
                  <c:v>36.144793169609869</c:v>
                </c:pt>
                <c:pt idx="13">
                  <c:v>34.560980971330025</c:v>
                </c:pt>
                <c:pt idx="14">
                  <c:v>33.010278974486731</c:v>
                </c:pt>
                <c:pt idx="15">
                  <c:v>32.047656732165919</c:v>
                </c:pt>
                <c:pt idx="16">
                  <c:v>31.040623530841167</c:v>
                </c:pt>
                <c:pt idx="17">
                  <c:v>30.03984837578022</c:v>
                </c:pt>
                <c:pt idx="18">
                  <c:v>29.025081332693681</c:v>
                </c:pt>
                <c:pt idx="19">
                  <c:v>27.959595295109292</c:v>
                </c:pt>
                <c:pt idx="20">
                  <c:v>26.895452070710249</c:v>
                </c:pt>
                <c:pt idx="21">
                  <c:v>25.851497919606437</c:v>
                </c:pt>
                <c:pt idx="22">
                  <c:v>24.78882387803678</c:v>
                </c:pt>
                <c:pt idx="23">
                  <c:v>23.70001133315202</c:v>
                </c:pt>
                <c:pt idx="24">
                  <c:v>22.650648713262115</c:v>
                </c:pt>
                <c:pt idx="25">
                  <c:v>22.639630327218015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135.00159690576831</c:v>
                </c:pt>
                <c:pt idx="1">
                  <c:v>138.18222084146637</c:v>
                </c:pt>
                <c:pt idx="2">
                  <c:v>147.01913561065808</c:v>
                </c:pt>
                <c:pt idx="3">
                  <c:v>128.36661755067382</c:v>
                </c:pt>
                <c:pt idx="4">
                  <c:v>133.64584718851665</c:v>
                </c:pt>
                <c:pt idx="5">
                  <c:v>141.94350599577763</c:v>
                </c:pt>
                <c:pt idx="6">
                  <c:v>134.81975383949504</c:v>
                </c:pt>
                <c:pt idx="7">
                  <c:v>142.50966235578846</c:v>
                </c:pt>
                <c:pt idx="8">
                  <c:v>141.11696487332856</c:v>
                </c:pt>
                <c:pt idx="9">
                  <c:v>128.57672626456642</c:v>
                </c:pt>
                <c:pt idx="10">
                  <c:v>125.96371313886078</c:v>
                </c:pt>
                <c:pt idx="11">
                  <c:v>130.6415076207193</c:v>
                </c:pt>
                <c:pt idx="12">
                  <c:v>122.88127868319357</c:v>
                </c:pt>
                <c:pt idx="13">
                  <c:v>119.64737777848319</c:v>
                </c:pt>
                <c:pt idx="14">
                  <c:v>116.51804401791135</c:v>
                </c:pt>
                <c:pt idx="15">
                  <c:v>112.93216072393101</c:v>
                </c:pt>
                <c:pt idx="16">
                  <c:v>109.2119343513195</c:v>
                </c:pt>
                <c:pt idx="17">
                  <c:v>105.45128102677604</c:v>
                </c:pt>
                <c:pt idx="18">
                  <c:v>101.58859628935801</c:v>
                </c:pt>
                <c:pt idx="19">
                  <c:v>97.667098966687576</c:v>
                </c:pt>
                <c:pt idx="20">
                  <c:v>93.711266036573747</c:v>
                </c:pt>
                <c:pt idx="21">
                  <c:v>89.663154897201167</c:v>
                </c:pt>
                <c:pt idx="22">
                  <c:v>85.53902643367519</c:v>
                </c:pt>
                <c:pt idx="23">
                  <c:v>81.333339311942822</c:v>
                </c:pt>
                <c:pt idx="24">
                  <c:v>77.038612769569184</c:v>
                </c:pt>
                <c:pt idx="25">
                  <c:v>72.569581759555788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175.50014249757368</c:v>
                </c:pt>
                <c:pt idx="1">
                  <c:v>179.30315991665779</c:v>
                </c:pt>
                <c:pt idx="2">
                  <c:v>184.48179834294069</c:v>
                </c:pt>
                <c:pt idx="3">
                  <c:v>188.9853662148777</c:v>
                </c:pt>
                <c:pt idx="4">
                  <c:v>194.98273397798815</c:v>
                </c:pt>
                <c:pt idx="5">
                  <c:v>189.57727991997524</c:v>
                </c:pt>
                <c:pt idx="6">
                  <c:v>209.23917027201048</c:v>
                </c:pt>
                <c:pt idx="7">
                  <c:v>193.31473560143274</c:v>
                </c:pt>
                <c:pt idx="8">
                  <c:v>188.0020850650393</c:v>
                </c:pt>
                <c:pt idx="9">
                  <c:v>202.78250227191305</c:v>
                </c:pt>
                <c:pt idx="10">
                  <c:v>192.24654289736617</c:v>
                </c:pt>
                <c:pt idx="11">
                  <c:v>186.584916395173</c:v>
                </c:pt>
                <c:pt idx="12">
                  <c:v>187.35202616944738</c:v>
                </c:pt>
                <c:pt idx="13">
                  <c:v>185.1838345948504</c:v>
                </c:pt>
                <c:pt idx="14">
                  <c:v>183.28449001286737</c:v>
                </c:pt>
                <c:pt idx="15">
                  <c:v>180.8190836943281</c:v>
                </c:pt>
                <c:pt idx="16">
                  <c:v>178.20338056781659</c:v>
                </c:pt>
                <c:pt idx="17">
                  <c:v>175.47916031848064</c:v>
                </c:pt>
                <c:pt idx="18">
                  <c:v>172.74506603930445</c:v>
                </c:pt>
                <c:pt idx="19">
                  <c:v>169.99403106898197</c:v>
                </c:pt>
                <c:pt idx="20">
                  <c:v>167.27170759339077</c:v>
                </c:pt>
                <c:pt idx="21">
                  <c:v>164.49481305880826</c:v>
                </c:pt>
                <c:pt idx="22">
                  <c:v>161.69423608328694</c:v>
                </c:pt>
                <c:pt idx="23">
                  <c:v>158.88002516782566</c:v>
                </c:pt>
                <c:pt idx="24">
                  <c:v>156.03066779246313</c:v>
                </c:pt>
                <c:pt idx="25">
                  <c:v>152.9709865504278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165.84202357846553</c:v>
                </c:pt>
                <c:pt idx="1">
                  <c:v>174.39218903255301</c:v>
                </c:pt>
                <c:pt idx="2">
                  <c:v>181.71888198294542</c:v>
                </c:pt>
                <c:pt idx="3">
                  <c:v>168.309611944414</c:v>
                </c:pt>
                <c:pt idx="4">
                  <c:v>178.59231814362752</c:v>
                </c:pt>
                <c:pt idx="5">
                  <c:v>181.37618117458385</c:v>
                </c:pt>
                <c:pt idx="6">
                  <c:v>195.12528220912418</c:v>
                </c:pt>
                <c:pt idx="7">
                  <c:v>199.61042852686802</c:v>
                </c:pt>
                <c:pt idx="8">
                  <c:v>190.43506713130645</c:v>
                </c:pt>
                <c:pt idx="9">
                  <c:v>208.37183277198898</c:v>
                </c:pt>
                <c:pt idx="10">
                  <c:v>203.93819921593743</c:v>
                </c:pt>
                <c:pt idx="11">
                  <c:v>201.10202573169545</c:v>
                </c:pt>
                <c:pt idx="12">
                  <c:v>204.72572533690956</c:v>
                </c:pt>
                <c:pt idx="13">
                  <c:v>206.35286070918966</c:v>
                </c:pt>
                <c:pt idx="14">
                  <c:v>208.31513036581751</c:v>
                </c:pt>
                <c:pt idx="15">
                  <c:v>209.69003241658848</c:v>
                </c:pt>
                <c:pt idx="16">
                  <c:v>210.93670047461646</c:v>
                </c:pt>
                <c:pt idx="17">
                  <c:v>212.14848767692865</c:v>
                </c:pt>
                <c:pt idx="18">
                  <c:v>213.36875463727242</c:v>
                </c:pt>
                <c:pt idx="19">
                  <c:v>214.61258421244059</c:v>
                </c:pt>
                <c:pt idx="20">
                  <c:v>215.92845943049056</c:v>
                </c:pt>
                <c:pt idx="21">
                  <c:v>217.22174353009657</c:v>
                </c:pt>
                <c:pt idx="22">
                  <c:v>218.52412020135415</c:v>
                </c:pt>
                <c:pt idx="23">
                  <c:v>219.85182450529143</c:v>
                </c:pt>
                <c:pt idx="24">
                  <c:v>221.17150603469437</c:v>
                </c:pt>
                <c:pt idx="25">
                  <c:v>222.23537716447575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37.367068736961109</c:v>
                </c:pt>
                <c:pt idx="1">
                  <c:v>40.339947124750793</c:v>
                </c:pt>
                <c:pt idx="2">
                  <c:v>37.006518195892028</c:v>
                </c:pt>
                <c:pt idx="3">
                  <c:v>42.786978433901091</c:v>
                </c:pt>
                <c:pt idx="4">
                  <c:v>42.18765283969261</c:v>
                </c:pt>
                <c:pt idx="5">
                  <c:v>43.803905206969112</c:v>
                </c:pt>
                <c:pt idx="6">
                  <c:v>46.091458757849502</c:v>
                </c:pt>
                <c:pt idx="7">
                  <c:v>48.729956213447522</c:v>
                </c:pt>
                <c:pt idx="8">
                  <c:v>48.400960494653816</c:v>
                </c:pt>
                <c:pt idx="9">
                  <c:v>45.617632184021708</c:v>
                </c:pt>
                <c:pt idx="10">
                  <c:v>50.690523642799967</c:v>
                </c:pt>
                <c:pt idx="11">
                  <c:v>49.33903099524084</c:v>
                </c:pt>
                <c:pt idx="12">
                  <c:v>51.024208798207127</c:v>
                </c:pt>
                <c:pt idx="13">
                  <c:v>52.033807896680685</c:v>
                </c:pt>
                <c:pt idx="14">
                  <c:v>53.149304253738414</c:v>
                </c:pt>
                <c:pt idx="15">
                  <c:v>54.138146724972394</c:v>
                </c:pt>
                <c:pt idx="16">
                  <c:v>55.136569303640854</c:v>
                </c:pt>
                <c:pt idx="17">
                  <c:v>56.14372335781691</c:v>
                </c:pt>
                <c:pt idx="18" formatCode="General">
                  <c:v>57.153921282613368</c:v>
                </c:pt>
                <c:pt idx="19" formatCode="General">
                  <c:v>58.202216283375861</c:v>
                </c:pt>
                <c:pt idx="20" formatCode="General">
                  <c:v>59.298330796804692</c:v>
                </c:pt>
                <c:pt idx="21" formatCode="General">
                  <c:v>60.417505275032184</c:v>
                </c:pt>
                <c:pt idx="22">
                  <c:v>61.573324965853359</c:v>
                </c:pt>
                <c:pt idx="23">
                  <c:v>62.775269169505549</c:v>
                </c:pt>
                <c:pt idx="24">
                  <c:v>64.024130565176563</c:v>
                </c:pt>
                <c:pt idx="25">
                  <c:v>65.227948708783742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41.258365378635943</c:v>
                </c:pt>
                <c:pt idx="1">
                  <c:v>44.537402421396301</c:v>
                </c:pt>
                <c:pt idx="2">
                  <c:v>40.03388518313357</c:v>
                </c:pt>
                <c:pt idx="3">
                  <c:v>46.001773291052992</c:v>
                </c:pt>
                <c:pt idx="4">
                  <c:v>43.510368041544886</c:v>
                </c:pt>
                <c:pt idx="5">
                  <c:v>45.346584931609804</c:v>
                </c:pt>
                <c:pt idx="6">
                  <c:v>47.150540096606186</c:v>
                </c:pt>
                <c:pt idx="7">
                  <c:v>48.659322532883763</c:v>
                </c:pt>
                <c:pt idx="8">
                  <c:v>47.726551331709388</c:v>
                </c:pt>
                <c:pt idx="9">
                  <c:v>46.008323016926205</c:v>
                </c:pt>
                <c:pt idx="10">
                  <c:v>48.456193949200532</c:v>
                </c:pt>
                <c:pt idx="11">
                  <c:v>46.875123958125315</c:v>
                </c:pt>
                <c:pt idx="12">
                  <c:v>48.322998447752866</c:v>
                </c:pt>
                <c:pt idx="13">
                  <c:v>49.058521438839733</c:v>
                </c:pt>
                <c:pt idx="14">
                  <c:v>49.942178771865194</c:v>
                </c:pt>
                <c:pt idx="15">
                  <c:v>50.68008602643539</c:v>
                </c:pt>
                <c:pt idx="16">
                  <c:v>51.407697524702662</c:v>
                </c:pt>
                <c:pt idx="17">
                  <c:v>52.204751672315446</c:v>
                </c:pt>
                <c:pt idx="18" formatCode="General">
                  <c:v>53.025431678757009</c:v>
                </c:pt>
                <c:pt idx="19" formatCode="General">
                  <c:v>53.8714346729287</c:v>
                </c:pt>
                <c:pt idx="20" formatCode="General">
                  <c:v>54.779081668320053</c:v>
                </c:pt>
                <c:pt idx="21" formatCode="General">
                  <c:v>55.734909721142841</c:v>
                </c:pt>
                <c:pt idx="22">
                  <c:v>56.713438728435932</c:v>
                </c:pt>
                <c:pt idx="23">
                  <c:v>57.730923708110382</c:v>
                </c:pt>
                <c:pt idx="24">
                  <c:v>58.764836099797499</c:v>
                </c:pt>
                <c:pt idx="25">
                  <c:v>59.852279329238236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113.10423964264211</c:v>
                </c:pt>
                <c:pt idx="1">
                  <c:v>126.33766037781292</c:v>
                </c:pt>
                <c:pt idx="2">
                  <c:v>120.27028617391899</c:v>
                </c:pt>
                <c:pt idx="3">
                  <c:v>138.24103535005676</c:v>
                </c:pt>
                <c:pt idx="4">
                  <c:v>140.92643425416153</c:v>
                </c:pt>
                <c:pt idx="5">
                  <c:v>147.23988115141498</c:v>
                </c:pt>
                <c:pt idx="6">
                  <c:v>155.70589785431233</c:v>
                </c:pt>
                <c:pt idx="7">
                  <c:v>165.54638598583244</c:v>
                </c:pt>
                <c:pt idx="8">
                  <c:v>164.54153195033015</c:v>
                </c:pt>
                <c:pt idx="9">
                  <c:v>160.64904285074613</c:v>
                </c:pt>
                <c:pt idx="10">
                  <c:v>176.02133193106869</c:v>
                </c:pt>
                <c:pt idx="11">
                  <c:v>175.0413933799525</c:v>
                </c:pt>
                <c:pt idx="12">
                  <c:v>180.90599718103516</c:v>
                </c:pt>
                <c:pt idx="13">
                  <c:v>185.36156944593449</c:v>
                </c:pt>
                <c:pt idx="14">
                  <c:v>190.20556578303214</c:v>
                </c:pt>
                <c:pt idx="15">
                  <c:v>194.57997940658538</c:v>
                </c:pt>
                <c:pt idx="16">
                  <c:v>198.81642155787219</c:v>
                </c:pt>
                <c:pt idx="17">
                  <c:v>202.90276240395926</c:v>
                </c:pt>
                <c:pt idx="18" formatCode="General">
                  <c:v>207.06776257240674</c:v>
                </c:pt>
                <c:pt idx="19" formatCode="General">
                  <c:v>211.29123440106221</c:v>
                </c:pt>
                <c:pt idx="20" formatCode="General">
                  <c:v>215.62458200691702</c:v>
                </c:pt>
                <c:pt idx="21" formatCode="General">
                  <c:v>219.98130922665234</c:v>
                </c:pt>
                <c:pt idx="22" formatCode="General">
                  <c:v>224.40589560036116</c:v>
                </c:pt>
                <c:pt idx="23" formatCode="General">
                  <c:v>228.91905864020455</c:v>
                </c:pt>
                <c:pt idx="24" formatCode="General">
                  <c:v>233.48169223393236</c:v>
                </c:pt>
                <c:pt idx="25" formatCode="General">
                  <c:v>237.82901869352534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51.121500560042811</c:v>
                </c:pt>
                <c:pt idx="1">
                  <c:v>45.22522023550124</c:v>
                </c:pt>
                <c:pt idx="2">
                  <c:v>42.937644594119575</c:v>
                </c:pt>
                <c:pt idx="3">
                  <c:v>57.979047630883151</c:v>
                </c:pt>
                <c:pt idx="4">
                  <c:v>57.285567008621946</c:v>
                </c:pt>
                <c:pt idx="5">
                  <c:v>62.510870852692165</c:v>
                </c:pt>
                <c:pt idx="6">
                  <c:v>66.384694565010136</c:v>
                </c:pt>
                <c:pt idx="7">
                  <c:v>65.156736200683227</c:v>
                </c:pt>
                <c:pt idx="8">
                  <c:v>73.836147531371992</c:v>
                </c:pt>
                <c:pt idx="9">
                  <c:v>88.813865922476069</c:v>
                </c:pt>
                <c:pt idx="10">
                  <c:v>81.917293211584095</c:v>
                </c:pt>
                <c:pt idx="11">
                  <c:v>82.887711581278467</c:v>
                </c:pt>
                <c:pt idx="12">
                  <c:v>89.136440819356054</c:v>
                </c:pt>
                <c:pt idx="13">
                  <c:v>92.887072438107438</c:v>
                </c:pt>
                <c:pt idx="14">
                  <c:v>96.803471969578553</c:v>
                </c:pt>
                <c:pt idx="15">
                  <c:v>100.42217635506086</c:v>
                </c:pt>
                <c:pt idx="16">
                  <c:v>103.92771243641236</c:v>
                </c:pt>
                <c:pt idx="17">
                  <c:v>107.34413619268794</c:v>
                </c:pt>
                <c:pt idx="18" formatCode="General">
                  <c:v>110.7183365380092</c:v>
                </c:pt>
                <c:pt idx="19" formatCode="General">
                  <c:v>114.05824833360575</c:v>
                </c:pt>
                <c:pt idx="20" formatCode="General">
                  <c:v>117.40287360533422</c:v>
                </c:pt>
                <c:pt idx="21" formatCode="General">
                  <c:v>120.71009622748598</c:v>
                </c:pt>
                <c:pt idx="22" formatCode="General">
                  <c:v>123.9862311986292</c:v>
                </c:pt>
                <c:pt idx="23" formatCode="General">
                  <c:v>127.24168560260114</c:v>
                </c:pt>
                <c:pt idx="24" formatCode="General">
                  <c:v>130.45424441744791</c:v>
                </c:pt>
                <c:pt idx="25" formatCode="General">
                  <c:v>133.49677920919686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7.2102483630550092</c:v>
                </c:pt>
                <c:pt idx="1">
                  <c:v>6.6973845543516672</c:v>
                </c:pt>
                <c:pt idx="2">
                  <c:v>6.215300487537565</c:v>
                </c:pt>
                <c:pt idx="3">
                  <c:v>8.4246167813512525</c:v>
                </c:pt>
                <c:pt idx="4">
                  <c:v>8.1352288461664912</c:v>
                </c:pt>
                <c:pt idx="5">
                  <c:v>9.1158499847075145</c:v>
                </c:pt>
                <c:pt idx="6">
                  <c:v>9.7395672067265338</c:v>
                </c:pt>
                <c:pt idx="7">
                  <c:v>9.3633398561448544</c:v>
                </c:pt>
                <c:pt idx="8">
                  <c:v>10.151995545785654</c:v>
                </c:pt>
                <c:pt idx="9">
                  <c:v>12.3523956695709</c:v>
                </c:pt>
                <c:pt idx="10">
                  <c:v>11.498006439581243</c:v>
                </c:pt>
                <c:pt idx="11">
                  <c:v>11.943595838384564</c:v>
                </c:pt>
                <c:pt idx="12">
                  <c:v>12.576531394488882</c:v>
                </c:pt>
                <c:pt idx="13">
                  <c:v>13.083974726583138</c:v>
                </c:pt>
                <c:pt idx="14">
                  <c:v>13.60753585070219</c:v>
                </c:pt>
                <c:pt idx="15">
                  <c:v>14.092677919932372</c:v>
                </c:pt>
                <c:pt idx="16">
                  <c:v>14.558960252777812</c:v>
                </c:pt>
                <c:pt idx="17">
                  <c:v>15.010848975255312</c:v>
                </c:pt>
                <c:pt idx="18" formatCode="General">
                  <c:v>15.468049629585261</c:v>
                </c:pt>
                <c:pt idx="19" formatCode="General">
                  <c:v>15.919556765807876</c:v>
                </c:pt>
                <c:pt idx="20" formatCode="General">
                  <c:v>16.371246791458752</c:v>
                </c:pt>
                <c:pt idx="21" formatCode="General">
                  <c:v>16.814970143972854</c:v>
                </c:pt>
                <c:pt idx="22" formatCode="General">
                  <c:v>17.252902910367581</c:v>
                </c:pt>
                <c:pt idx="23" formatCode="General">
                  <c:v>17.685862561366829</c:v>
                </c:pt>
                <c:pt idx="24" formatCode="General">
                  <c:v>18.115661373657868</c:v>
                </c:pt>
                <c:pt idx="25" formatCode="General">
                  <c:v>18.524398257577552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58.889814336856134</c:v>
                </c:pt>
                <c:pt idx="1">
                  <c:v>54.029815495508835</c:v>
                </c:pt>
                <c:pt idx="2">
                  <c:v>49.900549428854127</c:v>
                </c:pt>
                <c:pt idx="3">
                  <c:v>47.953952802789601</c:v>
                </c:pt>
                <c:pt idx="4">
                  <c:v>46.559849699680726</c:v>
                </c:pt>
                <c:pt idx="5">
                  <c:v>41.209940782270017</c:v>
                </c:pt>
                <c:pt idx="6">
                  <c:v>41.268635198866704</c:v>
                </c:pt>
                <c:pt idx="7">
                  <c:v>42.027432726918249</c:v>
                </c:pt>
                <c:pt idx="8">
                  <c:v>45.694696076474422</c:v>
                </c:pt>
                <c:pt idx="9">
                  <c:v>40.38367904778935</c:v>
                </c:pt>
                <c:pt idx="10">
                  <c:v>33.524195573601325</c:v>
                </c:pt>
                <c:pt idx="11">
                  <c:v>45.492694499430335</c:v>
                </c:pt>
                <c:pt idx="12">
                  <c:v>36.144793169609869</c:v>
                </c:pt>
                <c:pt idx="13">
                  <c:v>34.560980971330025</c:v>
                </c:pt>
                <c:pt idx="14">
                  <c:v>33.010278974486731</c:v>
                </c:pt>
                <c:pt idx="15">
                  <c:v>32.047656732165919</c:v>
                </c:pt>
                <c:pt idx="16">
                  <c:v>31.040623530841167</c:v>
                </c:pt>
                <c:pt idx="17">
                  <c:v>30.03984837578022</c:v>
                </c:pt>
                <c:pt idx="18">
                  <c:v>29.025081332693681</c:v>
                </c:pt>
                <c:pt idx="19">
                  <c:v>27.959595295109292</c:v>
                </c:pt>
                <c:pt idx="20">
                  <c:v>26.895452070710249</c:v>
                </c:pt>
                <c:pt idx="21">
                  <c:v>25.851497919606437</c:v>
                </c:pt>
                <c:pt idx="22">
                  <c:v>24.78882387803678</c:v>
                </c:pt>
                <c:pt idx="23">
                  <c:v>23.70001133315202</c:v>
                </c:pt>
                <c:pt idx="24">
                  <c:v>22.650648713262115</c:v>
                </c:pt>
                <c:pt idx="25">
                  <c:v>22.639630327218015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135.00159690576831</c:v>
                </c:pt>
                <c:pt idx="1">
                  <c:v>138.18222084146637</c:v>
                </c:pt>
                <c:pt idx="2">
                  <c:v>147.01913561065808</c:v>
                </c:pt>
                <c:pt idx="3">
                  <c:v>128.36661755067382</c:v>
                </c:pt>
                <c:pt idx="4">
                  <c:v>133.64584718851665</c:v>
                </c:pt>
                <c:pt idx="5">
                  <c:v>141.94350599577763</c:v>
                </c:pt>
                <c:pt idx="6">
                  <c:v>134.81975383949504</c:v>
                </c:pt>
                <c:pt idx="7">
                  <c:v>142.50966235578846</c:v>
                </c:pt>
                <c:pt idx="8">
                  <c:v>141.11696487332856</c:v>
                </c:pt>
                <c:pt idx="9">
                  <c:v>128.57672626456642</c:v>
                </c:pt>
                <c:pt idx="10">
                  <c:v>125.96371313886078</c:v>
                </c:pt>
                <c:pt idx="11">
                  <c:v>130.6415076207193</c:v>
                </c:pt>
                <c:pt idx="12">
                  <c:v>122.88127868319357</c:v>
                </c:pt>
                <c:pt idx="13">
                  <c:v>119.64737777848319</c:v>
                </c:pt>
                <c:pt idx="14">
                  <c:v>116.51804401791135</c:v>
                </c:pt>
                <c:pt idx="15">
                  <c:v>112.93216072393101</c:v>
                </c:pt>
                <c:pt idx="16">
                  <c:v>109.2119343513195</c:v>
                </c:pt>
                <c:pt idx="17">
                  <c:v>105.45128102677604</c:v>
                </c:pt>
                <c:pt idx="18">
                  <c:v>101.58859628935801</c:v>
                </c:pt>
                <c:pt idx="19">
                  <c:v>97.667098966687576</c:v>
                </c:pt>
                <c:pt idx="20">
                  <c:v>93.711266036573747</c:v>
                </c:pt>
                <c:pt idx="21">
                  <c:v>89.663154897201167</c:v>
                </c:pt>
                <c:pt idx="22">
                  <c:v>85.53902643367519</c:v>
                </c:pt>
                <c:pt idx="23">
                  <c:v>81.333339311942822</c:v>
                </c:pt>
                <c:pt idx="24">
                  <c:v>77.038612769569184</c:v>
                </c:pt>
                <c:pt idx="25">
                  <c:v>72.569581759555788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175.50014249757368</c:v>
                </c:pt>
                <c:pt idx="1">
                  <c:v>179.30315991665779</c:v>
                </c:pt>
                <c:pt idx="2">
                  <c:v>184.48179834294069</c:v>
                </c:pt>
                <c:pt idx="3">
                  <c:v>188.9853662148777</c:v>
                </c:pt>
                <c:pt idx="4">
                  <c:v>194.98273397798815</c:v>
                </c:pt>
                <c:pt idx="5">
                  <c:v>189.57727991997524</c:v>
                </c:pt>
                <c:pt idx="6">
                  <c:v>209.23917027201048</c:v>
                </c:pt>
                <c:pt idx="7">
                  <c:v>193.31473560143274</c:v>
                </c:pt>
                <c:pt idx="8">
                  <c:v>188.0020850650393</c:v>
                </c:pt>
                <c:pt idx="9">
                  <c:v>202.78250227191305</c:v>
                </c:pt>
                <c:pt idx="10">
                  <c:v>192.24654289736617</c:v>
                </c:pt>
                <c:pt idx="11">
                  <c:v>186.584916395173</c:v>
                </c:pt>
                <c:pt idx="12">
                  <c:v>187.35202616944738</c:v>
                </c:pt>
                <c:pt idx="13">
                  <c:v>185.1838345948504</c:v>
                </c:pt>
                <c:pt idx="14">
                  <c:v>183.28449001286737</c:v>
                </c:pt>
                <c:pt idx="15">
                  <c:v>180.8190836943281</c:v>
                </c:pt>
                <c:pt idx="16">
                  <c:v>178.20338056781659</c:v>
                </c:pt>
                <c:pt idx="17">
                  <c:v>175.47916031848064</c:v>
                </c:pt>
                <c:pt idx="18">
                  <c:v>172.74506603930445</c:v>
                </c:pt>
                <c:pt idx="19">
                  <c:v>169.99403106898197</c:v>
                </c:pt>
                <c:pt idx="20">
                  <c:v>167.27170759339077</c:v>
                </c:pt>
                <c:pt idx="21">
                  <c:v>164.49481305880826</c:v>
                </c:pt>
                <c:pt idx="22">
                  <c:v>161.69423608328694</c:v>
                </c:pt>
                <c:pt idx="23">
                  <c:v>158.88002516782566</c:v>
                </c:pt>
                <c:pt idx="24">
                  <c:v>156.03066779246313</c:v>
                </c:pt>
                <c:pt idx="25">
                  <c:v>152.9709865504278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165.84202357846553</c:v>
                </c:pt>
                <c:pt idx="1">
                  <c:v>174.39218903255301</c:v>
                </c:pt>
                <c:pt idx="2">
                  <c:v>181.71888198294542</c:v>
                </c:pt>
                <c:pt idx="3">
                  <c:v>168.309611944414</c:v>
                </c:pt>
                <c:pt idx="4">
                  <c:v>178.59231814362752</c:v>
                </c:pt>
                <c:pt idx="5">
                  <c:v>181.37618117458385</c:v>
                </c:pt>
                <c:pt idx="6">
                  <c:v>195.12528220912418</c:v>
                </c:pt>
                <c:pt idx="7">
                  <c:v>199.61042852686802</c:v>
                </c:pt>
                <c:pt idx="8">
                  <c:v>190.43506713130645</c:v>
                </c:pt>
                <c:pt idx="9">
                  <c:v>208.37183277198898</c:v>
                </c:pt>
                <c:pt idx="10">
                  <c:v>203.93819921593743</c:v>
                </c:pt>
                <c:pt idx="11">
                  <c:v>201.10202573169545</c:v>
                </c:pt>
                <c:pt idx="12">
                  <c:v>204.72572533690956</c:v>
                </c:pt>
                <c:pt idx="13">
                  <c:v>206.35286070918966</c:v>
                </c:pt>
                <c:pt idx="14">
                  <c:v>208.31513036581751</c:v>
                </c:pt>
                <c:pt idx="15">
                  <c:v>209.69003241658848</c:v>
                </c:pt>
                <c:pt idx="16">
                  <c:v>210.93670047461646</c:v>
                </c:pt>
                <c:pt idx="17">
                  <c:v>212.14848767692865</c:v>
                </c:pt>
                <c:pt idx="18">
                  <c:v>213.36875463727242</c:v>
                </c:pt>
                <c:pt idx="19">
                  <c:v>214.61258421244059</c:v>
                </c:pt>
                <c:pt idx="20">
                  <c:v>215.92845943049056</c:v>
                </c:pt>
                <c:pt idx="21">
                  <c:v>217.22174353009657</c:v>
                </c:pt>
                <c:pt idx="22">
                  <c:v>218.52412020135415</c:v>
                </c:pt>
                <c:pt idx="23">
                  <c:v>219.85182450529143</c:v>
                </c:pt>
                <c:pt idx="24">
                  <c:v>221.17150603469437</c:v>
                </c:pt>
                <c:pt idx="25">
                  <c:v>222.23537716447575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37.367068736961109</c:v>
                </c:pt>
                <c:pt idx="1">
                  <c:v>40.339947124750793</c:v>
                </c:pt>
                <c:pt idx="2">
                  <c:v>37.006518195892028</c:v>
                </c:pt>
                <c:pt idx="3">
                  <c:v>42.786978433901091</c:v>
                </c:pt>
                <c:pt idx="4">
                  <c:v>42.18765283969261</c:v>
                </c:pt>
                <c:pt idx="5">
                  <c:v>43.803905206969112</c:v>
                </c:pt>
                <c:pt idx="6">
                  <c:v>46.091458757849502</c:v>
                </c:pt>
                <c:pt idx="7">
                  <c:v>48.729956213447522</c:v>
                </c:pt>
                <c:pt idx="8">
                  <c:v>48.400960494653816</c:v>
                </c:pt>
                <c:pt idx="9">
                  <c:v>45.617632184021708</c:v>
                </c:pt>
                <c:pt idx="10">
                  <c:v>50.690523642799967</c:v>
                </c:pt>
                <c:pt idx="11">
                  <c:v>49.33903099524084</c:v>
                </c:pt>
                <c:pt idx="12">
                  <c:v>51.024208798207127</c:v>
                </c:pt>
                <c:pt idx="13">
                  <c:v>52.033807896680685</c:v>
                </c:pt>
                <c:pt idx="14">
                  <c:v>53.149304253738414</c:v>
                </c:pt>
                <c:pt idx="15">
                  <c:v>54.138146724972394</c:v>
                </c:pt>
                <c:pt idx="16">
                  <c:v>55.136569303640854</c:v>
                </c:pt>
                <c:pt idx="17">
                  <c:v>56.14372335781691</c:v>
                </c:pt>
                <c:pt idx="18" formatCode="General">
                  <c:v>57.153921282613368</c:v>
                </c:pt>
                <c:pt idx="19" formatCode="General">
                  <c:v>58.202216283375861</c:v>
                </c:pt>
                <c:pt idx="20" formatCode="General">
                  <c:v>59.298330796804692</c:v>
                </c:pt>
                <c:pt idx="21" formatCode="General">
                  <c:v>60.417505275032184</c:v>
                </c:pt>
                <c:pt idx="22">
                  <c:v>61.573324965853359</c:v>
                </c:pt>
                <c:pt idx="23">
                  <c:v>62.775269169505549</c:v>
                </c:pt>
                <c:pt idx="24">
                  <c:v>64.024130565176563</c:v>
                </c:pt>
                <c:pt idx="25">
                  <c:v>65.227948708783742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41.258365378635943</c:v>
                </c:pt>
                <c:pt idx="1">
                  <c:v>44.537402421396301</c:v>
                </c:pt>
                <c:pt idx="2">
                  <c:v>40.03388518313357</c:v>
                </c:pt>
                <c:pt idx="3">
                  <c:v>46.001773291052992</c:v>
                </c:pt>
                <c:pt idx="4">
                  <c:v>43.510368041544886</c:v>
                </c:pt>
                <c:pt idx="5">
                  <c:v>45.346584931609804</c:v>
                </c:pt>
                <c:pt idx="6">
                  <c:v>47.150540096606186</c:v>
                </c:pt>
                <c:pt idx="7">
                  <c:v>48.659322532883763</c:v>
                </c:pt>
                <c:pt idx="8">
                  <c:v>47.726551331709388</c:v>
                </c:pt>
                <c:pt idx="9">
                  <c:v>46.008323016926205</c:v>
                </c:pt>
                <c:pt idx="10">
                  <c:v>48.456193949200532</c:v>
                </c:pt>
                <c:pt idx="11">
                  <c:v>46.875123958125315</c:v>
                </c:pt>
                <c:pt idx="12">
                  <c:v>48.322998447752866</c:v>
                </c:pt>
                <c:pt idx="13">
                  <c:v>49.058521438839733</c:v>
                </c:pt>
                <c:pt idx="14">
                  <c:v>49.942178771865194</c:v>
                </c:pt>
                <c:pt idx="15">
                  <c:v>50.68008602643539</c:v>
                </c:pt>
                <c:pt idx="16">
                  <c:v>51.407697524702662</c:v>
                </c:pt>
                <c:pt idx="17">
                  <c:v>52.204751672315446</c:v>
                </c:pt>
                <c:pt idx="18" formatCode="General">
                  <c:v>53.025431678757009</c:v>
                </c:pt>
                <c:pt idx="19" formatCode="General">
                  <c:v>53.8714346729287</c:v>
                </c:pt>
                <c:pt idx="20" formatCode="General">
                  <c:v>54.779081668320053</c:v>
                </c:pt>
                <c:pt idx="21" formatCode="General">
                  <c:v>55.734909721142841</c:v>
                </c:pt>
                <c:pt idx="22">
                  <c:v>56.713438728435932</c:v>
                </c:pt>
                <c:pt idx="23">
                  <c:v>57.730923708110382</c:v>
                </c:pt>
                <c:pt idx="24">
                  <c:v>58.764836099797499</c:v>
                </c:pt>
                <c:pt idx="25">
                  <c:v>59.852279329238236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113.10423964264211</c:v>
                </c:pt>
                <c:pt idx="1">
                  <c:v>126.33766037781292</c:v>
                </c:pt>
                <c:pt idx="2">
                  <c:v>120.27028617391899</c:v>
                </c:pt>
                <c:pt idx="3">
                  <c:v>138.24103535005676</c:v>
                </c:pt>
                <c:pt idx="4">
                  <c:v>140.92643425416153</c:v>
                </c:pt>
                <c:pt idx="5">
                  <c:v>147.23988115141498</c:v>
                </c:pt>
                <c:pt idx="6">
                  <c:v>155.70589785431233</c:v>
                </c:pt>
                <c:pt idx="7">
                  <c:v>165.54638598583244</c:v>
                </c:pt>
                <c:pt idx="8">
                  <c:v>164.54153195033015</c:v>
                </c:pt>
                <c:pt idx="9">
                  <c:v>160.64904285074613</c:v>
                </c:pt>
                <c:pt idx="10">
                  <c:v>176.02133193106869</c:v>
                </c:pt>
                <c:pt idx="11">
                  <c:v>175.0413933799525</c:v>
                </c:pt>
                <c:pt idx="12">
                  <c:v>180.90599718103516</c:v>
                </c:pt>
                <c:pt idx="13">
                  <c:v>185.36156944593449</c:v>
                </c:pt>
                <c:pt idx="14">
                  <c:v>190.20556578303214</c:v>
                </c:pt>
                <c:pt idx="15">
                  <c:v>194.57997940658538</c:v>
                </c:pt>
                <c:pt idx="16">
                  <c:v>198.81642155787219</c:v>
                </c:pt>
                <c:pt idx="17">
                  <c:v>202.90276240395926</c:v>
                </c:pt>
                <c:pt idx="18" formatCode="General">
                  <c:v>207.06776257240674</c:v>
                </c:pt>
                <c:pt idx="19" formatCode="General">
                  <c:v>211.29123440106221</c:v>
                </c:pt>
                <c:pt idx="20" formatCode="General">
                  <c:v>215.62458200691702</c:v>
                </c:pt>
                <c:pt idx="21" formatCode="General">
                  <c:v>219.98130922665234</c:v>
                </c:pt>
                <c:pt idx="22" formatCode="General">
                  <c:v>224.40589560036116</c:v>
                </c:pt>
                <c:pt idx="23" formatCode="General">
                  <c:v>228.91905864020455</c:v>
                </c:pt>
                <c:pt idx="24" formatCode="General">
                  <c:v>233.48169223393236</c:v>
                </c:pt>
                <c:pt idx="25" formatCode="General">
                  <c:v>237.82901869352534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51.121500560042811</c:v>
                </c:pt>
                <c:pt idx="1">
                  <c:v>45.22522023550124</c:v>
                </c:pt>
                <c:pt idx="2">
                  <c:v>42.937644594119575</c:v>
                </c:pt>
                <c:pt idx="3">
                  <c:v>57.979047630883151</c:v>
                </c:pt>
                <c:pt idx="4">
                  <c:v>57.285567008621946</c:v>
                </c:pt>
                <c:pt idx="5">
                  <c:v>62.510870852692165</c:v>
                </c:pt>
                <c:pt idx="6">
                  <c:v>66.384694565010136</c:v>
                </c:pt>
                <c:pt idx="7">
                  <c:v>65.156736200683227</c:v>
                </c:pt>
                <c:pt idx="8">
                  <c:v>73.836147531371992</c:v>
                </c:pt>
                <c:pt idx="9">
                  <c:v>88.813865922476069</c:v>
                </c:pt>
                <c:pt idx="10">
                  <c:v>81.917293211584095</c:v>
                </c:pt>
                <c:pt idx="11">
                  <c:v>82.887711581278467</c:v>
                </c:pt>
                <c:pt idx="12">
                  <c:v>89.136440819356054</c:v>
                </c:pt>
                <c:pt idx="13">
                  <c:v>92.887072438107438</c:v>
                </c:pt>
                <c:pt idx="14">
                  <c:v>96.803471969578553</c:v>
                </c:pt>
                <c:pt idx="15">
                  <c:v>100.42217635506086</c:v>
                </c:pt>
                <c:pt idx="16">
                  <c:v>103.92771243641236</c:v>
                </c:pt>
                <c:pt idx="17">
                  <c:v>107.34413619268794</c:v>
                </c:pt>
                <c:pt idx="18" formatCode="General">
                  <c:v>110.7183365380092</c:v>
                </c:pt>
                <c:pt idx="19" formatCode="General">
                  <c:v>114.05824833360575</c:v>
                </c:pt>
                <c:pt idx="20" formatCode="General">
                  <c:v>117.40287360533422</c:v>
                </c:pt>
                <c:pt idx="21" formatCode="General">
                  <c:v>120.71009622748598</c:v>
                </c:pt>
                <c:pt idx="22" formatCode="General">
                  <c:v>123.9862311986292</c:v>
                </c:pt>
                <c:pt idx="23" formatCode="General">
                  <c:v>127.24168560260114</c:v>
                </c:pt>
                <c:pt idx="24" formatCode="General">
                  <c:v>130.45424441744791</c:v>
                </c:pt>
                <c:pt idx="25" formatCode="General">
                  <c:v>133.49677920919686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7.2102483630550092</c:v>
                </c:pt>
                <c:pt idx="1">
                  <c:v>6.6973845543516672</c:v>
                </c:pt>
                <c:pt idx="2">
                  <c:v>6.215300487537565</c:v>
                </c:pt>
                <c:pt idx="3">
                  <c:v>8.4246167813512525</c:v>
                </c:pt>
                <c:pt idx="4">
                  <c:v>8.1352288461664912</c:v>
                </c:pt>
                <c:pt idx="5">
                  <c:v>9.1158499847075145</c:v>
                </c:pt>
                <c:pt idx="6">
                  <c:v>9.7395672067265338</c:v>
                </c:pt>
                <c:pt idx="7">
                  <c:v>9.3633398561448544</c:v>
                </c:pt>
                <c:pt idx="8">
                  <c:v>10.151995545785654</c:v>
                </c:pt>
                <c:pt idx="9">
                  <c:v>12.3523956695709</c:v>
                </c:pt>
                <c:pt idx="10">
                  <c:v>11.498006439581243</c:v>
                </c:pt>
                <c:pt idx="11">
                  <c:v>11.943595838384564</c:v>
                </c:pt>
                <c:pt idx="12">
                  <c:v>12.576531394488882</c:v>
                </c:pt>
                <c:pt idx="13">
                  <c:v>13.083974726583138</c:v>
                </c:pt>
                <c:pt idx="14">
                  <c:v>13.60753585070219</c:v>
                </c:pt>
                <c:pt idx="15">
                  <c:v>14.092677919932372</c:v>
                </c:pt>
                <c:pt idx="16">
                  <c:v>14.558960252777812</c:v>
                </c:pt>
                <c:pt idx="17">
                  <c:v>15.010848975255312</c:v>
                </c:pt>
                <c:pt idx="18" formatCode="General">
                  <c:v>15.468049629585261</c:v>
                </c:pt>
                <c:pt idx="19" formatCode="General">
                  <c:v>15.919556765807876</c:v>
                </c:pt>
                <c:pt idx="20" formatCode="General">
                  <c:v>16.371246791458752</c:v>
                </c:pt>
                <c:pt idx="21" formatCode="General">
                  <c:v>16.814970143972854</c:v>
                </c:pt>
                <c:pt idx="22" formatCode="General">
                  <c:v>17.252902910367581</c:v>
                </c:pt>
                <c:pt idx="23" formatCode="General">
                  <c:v>17.685862561366829</c:v>
                </c:pt>
                <c:pt idx="24" formatCode="General">
                  <c:v>18.115661373657868</c:v>
                </c:pt>
                <c:pt idx="25" formatCode="General">
                  <c:v>18.524398257577552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56.260147218954963</c:v>
                </c:pt>
                <c:pt idx="1">
                  <c:v>26.631548304908485</c:v>
                </c:pt>
                <c:pt idx="2">
                  <c:v>46.912956347586338</c:v>
                </c:pt>
                <c:pt idx="3">
                  <c:v>28.948204758658154</c:v>
                </c:pt>
                <c:pt idx="4">
                  <c:v>31.488388189008433</c:v>
                </c:pt>
                <c:pt idx="5">
                  <c:v>46.998225957414562</c:v>
                </c:pt>
                <c:pt idx="6">
                  <c:v>13.891194542519694</c:v>
                </c:pt>
                <c:pt idx="7">
                  <c:v>12.983193146151176</c:v>
                </c:pt>
                <c:pt idx="8">
                  <c:v>9.5676289350769839</c:v>
                </c:pt>
                <c:pt idx="9">
                  <c:v>12.890596119460179</c:v>
                </c:pt>
                <c:pt idx="10">
                  <c:v>48.663666556246554</c:v>
                </c:pt>
                <c:pt idx="11">
                  <c:v>77.374951002956735</c:v>
                </c:pt>
                <c:pt idx="12">
                  <c:v>18.328767656869623</c:v>
                </c:pt>
                <c:pt idx="13">
                  <c:v>8.6520877618869871</c:v>
                </c:pt>
                <c:pt idx="14">
                  <c:v>34.296049530101634</c:v>
                </c:pt>
                <c:pt idx="15">
                  <c:v>22.660175779742318</c:v>
                </c:pt>
                <c:pt idx="16">
                  <c:v>15.612884900057077</c:v>
                </c:pt>
                <c:pt idx="17">
                  <c:v>68.534432007301987</c:v>
                </c:pt>
                <c:pt idx="18">
                  <c:v>21.137243595479461</c:v>
                </c:pt>
                <c:pt idx="19">
                  <c:v>0.91296149117046954</c:v>
                </c:pt>
                <c:pt idx="20">
                  <c:v>67.707400688905906</c:v>
                </c:pt>
                <c:pt idx="21">
                  <c:v>14.307220684769224</c:v>
                </c:pt>
                <c:pt idx="22">
                  <c:v>31.158734281233091</c:v>
                </c:pt>
                <c:pt idx="23">
                  <c:v>40.788383662853427</c:v>
                </c:pt>
                <c:pt idx="24">
                  <c:v>19.033472315961635</c:v>
                </c:pt>
                <c:pt idx="25">
                  <c:v>86.383484564724853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71.619380012127294</c:v>
                </c:pt>
                <c:pt idx="1">
                  <c:v>31.135573326791768</c:v>
                </c:pt>
                <c:pt idx="2">
                  <c:v>56.741845170882804</c:v>
                </c:pt>
                <c:pt idx="3">
                  <c:v>34.806666968318424</c:v>
                </c:pt>
                <c:pt idx="4">
                  <c:v>35.090657630209826</c:v>
                </c:pt>
                <c:pt idx="5">
                  <c:v>61.770014773485059</c:v>
                </c:pt>
                <c:pt idx="6">
                  <c:v>17.909910904776545</c:v>
                </c:pt>
                <c:pt idx="7">
                  <c:v>15.579999043070721</c:v>
                </c:pt>
                <c:pt idx="8">
                  <c:v>10.250889275101747</c:v>
                </c:pt>
                <c:pt idx="9">
                  <c:v>13.27660452568808</c:v>
                </c:pt>
                <c:pt idx="10">
                  <c:v>56.424427815412677</c:v>
                </c:pt>
                <c:pt idx="11">
                  <c:v>82.707688245933383</c:v>
                </c:pt>
                <c:pt idx="12">
                  <c:v>17.296717007071198</c:v>
                </c:pt>
                <c:pt idx="13">
                  <c:v>9.323641066175087</c:v>
                </c:pt>
                <c:pt idx="14">
                  <c:v>30.894826966549104</c:v>
                </c:pt>
                <c:pt idx="15">
                  <c:v>18.129103604328201</c:v>
                </c:pt>
                <c:pt idx="16">
                  <c:v>13.469321757038545</c:v>
                </c:pt>
                <c:pt idx="17">
                  <c:v>69.882460778653027</c:v>
                </c:pt>
                <c:pt idx="18">
                  <c:v>23.983966586106639</c:v>
                </c:pt>
                <c:pt idx="19">
                  <c:v>0.97958176959708265</c:v>
                </c:pt>
                <c:pt idx="20">
                  <c:v>63.521348620871457</c:v>
                </c:pt>
                <c:pt idx="21">
                  <c:v>16.381529267231183</c:v>
                </c:pt>
                <c:pt idx="22">
                  <c:v>27.043462480476883</c:v>
                </c:pt>
                <c:pt idx="23">
                  <c:v>49.196032664064738</c:v>
                </c:pt>
                <c:pt idx="24">
                  <c:v>16.410948591824312</c:v>
                </c:pt>
                <c:pt idx="25">
                  <c:v>80.429401148214708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70.480651308881392</c:v>
                </c:pt>
                <c:pt idx="1">
                  <c:v>36.80059339682365</c:v>
                </c:pt>
                <c:pt idx="2">
                  <c:v>80.69653490429485</c:v>
                </c:pt>
                <c:pt idx="3">
                  <c:v>37.977791368074236</c:v>
                </c:pt>
                <c:pt idx="4">
                  <c:v>34.026979522838651</c:v>
                </c:pt>
                <c:pt idx="5">
                  <c:v>73.010515669788475</c:v>
                </c:pt>
                <c:pt idx="6">
                  <c:v>18.232493635622355</c:v>
                </c:pt>
                <c:pt idx="7">
                  <c:v>29.888628348738163</c:v>
                </c:pt>
                <c:pt idx="8">
                  <c:v>9.4230519448942101</c:v>
                </c:pt>
                <c:pt idx="9">
                  <c:v>12.398047784426756</c:v>
                </c:pt>
                <c:pt idx="10">
                  <c:v>60.119492582728491</c:v>
                </c:pt>
                <c:pt idx="11">
                  <c:v>84.721262427667199</c:v>
                </c:pt>
                <c:pt idx="12">
                  <c:v>12.624660737772897</c:v>
                </c:pt>
                <c:pt idx="13">
                  <c:v>9.6038883699191224</c:v>
                </c:pt>
                <c:pt idx="14">
                  <c:v>28.778088283868833</c:v>
                </c:pt>
                <c:pt idx="15">
                  <c:v>15.57201646522978</c:v>
                </c:pt>
                <c:pt idx="16">
                  <c:v>13.280924094200456</c:v>
                </c:pt>
                <c:pt idx="17">
                  <c:v>80.097417808298715</c:v>
                </c:pt>
                <c:pt idx="18">
                  <c:v>23.174989426244448</c:v>
                </c:pt>
                <c:pt idx="19">
                  <c:v>0.85000498254854817</c:v>
                </c:pt>
                <c:pt idx="20">
                  <c:v>60.372426777772574</c:v>
                </c:pt>
                <c:pt idx="21">
                  <c:v>20.180799555339437</c:v>
                </c:pt>
                <c:pt idx="22">
                  <c:v>26.937912860261445</c:v>
                </c:pt>
                <c:pt idx="23">
                  <c:v>48.519081689529784</c:v>
                </c:pt>
                <c:pt idx="24">
                  <c:v>31.212545614925137</c:v>
                </c:pt>
                <c:pt idx="25">
                  <c:v>66.365200439310357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15.359232793172332</c:v>
                </c:pt>
                <c:pt idx="1">
                  <c:v>4.5040250218832831</c:v>
                </c:pt>
                <c:pt idx="2">
                  <c:v>9.8288888232964666</c:v>
                </c:pt>
                <c:pt idx="3">
                  <c:v>5.8584622096602708</c:v>
                </c:pt>
                <c:pt idx="4">
                  <c:v>3.6022694412013934</c:v>
                </c:pt>
                <c:pt idx="5">
                  <c:v>14.771788816070497</c:v>
                </c:pt>
                <c:pt idx="6">
                  <c:v>4.0187163622568516</c:v>
                </c:pt>
                <c:pt idx="7">
                  <c:v>2.5968058969195447</c:v>
                </c:pt>
                <c:pt idx="8">
                  <c:v>0.68326034002476277</c:v>
                </c:pt>
                <c:pt idx="9">
                  <c:v>0.38600840622790145</c:v>
                </c:pt>
                <c:pt idx="10">
                  <c:v>7.7607612591661237</c:v>
                </c:pt>
                <c:pt idx="11">
                  <c:v>5.3327372429766484</c:v>
                </c:pt>
                <c:pt idx="12">
                  <c:v>-1.0320506497984248</c:v>
                </c:pt>
                <c:pt idx="13">
                  <c:v>0.67155330428809989</c:v>
                </c:pt>
                <c:pt idx="14">
                  <c:v>-3.4012225635525297</c:v>
                </c:pt>
                <c:pt idx="15">
                  <c:v>-4.531072175414117</c:v>
                </c:pt>
                <c:pt idx="16">
                  <c:v>-2.1435631430185325</c:v>
                </c:pt>
                <c:pt idx="17">
                  <c:v>1.3480287713510393</c:v>
                </c:pt>
                <c:pt idx="18">
                  <c:v>2.8467229906271783</c:v>
                </c:pt>
                <c:pt idx="19">
                  <c:v>6.6620278426613111E-2</c:v>
                </c:pt>
                <c:pt idx="20">
                  <c:v>-4.1860520680344493</c:v>
                </c:pt>
                <c:pt idx="21">
                  <c:v>2.0743085824619598</c:v>
                </c:pt>
                <c:pt idx="22">
                  <c:v>-4.1152718007562079</c:v>
                </c:pt>
                <c:pt idx="23">
                  <c:v>8.4076490012113112</c:v>
                </c:pt>
                <c:pt idx="24">
                  <c:v>-2.6225237241373236</c:v>
                </c:pt>
                <c:pt idx="25">
                  <c:v>-5.9540834165101444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-1.1387287032459028</c:v>
                </c:pt>
                <c:pt idx="1">
                  <c:v>5.6650200700318827</c:v>
                </c:pt>
                <c:pt idx="2">
                  <c:v>23.954689733412046</c:v>
                </c:pt>
                <c:pt idx="3">
                  <c:v>3.1711243997558114</c:v>
                </c:pt>
                <c:pt idx="4">
                  <c:v>-1.0636781073711745</c:v>
                </c:pt>
                <c:pt idx="5">
                  <c:v>11.240500896303416</c:v>
                </c:pt>
                <c:pt idx="6">
                  <c:v>0.32258273084580935</c:v>
                </c:pt>
                <c:pt idx="7">
                  <c:v>14.308629305667441</c:v>
                </c:pt>
                <c:pt idx="8">
                  <c:v>-0.82783733020753658</c:v>
                </c:pt>
                <c:pt idx="9">
                  <c:v>-0.87855674126132399</c:v>
                </c:pt>
                <c:pt idx="10">
                  <c:v>3.695064767315813</c:v>
                </c:pt>
                <c:pt idx="11">
                  <c:v>2.0135741817338157</c:v>
                </c:pt>
                <c:pt idx="12">
                  <c:v>-4.6720562692983005</c:v>
                </c:pt>
                <c:pt idx="13">
                  <c:v>0.28024730374403539</c:v>
                </c:pt>
                <c:pt idx="14">
                  <c:v>-2.1167386826802712</c:v>
                </c:pt>
                <c:pt idx="15">
                  <c:v>-2.5570871390984209</c:v>
                </c:pt>
                <c:pt idx="16">
                  <c:v>-0.18839766283808856</c:v>
                </c:pt>
                <c:pt idx="17">
                  <c:v>10.214957029645689</c:v>
                </c:pt>
                <c:pt idx="18">
                  <c:v>-0.80897715986219154</c:v>
                </c:pt>
                <c:pt idx="19">
                  <c:v>-0.12957678704853448</c:v>
                </c:pt>
                <c:pt idx="20">
                  <c:v>-3.1489218430988828</c:v>
                </c:pt>
                <c:pt idx="21">
                  <c:v>3.7992702881082536</c:v>
                </c:pt>
                <c:pt idx="22">
                  <c:v>-0.10554962021543801</c:v>
                </c:pt>
                <c:pt idx="23">
                  <c:v>-0.67695097453495379</c:v>
                </c:pt>
                <c:pt idx="24">
                  <c:v>14.801597023100825</c:v>
                </c:pt>
                <c:pt idx="25">
                  <c:v>-14.064200708904352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6.5257604728501883</c:v>
                </c:pt>
                <c:pt idx="1">
                  <c:v>7.7488682802305062</c:v>
                </c:pt>
                <c:pt idx="2">
                  <c:v>7.1528834854844288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3.0890623976259199</c:v>
                </c:pt>
                <c:pt idx="1">
                  <c:v>3.3687174686225201</c:v>
                </c:pt>
                <c:pt idx="2">
                  <c:v>3.7347889367616709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1.6112757030913991</c:v>
                </c:pt>
                <c:pt idx="1">
                  <c:v>1.9377651759660244</c:v>
                </c:pt>
                <c:pt idx="2">
                  <c:v>1.850364606505974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1.5059542648332696</c:v>
                </c:pt>
                <c:pt idx="1">
                  <c:v>1.6856800543432464</c:v>
                </c:pt>
                <c:pt idx="2">
                  <c:v>3.0333130036289959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1.109774108489844</c:v>
                </c:pt>
                <c:pt idx="1">
                  <c:v>1.1090963191044194</c:v>
                </c:pt>
                <c:pt idx="2">
                  <c:v>0.95631909450022756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1.4952136954150654</c:v>
                </c:pt>
                <c:pt idx="1">
                  <c:v>1.4364639802920485</c:v>
                </c:pt>
                <c:pt idx="2">
                  <c:v>1.2582430724260065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5.6446249676666644</c:v>
                </c:pt>
                <c:pt idx="1">
                  <c:v>6.1048484202875235</c:v>
                </c:pt>
                <c:pt idx="2">
                  <c:v>6.1013585667094095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8.9749213573635274</c:v>
                </c:pt>
                <c:pt idx="1">
                  <c:v>8.9485692541821056</c:v>
                </c:pt>
                <c:pt idx="2">
                  <c:v>8.5981231392492798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2.1260013242723348</c:v>
                </c:pt>
                <c:pt idx="1">
                  <c:v>1.8714205812103133</c:v>
                </c:pt>
                <c:pt idx="2">
                  <c:v>1.2812413850335718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7.9494866176213614</c:v>
                </c:pt>
                <c:pt idx="1">
                  <c:v>7.560942074344446</c:v>
                </c:pt>
                <c:pt idx="2">
                  <c:v>8.1288621264305867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2.4517637364786808</c:v>
                </c:pt>
                <c:pt idx="1">
                  <c:v>2.5949484326968539</c:v>
                </c:pt>
                <c:pt idx="2">
                  <c:v>2.3519646323468559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0.10589677252581642</c:v>
                </c:pt>
                <c:pt idx="1">
                  <c:v>0.10598597894923942</c:v>
                </c:pt>
                <c:pt idx="2">
                  <c:v>8.6264619996280323E-2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7.8535571088272569</c:v>
                </c:pt>
                <c:pt idx="1">
                  <c:v>6.8727007042282047</c:v>
                </c:pt>
                <c:pt idx="2">
                  <c:v>6.1270281482618882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1.6595316549323791</c:v>
                </c:pt>
                <c:pt idx="1">
                  <c:v>1.7724017228161006</c:v>
                </c:pt>
                <c:pt idx="2">
                  <c:v>2.0480927060483767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3.6141824472156081</c:v>
                </c:pt>
                <c:pt idx="1">
                  <c:v>2.9259709951005863</c:v>
                </c:pt>
                <c:pt idx="2">
                  <c:v>2.733853170384966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4.7311504682451044</c:v>
                </c:pt>
                <c:pt idx="1">
                  <c:v>5.3227712521276267</c:v>
                </c:pt>
                <c:pt idx="2">
                  <c:v>4.9240654236714612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5.4415555474138682</c:v>
                </c:pt>
                <c:pt idx="1">
                  <c:v>6.1391914329885644</c:v>
                </c:pt>
                <c:pt idx="2">
                  <c:v>8.1896648389798976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3.3577773914956728</c:v>
                </c:pt>
                <c:pt idx="1">
                  <c:v>3.7659119300624946</c:v>
                </c:pt>
                <c:pt idx="2">
                  <c:v>3.8542594548589264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3.6524198594411512</c:v>
                </c:pt>
                <c:pt idx="1">
                  <c:v>3.796638337236633</c:v>
                </c:pt>
                <c:pt idx="2">
                  <c:v>3.4533026493068073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5.4514461907352727</c:v>
                </c:pt>
                <c:pt idx="1">
                  <c:v>6.6832149072859721</c:v>
                </c:pt>
                <c:pt idx="2">
                  <c:v>7.409632318981199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1.0035781119522236</c:v>
                </c:pt>
                <c:pt idx="1">
                  <c:v>1.0087725766643747</c:v>
                </c:pt>
                <c:pt idx="2">
                  <c:v>0.97467167572803082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3.9780877843676357</c:v>
                </c:pt>
                <c:pt idx="1">
                  <c:v>3.3426698843771736</c:v>
                </c:pt>
                <c:pt idx="2">
                  <c:v>2.9206074093636993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2.6284125925901978</c:v>
                </c:pt>
                <c:pt idx="1">
                  <c:v>1.9614807590459995</c:v>
                </c:pt>
                <c:pt idx="2">
                  <c:v>1.5803602455614356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1.8109790355049942</c:v>
                </c:pt>
                <c:pt idx="1">
                  <c:v>1.4573150465929936</c:v>
                </c:pt>
                <c:pt idx="2">
                  <c:v>1.3478437111634347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2.2077418464120746</c:v>
                </c:pt>
                <c:pt idx="1">
                  <c:v>1.7755847505262941</c:v>
                </c:pt>
                <c:pt idx="2">
                  <c:v>3.1676736511768597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10.01984454263248</c:v>
                </c:pt>
                <c:pt idx="1">
                  <c:v>8.702069680717754</c:v>
                </c:pt>
                <c:pt idx="2">
                  <c:v>6.7352179274397379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0.73739631419647367</c:v>
                </c:pt>
                <c:pt idx="1">
                  <c:v>-0.78250059475038825</c:v>
                </c:pt>
                <c:pt idx="2">
                  <c:v>0.65034844500937083</c:v>
                </c:pt>
                <c:pt idx="3">
                  <c:v>9.2764030827349728</c:v>
                </c:pt>
                <c:pt idx="4">
                  <c:v>-4.5819761808727435</c:v>
                </c:pt>
                <c:pt idx="5">
                  <c:v>-2.6584820875644795</c:v>
                </c:pt>
                <c:pt idx="6">
                  <c:v>16.619882732360196</c:v>
                </c:pt>
                <c:pt idx="7">
                  <c:v>37.302636922100106</c:v>
                </c:pt>
                <c:pt idx="8">
                  <c:v>4.5262913667859692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46.902166165969795</c:v>
                </c:pt>
                <c:pt idx="1">
                  <c:v>36.506697744760416</c:v>
                </c:pt>
                <c:pt idx="2">
                  <c:v>38.152565820573074</c:v>
                </c:pt>
                <c:pt idx="3">
                  <c:v>62.89737249894192</c:v>
                </c:pt>
                <c:pt idx="4">
                  <c:v>24.570651545476998</c:v>
                </c:pt>
                <c:pt idx="5">
                  <c:v>48.37330828027148</c:v>
                </c:pt>
                <c:pt idx="6">
                  <c:v>72.907031477994622</c:v>
                </c:pt>
                <c:pt idx="7">
                  <c:v>130.5382700666045</c:v>
                </c:pt>
                <c:pt idx="8">
                  <c:v>56.37439179228447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-1.1387287032459028</c:v>
                </c:pt>
                <c:pt idx="1">
                  <c:v>5.6650200700318827</c:v>
                </c:pt>
                <c:pt idx="2">
                  <c:v>23.954689733412046</c:v>
                </c:pt>
                <c:pt idx="3">
                  <c:v>3.1711243997558114</c:v>
                </c:pt>
                <c:pt idx="4">
                  <c:v>-1.0636781073711745</c:v>
                </c:pt>
                <c:pt idx="5">
                  <c:v>11.240500896303416</c:v>
                </c:pt>
                <c:pt idx="6">
                  <c:v>0.32258273084580935</c:v>
                </c:pt>
                <c:pt idx="7">
                  <c:v>14.308629305667441</c:v>
                </c:pt>
                <c:pt idx="8">
                  <c:v>-0.82783733020753658</c:v>
                </c:pt>
                <c:pt idx="9">
                  <c:v>-0.87855674126132399</c:v>
                </c:pt>
                <c:pt idx="10">
                  <c:v>3.695064767315813</c:v>
                </c:pt>
                <c:pt idx="11">
                  <c:v>2.0135741817338157</c:v>
                </c:pt>
                <c:pt idx="12">
                  <c:v>-4.6720562692983005</c:v>
                </c:pt>
                <c:pt idx="13">
                  <c:v>0.28024730374403539</c:v>
                </c:pt>
                <c:pt idx="14">
                  <c:v>-2.1167386826802712</c:v>
                </c:pt>
                <c:pt idx="15">
                  <c:v>-2.5570871390984209</c:v>
                </c:pt>
                <c:pt idx="16">
                  <c:v>-0.18839766283808856</c:v>
                </c:pt>
                <c:pt idx="17">
                  <c:v>10.214957029645689</c:v>
                </c:pt>
                <c:pt idx="18">
                  <c:v>-0.80897715986219154</c:v>
                </c:pt>
                <c:pt idx="19">
                  <c:v>-0.12957678704853448</c:v>
                </c:pt>
                <c:pt idx="20">
                  <c:v>-3.1489218430988828</c:v>
                </c:pt>
                <c:pt idx="21">
                  <c:v>3.7992702881082536</c:v>
                </c:pt>
                <c:pt idx="22">
                  <c:v>-0.10554962021543801</c:v>
                </c:pt>
                <c:pt idx="23">
                  <c:v>-0.67695097453495379</c:v>
                </c:pt>
                <c:pt idx="24">
                  <c:v>14.801597023100825</c:v>
                </c:pt>
                <c:pt idx="25">
                  <c:v>-14.064200708904352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32.840218084692609</c:v>
                </c:pt>
                <c:pt idx="1">
                  <c:v>23.534173707591876</c:v>
                </c:pt>
                <c:pt idx="2">
                  <c:v>50.393034461394606</c:v>
                </c:pt>
                <c:pt idx="3">
                  <c:v>21.750891421045647</c:v>
                </c:pt>
                <c:pt idx="4">
                  <c:v>15.05821928280918</c:v>
                </c:pt>
                <c:pt idx="5">
                  <c:v>43.336124901355049</c:v>
                </c:pt>
                <c:pt idx="6">
                  <c:v>7.3406731805454246</c:v>
                </c:pt>
                <c:pt idx="7">
                  <c:v>29.04460656915289</c:v>
                </c:pt>
                <c:pt idx="8">
                  <c:v>2.1045047400518864</c:v>
                </c:pt>
                <c:pt idx="9">
                  <c:v>4.5402924484364124</c:v>
                </c:pt>
                <c:pt idx="10">
                  <c:v>29.876954539808011</c:v>
                </c:pt>
                <c:pt idx="11">
                  <c:v>45.0931638362065</c:v>
                </c:pt>
                <c:pt idx="12">
                  <c:v>3.2801444440649723</c:v>
                </c:pt>
                <c:pt idx="13">
                  <c:v>5.3402855660963002</c:v>
                </c:pt>
                <c:pt idx="14">
                  <c:v>9.1849507626634921</c:v>
                </c:pt>
                <c:pt idx="15">
                  <c:v>4.4498093678203334</c:v>
                </c:pt>
                <c:pt idx="16">
                  <c:v>5.5956058488968736</c:v>
                </c:pt>
                <c:pt idx="17">
                  <c:v>51.929539453066738</c:v>
                </c:pt>
                <c:pt idx="18">
                  <c:v>10.738534358330282</c:v>
                </c:pt>
                <c:pt idx="19">
                  <c:v>0.22929868754488975</c:v>
                </c:pt>
                <c:pt idx="20">
                  <c:v>25.695980722132212</c:v>
                </c:pt>
                <c:pt idx="21">
                  <c:v>12.456585098440863</c:v>
                </c:pt>
                <c:pt idx="22">
                  <c:v>11.021107784723274</c:v>
                </c:pt>
                <c:pt idx="23">
                  <c:v>25.485589960037142</c:v>
                </c:pt>
                <c:pt idx="24">
                  <c:v>28.215600113106696</c:v>
                </c:pt>
                <c:pt idx="25">
                  <c:v>18.6865660528631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44960.536805555559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automation/Data/Results/Workbooks/LSIPs/SM_LSIP/SM_LSIP_Database.Main.xlsx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South East Midlands</v>
      </c>
      <c r="L1" s="19" t="str">
        <f>CONCATENATE("Industry Table 1.1  Employment by Industry Sector (SIC 2007), ",B$5,"-",F$5,", ",Info!B5)</f>
        <v>Industry Table 1.1  Employment by Industry Sector (SIC 2007), 2015-2035, South East Midlands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12.899000000000008</v>
      </c>
      <c r="N5" s="11">
        <f t="shared" si="1"/>
        <v>14.374999999999986</v>
      </c>
      <c r="O5" s="11">
        <f t="shared" si="1"/>
        <v>14.009000000000004</v>
      </c>
      <c r="P5" s="11">
        <f t="shared" si="1"/>
        <v>14.100000000000009</v>
      </c>
      <c r="Q5" s="11">
        <f t="shared" si="1"/>
        <v>14.141</v>
      </c>
      <c r="R5" s="40">
        <f t="shared" ref="R5:R10" si="2">IF(D$5-B$5 &lt;&gt; 0,(EXP(LN(D7/B7)/(D$5-B$5))-1)*100,0)</f>
        <v>1.6647082088537823</v>
      </c>
      <c r="S5" s="40">
        <f t="shared" si="0"/>
        <v>6.254221023402895E-2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78.267000000000166</v>
      </c>
      <c r="N6" s="11">
        <f t="shared" si="1"/>
        <v>78.509999999999934</v>
      </c>
      <c r="O6" s="11">
        <f t="shared" si="1"/>
        <v>75.947000000000074</v>
      </c>
      <c r="P6" s="11">
        <f t="shared" si="1"/>
        <v>73.531999999999854</v>
      </c>
      <c r="Q6" s="11">
        <f t="shared" si="1"/>
        <v>68.366999999999848</v>
      </c>
      <c r="R6" s="40">
        <f t="shared" si="2"/>
        <v>-0.59999936387811204</v>
      </c>
      <c r="S6" s="40">
        <f t="shared" si="0"/>
        <v>-0.69851878028827086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12.899000000000008</v>
      </c>
      <c r="C7" s="11">
        <f t="array" ref="C7:C12">MMULT(aggregation!$B$3:$W$8,'Ind T2'!C5:C26)</f>
        <v>14.374999999999986</v>
      </c>
      <c r="D7" s="11">
        <f t="array" ref="D7:D12">MMULT(aggregation!$B$3:$W$8,'Ind T2'!D5:D26)</f>
        <v>14.009000000000004</v>
      </c>
      <c r="E7" s="11">
        <f t="array" ref="E7:E12">MMULT(aggregation!$B$3:$W$8,'Ind T2'!E5:E26)</f>
        <v>14.100000000000009</v>
      </c>
      <c r="F7" s="11">
        <f t="array" ref="F7:F12">MMULT(aggregation!$B$3:$W$8,'Ind T2'!F5:F26)</f>
        <v>14.141</v>
      </c>
      <c r="G7" s="11"/>
      <c r="H7" s="11">
        <f>F7-D7</f>
        <v>0.13199999999999612</v>
      </c>
      <c r="I7" s="11">
        <f t="array" ref="I7:I12">MMULT(aggregation!$B$3:$W$8,'RD T1'!AB7:AB28)</f>
        <v>6.5540384536406702</v>
      </c>
      <c r="J7" s="11">
        <f>SUM(H7:I7)</f>
        <v>6.6860384536406663</v>
      </c>
      <c r="K7" s="11"/>
      <c r="L7" t="str">
        <f t="shared" si="1"/>
        <v>Construction</v>
      </c>
      <c r="M7" s="11">
        <f t="shared" si="1"/>
        <v>54.837000000000124</v>
      </c>
      <c r="N7" s="11">
        <f t="shared" si="1"/>
        <v>55.448000000000022</v>
      </c>
      <c r="O7" s="11">
        <f t="shared" si="1"/>
        <v>55.424999999999933</v>
      </c>
      <c r="P7" s="11">
        <f t="shared" si="1"/>
        <v>57.125000000000028</v>
      </c>
      <c r="Q7" s="11">
        <f t="shared" si="1"/>
        <v>59.68099999999999</v>
      </c>
      <c r="R7" s="40">
        <f>IF(D$5-B$5 &lt;&gt; 0,(EXP(LN(D9/B9)/(D$5-B$5))-1)*100,0)</f>
        <v>0.21353981019234247</v>
      </c>
      <c r="S7" s="40">
        <f t="shared" si="0"/>
        <v>0.49443803916273676</v>
      </c>
    </row>
    <row r="8" spans="1:19" x14ac:dyDescent="0.2">
      <c r="A8" t="str">
        <f>name!C5</f>
        <v>Manufacturing</v>
      </c>
      <c r="B8" s="11">
        <v>78.267000000000166</v>
      </c>
      <c r="C8" s="11">
        <v>78.509999999999934</v>
      </c>
      <c r="D8" s="11">
        <v>75.947000000000074</v>
      </c>
      <c r="E8" s="11">
        <v>73.531999999999854</v>
      </c>
      <c r="F8" s="11">
        <v>68.366999999999848</v>
      </c>
      <c r="G8" s="11"/>
      <c r="H8" s="11">
        <f t="shared" ref="H8:H12" si="3">F8-D8</f>
        <v>-7.5800000000002257</v>
      </c>
      <c r="I8" s="11">
        <v>30.341445284213766</v>
      </c>
      <c r="J8" s="11">
        <f t="shared" ref="J8:J12" si="4">SUM(H8:I8)</f>
        <v>22.76144528421354</v>
      </c>
      <c r="K8" s="11"/>
      <c r="L8" t="str">
        <f t="shared" si="1"/>
        <v>Trade, accomod. and transport</v>
      </c>
      <c r="M8" s="11">
        <f t="shared" si="1"/>
        <v>251.73599999999988</v>
      </c>
      <c r="N8" s="11">
        <f t="shared" si="1"/>
        <v>289.97799999999972</v>
      </c>
      <c r="O8" s="11">
        <f t="shared" si="1"/>
        <v>290.19600000000037</v>
      </c>
      <c r="P8" s="11">
        <f t="shared" si="1"/>
        <v>300.28699999999981</v>
      </c>
      <c r="Q8" s="11">
        <f t="shared" si="1"/>
        <v>311.80900000000003</v>
      </c>
      <c r="R8" s="40">
        <f t="shared" si="2"/>
        <v>2.8843265020482622</v>
      </c>
      <c r="S8" s="40">
        <f t="shared" si="0"/>
        <v>0.48004362929225941</v>
      </c>
    </row>
    <row r="9" spans="1:19" x14ac:dyDescent="0.2">
      <c r="A9" t="str">
        <f>name!C6</f>
        <v>Construction</v>
      </c>
      <c r="B9" s="11">
        <v>54.837000000000124</v>
      </c>
      <c r="C9" s="11">
        <v>55.448000000000022</v>
      </c>
      <c r="D9" s="11">
        <v>55.424999999999933</v>
      </c>
      <c r="E9" s="11">
        <v>57.125000000000028</v>
      </c>
      <c r="F9" s="11">
        <v>59.68099999999999</v>
      </c>
      <c r="G9" s="11"/>
      <c r="H9" s="11">
        <f t="shared" si="3"/>
        <v>4.2560000000000571</v>
      </c>
      <c r="I9" s="11">
        <v>23.338259422966878</v>
      </c>
      <c r="J9" s="11">
        <f t="shared" si="4"/>
        <v>27.594259422966935</v>
      </c>
      <c r="K9" s="11"/>
      <c r="L9" t="str">
        <f t="shared" si="1"/>
        <v>Business and other services</v>
      </c>
      <c r="M9" s="11">
        <f t="shared" si="1"/>
        <v>270.40000000000015</v>
      </c>
      <c r="N9" s="11">
        <f t="shared" si="1"/>
        <v>288.71300000000014</v>
      </c>
      <c r="O9" s="11">
        <f t="shared" si="1"/>
        <v>285.92399999999992</v>
      </c>
      <c r="P9" s="11">
        <f t="shared" si="1"/>
        <v>293.65199999999993</v>
      </c>
      <c r="Q9" s="11">
        <f t="shared" si="1"/>
        <v>309.72200000000026</v>
      </c>
      <c r="R9" s="40">
        <f t="shared" si="2"/>
        <v>1.1227297716377427</v>
      </c>
      <c r="S9" s="40">
        <f t="shared" si="0"/>
        <v>0.53441680391927981</v>
      </c>
    </row>
    <row r="10" spans="1:19" x14ac:dyDescent="0.2">
      <c r="A10" t="str">
        <f>name!C7</f>
        <v>Trade, accomod. and transport</v>
      </c>
      <c r="B10" s="11">
        <v>251.73599999999988</v>
      </c>
      <c r="C10" s="11">
        <v>289.97799999999972</v>
      </c>
      <c r="D10" s="11">
        <v>290.19600000000037</v>
      </c>
      <c r="E10" s="11">
        <v>300.28699999999981</v>
      </c>
      <c r="F10" s="11">
        <v>311.80900000000003</v>
      </c>
      <c r="G10" s="11"/>
      <c r="H10" s="11">
        <f t="shared" si="3"/>
        <v>21.612999999999658</v>
      </c>
      <c r="I10" s="11">
        <v>142.16476560033675</v>
      </c>
      <c r="J10" s="11">
        <f t="shared" si="4"/>
        <v>163.77776560033641</v>
      </c>
      <c r="K10" s="11"/>
      <c r="L10" t="str">
        <f t="shared" si="1"/>
        <v>Non-marketed services</v>
      </c>
      <c r="M10" s="11">
        <f t="shared" si="1"/>
        <v>193.98499999999993</v>
      </c>
      <c r="N10" s="11">
        <f t="shared" si="1"/>
        <v>206.5320000000001</v>
      </c>
      <c r="O10" s="11">
        <f t="shared" si="1"/>
        <v>202.75500000000056</v>
      </c>
      <c r="P10" s="11">
        <f t="shared" si="1"/>
        <v>210.70600000000013</v>
      </c>
      <c r="Q10" s="11">
        <f t="shared" si="1"/>
        <v>221.62600000000009</v>
      </c>
      <c r="R10" s="40">
        <f t="shared" si="2"/>
        <v>0.88827227266667919</v>
      </c>
      <c r="S10" s="40">
        <f t="shared" si="0"/>
        <v>0.59504958067229108</v>
      </c>
    </row>
    <row r="11" spans="1:19" x14ac:dyDescent="0.2">
      <c r="A11" t="str">
        <f>name!C8</f>
        <v>Business and other services</v>
      </c>
      <c r="B11" s="11">
        <v>270.40000000000015</v>
      </c>
      <c r="C11" s="11">
        <v>288.71300000000014</v>
      </c>
      <c r="D11" s="11">
        <v>285.92399999999992</v>
      </c>
      <c r="E11" s="11">
        <v>293.65199999999993</v>
      </c>
      <c r="F11" s="11">
        <v>309.72200000000026</v>
      </c>
      <c r="G11" s="11"/>
      <c r="H11" s="11">
        <f t="shared" si="3"/>
        <v>23.798000000000343</v>
      </c>
      <c r="I11" s="11">
        <v>141.29578379038517</v>
      </c>
      <c r="J11" s="11">
        <f t="shared" si="4"/>
        <v>165.09378379038552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193.98499999999993</v>
      </c>
      <c r="C12" s="11">
        <v>206.5320000000001</v>
      </c>
      <c r="D12" s="11">
        <v>202.75500000000056</v>
      </c>
      <c r="E12" s="11">
        <v>210.70600000000013</v>
      </c>
      <c r="F12" s="11">
        <v>221.62600000000009</v>
      </c>
      <c r="G12" s="11"/>
      <c r="H12" s="11">
        <f t="shared" si="3"/>
        <v>18.870999999999526</v>
      </c>
      <c r="I12" s="11">
        <v>112.4381628413345</v>
      </c>
      <c r="J12" s="11">
        <f t="shared" si="4"/>
        <v>131.30916284133403</v>
      </c>
      <c r="K12" s="11"/>
      <c r="L12" s="24" t="str">
        <f t="shared" ref="L12:Q12" si="5">A14</f>
        <v>All industries</v>
      </c>
      <c r="M12" s="34">
        <f t="shared" si="5"/>
        <v>862.12400000000025</v>
      </c>
      <c r="N12" s="34">
        <f t="shared" si="5"/>
        <v>933.55600000000004</v>
      </c>
      <c r="O12" s="34">
        <f t="shared" si="5"/>
        <v>924.25600000000077</v>
      </c>
      <c r="P12" s="34">
        <f t="shared" si="5"/>
        <v>949.40199999999982</v>
      </c>
      <c r="Q12" s="34">
        <f t="shared" si="5"/>
        <v>985.34600000000023</v>
      </c>
      <c r="R12" s="43">
        <f>IF(D$5-B$5 &lt;&gt; 0,(EXP(LN(D14/B14)/(D$5-B$5))-1)*100,0)</f>
        <v>1.4015301755623932</v>
      </c>
      <c r="S12" s="43">
        <f>F41</f>
        <v>0.42760335183862352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862.12400000000025</v>
      </c>
      <c r="C14" s="34">
        <f t="shared" ref="C14:F14" si="6">SUM(C7:C12)</f>
        <v>933.55600000000004</v>
      </c>
      <c r="D14" s="34">
        <f t="shared" si="6"/>
        <v>924.25600000000077</v>
      </c>
      <c r="E14" s="34">
        <f t="shared" si="6"/>
        <v>949.40199999999982</v>
      </c>
      <c r="F14" s="34">
        <f t="shared" si="6"/>
        <v>985.34600000000023</v>
      </c>
      <c r="G14" s="34"/>
      <c r="H14" s="34">
        <f>SUM(H7:H12)</f>
        <v>61.089999999999357</v>
      </c>
      <c r="I14" s="34">
        <f>SUM(I7:I12)</f>
        <v>456.13245539287777</v>
      </c>
      <c r="J14" s="34">
        <f t="shared" ref="J14" si="7">SUM(J7:J12)</f>
        <v>517.22245539287712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1.4961884833272248</v>
      </c>
      <c r="C20" s="18">
        <f t="shared" si="8"/>
        <v>1.5398112164669269</v>
      </c>
      <c r="D20" s="18">
        <f t="shared" si="8"/>
        <v>1.5157056053734024</v>
      </c>
      <c r="E20" s="18">
        <f t="shared" si="8"/>
        <v>1.4851453862536639</v>
      </c>
      <c r="F20" s="18">
        <f t="shared" si="8"/>
        <v>1.4351304008947108</v>
      </c>
      <c r="G20" s="351"/>
      <c r="H20" s="40">
        <f>IF(D7&gt;0,(H7/D7)*100,0)</f>
        <v>0.94225140980795274</v>
      </c>
      <c r="I20" s="40">
        <f>IF(D7&gt;0,(I7/D7)*100,0)</f>
        <v>46.784484643019972</v>
      </c>
      <c r="J20" s="40">
        <f>IF(D7&gt;0,(J7/D7)*100,0)</f>
        <v>47.726736052827931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9.0783924354269399</v>
      </c>
      <c r="C21" s="18">
        <f t="shared" si="8"/>
        <v>8.4097793812047623</v>
      </c>
      <c r="D21" s="18">
        <f t="shared" si="8"/>
        <v>8.2170956964304285</v>
      </c>
      <c r="E21" s="18">
        <f t="shared" si="8"/>
        <v>7.7450858540428467</v>
      </c>
      <c r="F21" s="18">
        <f t="shared" si="8"/>
        <v>6.9383749464654878</v>
      </c>
      <c r="G21" s="351"/>
      <c r="H21" s="40">
        <f t="shared" ref="H21:H25" si="9">IF(D8&gt;0,(H8/D8)*100,0)</f>
        <v>-9.9806443967506535</v>
      </c>
      <c r="I21" s="40">
        <f t="shared" ref="I21:I25" si="10">IF(D8&gt;0,(I8/D8)*100,0)</f>
        <v>39.95081475794138</v>
      </c>
      <c r="J21" s="40">
        <f t="shared" ref="J21:J27" si="11">IF(D8&gt;0,(J8/D8)*100,0)</f>
        <v>29.970170361190725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6.3606859338099984</v>
      </c>
      <c r="C22" s="18">
        <f t="shared" si="8"/>
        <v>5.9394401621327502</v>
      </c>
      <c r="D22" s="18">
        <f t="shared" si="8"/>
        <v>5.996715195789899</v>
      </c>
      <c r="E22" s="18">
        <f t="shared" si="8"/>
        <v>6.016945403527699</v>
      </c>
      <c r="F22" s="18">
        <f t="shared" si="8"/>
        <v>6.0568571851917978</v>
      </c>
      <c r="G22" s="351"/>
      <c r="H22" s="40">
        <f t="shared" si="9"/>
        <v>7.6788452864232069</v>
      </c>
      <c r="I22" s="40">
        <f t="shared" si="10"/>
        <v>42.107820339137405</v>
      </c>
      <c r="J22" s="40">
        <f t="shared" si="11"/>
        <v>49.786665625560609</v>
      </c>
      <c r="K22" s="351"/>
    </row>
    <row r="23" spans="1:12" x14ac:dyDescent="0.2">
      <c r="A23" t="str">
        <f>$A$10</f>
        <v>Trade, accomod. and transport</v>
      </c>
      <c r="B23" s="18">
        <f t="shared" si="8"/>
        <v>29.199511903160079</v>
      </c>
      <c r="C23" s="18">
        <f t="shared" si="8"/>
        <v>31.061661003731938</v>
      </c>
      <c r="D23" s="18">
        <f t="shared" si="8"/>
        <v>31.397794550427598</v>
      </c>
      <c r="E23" s="18">
        <f t="shared" si="8"/>
        <v>31.629067560422229</v>
      </c>
      <c r="F23" s="18">
        <f t="shared" si="8"/>
        <v>31.644620265368705</v>
      </c>
      <c r="G23" s="351"/>
      <c r="H23" s="40">
        <f t="shared" si="9"/>
        <v>7.4477249858714902</v>
      </c>
      <c r="I23" s="40">
        <f t="shared" si="10"/>
        <v>48.989223008014086</v>
      </c>
      <c r="J23" s="40">
        <f t="shared" si="11"/>
        <v>56.436947993885575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31.364397696851043</v>
      </c>
      <c r="C24" s="18">
        <f t="shared" si="8"/>
        <v>30.926157616682893</v>
      </c>
      <c r="D24" s="18">
        <f t="shared" si="8"/>
        <v>30.93558494616207</v>
      </c>
      <c r="E24" s="18">
        <f t="shared" si="8"/>
        <v>30.930206593202879</v>
      </c>
      <c r="F24" s="18">
        <f t="shared" si="8"/>
        <v>31.432816492886783</v>
      </c>
      <c r="G24" s="351"/>
      <c r="H24" s="40">
        <f t="shared" si="9"/>
        <v>8.3231907779690939</v>
      </c>
      <c r="I24" s="40">
        <f t="shared" si="10"/>
        <v>49.417252063620126</v>
      </c>
      <c r="J24" s="40">
        <f t="shared" si="11"/>
        <v>57.740442841589221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22.500823547424716</v>
      </c>
      <c r="C25" s="18">
        <f t="shared" si="8"/>
        <v>22.123150619780716</v>
      </c>
      <c r="D25" s="18">
        <f t="shared" si="8"/>
        <v>21.937104005816614</v>
      </c>
      <c r="E25" s="18">
        <f t="shared" si="8"/>
        <v>22.193549202550678</v>
      </c>
      <c r="F25" s="18">
        <f t="shared" si="8"/>
        <v>22.49220070919251</v>
      </c>
      <c r="G25" s="351"/>
      <c r="H25" s="40">
        <f t="shared" si="9"/>
        <v>9.3072920519836622</v>
      </c>
      <c r="I25" s="40">
        <f t="shared" si="10"/>
        <v>55.455186230344097</v>
      </c>
      <c r="J25" s="40">
        <f t="shared" si="11"/>
        <v>64.762478282327763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6.6096406190491921</v>
      </c>
      <c r="I27" s="43">
        <f>IF(D14&gt;0,(I14/D14)*100,0)</f>
        <v>49.351311259313157</v>
      </c>
      <c r="J27" s="43">
        <f t="shared" si="11"/>
        <v>55.960951878362344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South East Midlands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2.7455337638562005</v>
      </c>
      <c r="C34" s="18">
        <f t="shared" si="12"/>
        <v>-2.5460869565216204</v>
      </c>
      <c r="D34" s="18">
        <f t="shared" si="12"/>
        <v>0.12958022612215014</v>
      </c>
      <c r="E34" s="18">
        <f t="shared" si="12"/>
        <v>2.9040035217220428E-2</v>
      </c>
      <c r="F34" s="18">
        <f t="shared" ref="F34:F39" si="13">IF(F$5-D$5 &lt;&gt; 0,(EXP(LN(F7/D7)/(F$5-D$5))-1)*100,0)</f>
        <v>6.254221023402895E-2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7.7528712722529924E-2</v>
      </c>
      <c r="C35" s="18">
        <f t="shared" si="12"/>
        <v>-3.2645522863327781</v>
      </c>
      <c r="D35" s="18">
        <f t="shared" si="12"/>
        <v>-0.6442168275218485</v>
      </c>
      <c r="E35" s="18">
        <f t="shared" si="12"/>
        <v>-0.72565862632770761</v>
      </c>
      <c r="F35" s="18">
        <f t="shared" si="13"/>
        <v>-0.69851878028827086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0.27739643420257032</v>
      </c>
      <c r="C36" s="18">
        <f t="shared" si="12"/>
        <v>-4.1480305872332313E-2</v>
      </c>
      <c r="D36" s="18">
        <f t="shared" si="12"/>
        <v>0.60605097669648167</v>
      </c>
      <c r="E36" s="18">
        <f t="shared" si="12"/>
        <v>0.43867801300065956</v>
      </c>
      <c r="F36" s="18">
        <f t="shared" si="13"/>
        <v>0.49443803916273676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3.5988490973469567</v>
      </c>
      <c r="C37" s="18">
        <f t="shared" si="12"/>
        <v>7.5178116960827879E-2</v>
      </c>
      <c r="D37" s="18">
        <f>IF(E$5-D$5 &lt;&gt; 0,(EXP(LN(E10/D10)/(E$5-D$5))-1)*100,0)</f>
        <v>0.6859847149891074</v>
      </c>
      <c r="E37" s="18">
        <f t="shared" si="12"/>
        <v>0.37723110073955013</v>
      </c>
      <c r="F37" s="18">
        <f t="shared" si="13"/>
        <v>0.48004362929225941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1.6517624886341453</v>
      </c>
      <c r="C38" s="18">
        <f t="shared" si="12"/>
        <v>-0.96601122914459214</v>
      </c>
      <c r="D38" s="18">
        <f t="shared" si="12"/>
        <v>0.5348120718382976</v>
      </c>
      <c r="E38" s="18">
        <f t="shared" si="12"/>
        <v>0.53421917054252699</v>
      </c>
      <c r="F38" s="18">
        <f t="shared" si="13"/>
        <v>0.53441680391927981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1.5792028553330395</v>
      </c>
      <c r="C39" s="18">
        <f t="shared" si="12"/>
        <v>-1.8287722967867071</v>
      </c>
      <c r="D39" s="18">
        <f t="shared" si="12"/>
        <v>0.77227564984132524</v>
      </c>
      <c r="E39" s="18">
        <f t="shared" si="12"/>
        <v>0.50655346177173044</v>
      </c>
      <c r="F39" s="18">
        <f t="shared" si="13"/>
        <v>0.59504958067229108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2.0099793893558315</v>
      </c>
      <c r="C41" s="18">
        <f>IF(D$5-C$5 &lt;&gt; 0,(EXP(LN(D14/C14)/(D$5-C$5))-1)*100,0)</f>
        <v>-0.99619090874026872</v>
      </c>
      <c r="D41" s="18">
        <f>IF(E$5-D$5 &lt;&gt; 0,(EXP(LN(E14/D14)/(E$5-D$5))-1)*100,0)</f>
        <v>0.53830816293141126</v>
      </c>
      <c r="E41" s="18">
        <f>IF(F$5-E$5 &lt;&gt; 0,(EXP(LN(F14/E14)/(F$5-E$5))-1)*100,0)</f>
        <v>0.37229666694400532</v>
      </c>
      <c r="F41" s="18">
        <f>IF(F$5-D$5 &lt;&gt; 0,(EXP(LN(F14/D14)/(F$5-D$5))-1)*100,0)</f>
        <v>0.42760335183862352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1.4759999999999778</v>
      </c>
      <c r="C45" s="27">
        <f>D7-C7</f>
        <v>-0.3659999999999819</v>
      </c>
      <c r="D45" s="27">
        <f>E7-D7</f>
        <v>9.1000000000004633E-2</v>
      </c>
      <c r="E45" s="27">
        <f>F7-E7</f>
        <v>4.0999999999991488E-2</v>
      </c>
      <c r="F45" s="27">
        <f>F7-D7</f>
        <v>0.13199999999999612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0.24299999999976762</v>
      </c>
      <c r="C46" s="27">
        <f>D8-C8</f>
        <v>-2.5629999999998603</v>
      </c>
      <c r="D46" s="27">
        <f t="shared" si="14"/>
        <v>-2.4150000000002194</v>
      </c>
      <c r="E46" s="27">
        <f t="shared" si="14"/>
        <v>-5.1650000000000063</v>
      </c>
      <c r="F46" s="27">
        <f t="shared" ref="F46:F52" si="15">F8-D8</f>
        <v>-7.5800000000002257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0.61099999999989763</v>
      </c>
      <c r="C47" s="27">
        <f t="shared" ref="C47:C50" si="16">D9-C9</f>
        <v>-2.3000000000088505E-2</v>
      </c>
      <c r="D47" s="27">
        <f t="shared" si="14"/>
        <v>1.7000000000000952</v>
      </c>
      <c r="E47" s="27">
        <f t="shared" si="14"/>
        <v>2.5559999999999619</v>
      </c>
      <c r="F47" s="27">
        <f t="shared" si="15"/>
        <v>4.2560000000000571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38.241999999999848</v>
      </c>
      <c r="C48" s="27">
        <f t="shared" si="16"/>
        <v>0.21800000000064301</v>
      </c>
      <c r="D48" s="27">
        <f t="shared" si="14"/>
        <v>10.09099999999944</v>
      </c>
      <c r="E48" s="27">
        <f t="shared" si="14"/>
        <v>11.522000000000219</v>
      </c>
      <c r="F48" s="27">
        <f t="shared" si="15"/>
        <v>21.612999999999658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18.312999999999988</v>
      </c>
      <c r="C49" s="27">
        <f t="shared" si="16"/>
        <v>-2.7890000000002146</v>
      </c>
      <c r="D49" s="27">
        <f t="shared" si="14"/>
        <v>7.7280000000000086</v>
      </c>
      <c r="E49" s="27">
        <f t="shared" si="14"/>
        <v>16.070000000000334</v>
      </c>
      <c r="F49" s="27">
        <f t="shared" si="15"/>
        <v>23.798000000000343</v>
      </c>
    </row>
    <row r="50" spans="1:6" x14ac:dyDescent="0.2">
      <c r="A50" t="str">
        <f>$A$12</f>
        <v>Non-marketed services</v>
      </c>
      <c r="B50" s="27">
        <f t="shared" si="14"/>
        <v>12.547000000000168</v>
      </c>
      <c r="C50" s="27">
        <f t="shared" si="16"/>
        <v>-3.7769999999995321</v>
      </c>
      <c r="D50" s="27">
        <f t="shared" si="14"/>
        <v>7.9509999999995671</v>
      </c>
      <c r="E50" s="27">
        <f t="shared" si="14"/>
        <v>10.919999999999959</v>
      </c>
      <c r="F50" s="27">
        <f t="shared" si="15"/>
        <v>18.870999999999526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71.431999999999789</v>
      </c>
      <c r="C52" s="29">
        <f>D14-C14</f>
        <v>-9.2999999999992724</v>
      </c>
      <c r="D52" s="29">
        <f t="shared" si="14"/>
        <v>25.145999999999049</v>
      </c>
      <c r="E52" s="29">
        <f t="shared" si="14"/>
        <v>35.944000000000415</v>
      </c>
      <c r="F52" s="29">
        <f t="shared" si="15"/>
        <v>61.089999999999463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South East Midlands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6.6270000000000069</v>
      </c>
      <c r="C5" s="11">
        <v>7.4899999999999851</v>
      </c>
      <c r="D5" s="11">
        <v>7.8879999999999981</v>
      </c>
      <c r="E5" s="11">
        <v>7.9180000000000081</v>
      </c>
      <c r="F5" s="11">
        <v>7.706000000000004</v>
      </c>
      <c r="G5" s="10"/>
    </row>
    <row r="6" spans="1:7" x14ac:dyDescent="0.2">
      <c r="A6" s="10" t="str">
        <f>name!B5</f>
        <v>Mining and quarrying</v>
      </c>
      <c r="B6" s="11">
        <v>0.28100000000000064</v>
      </c>
      <c r="C6" s="11">
        <v>0.19699999999999965</v>
      </c>
      <c r="D6" s="11">
        <v>0.21299999999999999</v>
      </c>
      <c r="E6" s="11">
        <v>0.18000000000000033</v>
      </c>
      <c r="F6" s="11">
        <v>0.13899999999999971</v>
      </c>
    </row>
    <row r="7" spans="1:7" x14ac:dyDescent="0.2">
      <c r="A7" s="10" t="str">
        <f>name!B6</f>
        <v>Food drink and tobacco</v>
      </c>
      <c r="B7" s="11">
        <v>15.59099999999999</v>
      </c>
      <c r="C7" s="11">
        <v>16.619000000000025</v>
      </c>
      <c r="D7" s="11">
        <v>16.303000000000029</v>
      </c>
      <c r="E7" s="11">
        <v>17.295999999999985</v>
      </c>
      <c r="F7" s="11">
        <v>18.417000000000016</v>
      </c>
      <c r="G7" s="11"/>
    </row>
    <row r="8" spans="1:7" x14ac:dyDescent="0.2">
      <c r="A8" s="10" t="str">
        <f>name!B7</f>
        <v>Engineering</v>
      </c>
      <c r="B8" s="11">
        <v>12.697999999999972</v>
      </c>
      <c r="C8" s="11">
        <v>11.850999999999994</v>
      </c>
      <c r="D8" s="11">
        <v>11.197999999999968</v>
      </c>
      <c r="E8" s="11">
        <v>10.957999999999988</v>
      </c>
      <c r="F8" s="11">
        <v>8.8829999999999671</v>
      </c>
      <c r="G8" s="11"/>
    </row>
    <row r="9" spans="1:7" x14ac:dyDescent="0.2">
      <c r="A9" s="10" t="str">
        <f>name!B8</f>
        <v>Rest of manufacturing</v>
      </c>
      <c r="B9" s="11">
        <v>49.9780000000002</v>
      </c>
      <c r="C9" s="11">
        <v>50.039999999999914</v>
      </c>
      <c r="D9" s="11">
        <v>48.446000000000076</v>
      </c>
      <c r="E9" s="11">
        <v>45.277999999999878</v>
      </c>
      <c r="F9" s="11">
        <v>41.066999999999872</v>
      </c>
      <c r="G9" s="11"/>
    </row>
    <row r="10" spans="1:7" x14ac:dyDescent="0.2">
      <c r="A10" s="10" t="str">
        <f>name!B9</f>
        <v>Electricity and gas</v>
      </c>
      <c r="B10" s="11">
        <v>2.3049999999999988</v>
      </c>
      <c r="C10" s="11">
        <v>2.5690000000000071</v>
      </c>
      <c r="D10" s="11">
        <v>2.2230000000000012</v>
      </c>
      <c r="E10" s="11">
        <v>2.1329999999999978</v>
      </c>
      <c r="F10" s="11">
        <v>2.138999999999994</v>
      </c>
      <c r="G10" s="11"/>
    </row>
    <row r="11" spans="1:7" x14ac:dyDescent="0.2">
      <c r="A11" s="10" t="str">
        <f>name!B10</f>
        <v>Water and sewerage</v>
      </c>
      <c r="B11" s="11">
        <v>3.6860000000000022</v>
      </c>
      <c r="C11" s="11">
        <v>4.1189999999999936</v>
      </c>
      <c r="D11" s="11">
        <v>3.6850000000000049</v>
      </c>
      <c r="E11" s="11">
        <v>3.8690000000000029</v>
      </c>
      <c r="F11" s="11">
        <v>4.1570000000000018</v>
      </c>
      <c r="G11" s="11"/>
    </row>
    <row r="12" spans="1:7" x14ac:dyDescent="0.2">
      <c r="A12" s="10" t="str">
        <f>name!B11</f>
        <v>Construction</v>
      </c>
      <c r="B12" s="11">
        <v>54.837000000000124</v>
      </c>
      <c r="C12" s="11">
        <v>55.448000000000022</v>
      </c>
      <c r="D12" s="11">
        <v>55.424999999999933</v>
      </c>
      <c r="E12" s="11">
        <v>57.125000000000028</v>
      </c>
      <c r="F12" s="11">
        <v>59.68099999999999</v>
      </c>
      <c r="G12" s="11"/>
    </row>
    <row r="13" spans="1:7" x14ac:dyDescent="0.2">
      <c r="A13" s="10" t="str">
        <f>name!B12</f>
        <v>Wholesale and retail trade</v>
      </c>
      <c r="B13" s="11">
        <v>142.91899999999993</v>
      </c>
      <c r="C13" s="11">
        <v>152.69799999999992</v>
      </c>
      <c r="D13" s="11">
        <v>147.98800000000017</v>
      </c>
      <c r="E13" s="11">
        <v>150.69499999999977</v>
      </c>
      <c r="F13" s="11">
        <v>153.81300000000002</v>
      </c>
      <c r="G13" s="11"/>
    </row>
    <row r="14" spans="1:7" x14ac:dyDescent="0.2">
      <c r="A14" s="10" t="str">
        <f>name!B13</f>
        <v>Transport and storage</v>
      </c>
      <c r="B14" s="11">
        <v>62.95699999999993</v>
      </c>
      <c r="C14" s="11">
        <v>84.938999999999865</v>
      </c>
      <c r="D14" s="11">
        <v>91.109000000000066</v>
      </c>
      <c r="E14" s="11">
        <v>97.237000000000023</v>
      </c>
      <c r="F14" s="11">
        <v>99.727000000000103</v>
      </c>
      <c r="G14" s="11"/>
    </row>
    <row r="15" spans="1:7" x14ac:dyDescent="0.2">
      <c r="A15" s="10" t="str">
        <f>name!B14</f>
        <v>Accommodation and food</v>
      </c>
      <c r="B15" s="11">
        <v>45.860000000000014</v>
      </c>
      <c r="C15" s="11">
        <v>52.34099999999993</v>
      </c>
      <c r="D15" s="11">
        <v>51.099000000000103</v>
      </c>
      <c r="E15" s="11">
        <v>52.35499999999999</v>
      </c>
      <c r="F15" s="11">
        <v>58.268999999999899</v>
      </c>
      <c r="G15" s="11"/>
    </row>
    <row r="16" spans="1:7" x14ac:dyDescent="0.2">
      <c r="A16" s="10" t="str">
        <f>name!B15</f>
        <v>Media</v>
      </c>
      <c r="B16" s="11">
        <v>4.6900000000000057</v>
      </c>
      <c r="C16" s="11">
        <v>4.4830000000000005</v>
      </c>
      <c r="D16" s="11">
        <v>4.1960000000000024</v>
      </c>
      <c r="E16" s="11">
        <v>4.0469999999999935</v>
      </c>
      <c r="F16" s="11">
        <v>4.0090000000000003</v>
      </c>
      <c r="G16" s="11"/>
    </row>
    <row r="17" spans="1:7" x14ac:dyDescent="0.2">
      <c r="A17" s="10" t="str">
        <f>name!B16</f>
        <v>Information technology</v>
      </c>
      <c r="B17" s="11">
        <v>24.372000000000114</v>
      </c>
      <c r="C17" s="11">
        <v>25.226000000000031</v>
      </c>
      <c r="D17" s="11">
        <v>24.595000000000041</v>
      </c>
      <c r="E17" s="11">
        <v>26.593999999999998</v>
      </c>
      <c r="F17" s="11">
        <v>28.911999999999964</v>
      </c>
      <c r="G17" s="11"/>
    </row>
    <row r="18" spans="1:7" x14ac:dyDescent="0.2">
      <c r="A18" s="10" t="str">
        <f>name!B17</f>
        <v>Finance and insurance</v>
      </c>
      <c r="B18" s="11">
        <v>24.911999999999992</v>
      </c>
      <c r="C18" s="11">
        <v>25.111999999999977</v>
      </c>
      <c r="D18" s="11">
        <v>26.47799999999998</v>
      </c>
      <c r="E18" s="11">
        <v>25.876999999999995</v>
      </c>
      <c r="F18" s="11">
        <v>24.162000000000017</v>
      </c>
      <c r="G18" s="11"/>
    </row>
    <row r="19" spans="1:7" x14ac:dyDescent="0.2">
      <c r="A19" s="10" t="str">
        <f>name!B18</f>
        <v>Real estate</v>
      </c>
      <c r="B19" s="11">
        <v>12.181999999999992</v>
      </c>
      <c r="C19" s="11">
        <v>16.031999999999986</v>
      </c>
      <c r="D19" s="11">
        <v>17.227999999999998</v>
      </c>
      <c r="E19" s="11">
        <v>17.078999999999994</v>
      </c>
      <c r="F19" s="11">
        <v>19.265000000000025</v>
      </c>
      <c r="G19" s="11"/>
    </row>
    <row r="20" spans="1:7" x14ac:dyDescent="0.2">
      <c r="A20" s="10" t="str">
        <f>name!B19</f>
        <v>Professional services</v>
      </c>
      <c r="B20" s="11">
        <v>67.637000000000015</v>
      </c>
      <c r="C20" s="11">
        <v>77.322000000000116</v>
      </c>
      <c r="D20" s="11">
        <v>76.891000000000048</v>
      </c>
      <c r="E20" s="11">
        <v>80.105999999999952</v>
      </c>
      <c r="F20" s="11">
        <v>85.276000000000153</v>
      </c>
      <c r="G20" s="11"/>
    </row>
    <row r="21" spans="1:7" x14ac:dyDescent="0.2">
      <c r="A21" s="10" t="str">
        <f>name!B20</f>
        <v>Support services</v>
      </c>
      <c r="B21" s="11">
        <v>84.903000000000006</v>
      </c>
      <c r="C21" s="11">
        <v>89.094000000000037</v>
      </c>
      <c r="D21" s="11">
        <v>84.284999999999897</v>
      </c>
      <c r="E21" s="11">
        <v>89.56</v>
      </c>
      <c r="F21" s="11">
        <v>96.712000000000117</v>
      </c>
      <c r="G21" s="11"/>
    </row>
    <row r="22" spans="1:7" x14ac:dyDescent="0.2">
      <c r="A22" s="10" t="str">
        <f>name!B21</f>
        <v>Public admin. and defence</v>
      </c>
      <c r="B22" s="11">
        <v>28.792000000000026</v>
      </c>
      <c r="C22" s="11">
        <v>29.01599999999998</v>
      </c>
      <c r="D22" s="11">
        <v>29.767000000000078</v>
      </c>
      <c r="E22" s="11">
        <v>31.481999999999992</v>
      </c>
      <c r="F22" s="11">
        <v>32.80699999999996</v>
      </c>
      <c r="G22" s="11"/>
    </row>
    <row r="23" spans="1:7" x14ac:dyDescent="0.2">
      <c r="A23" s="10" t="str">
        <f>name!B22</f>
        <v>Education</v>
      </c>
      <c r="B23" s="11">
        <v>78.541999999999987</v>
      </c>
      <c r="C23" s="11">
        <v>79.951000000000107</v>
      </c>
      <c r="D23" s="11">
        <v>78.885000000000161</v>
      </c>
      <c r="E23" s="11">
        <v>77.374000000000137</v>
      </c>
      <c r="F23" s="11">
        <v>78.650000000000134</v>
      </c>
      <c r="G23" s="11"/>
    </row>
    <row r="24" spans="1:7" x14ac:dyDescent="0.2">
      <c r="A24" s="10" t="str">
        <f>name!B23</f>
        <v>Health and social work</v>
      </c>
      <c r="B24" s="11">
        <v>86.650999999999911</v>
      </c>
      <c r="C24" s="11">
        <v>97.565000000000026</v>
      </c>
      <c r="D24" s="11">
        <v>94.103000000000321</v>
      </c>
      <c r="E24" s="11">
        <v>101.84999999999998</v>
      </c>
      <c r="F24" s="11">
        <v>110.16900000000001</v>
      </c>
      <c r="G24" s="11"/>
    </row>
    <row r="25" spans="1:7" x14ac:dyDescent="0.2">
      <c r="A25" s="10" t="str">
        <f>name!B24</f>
        <v>Arts and entertainment</v>
      </c>
      <c r="B25" s="11">
        <v>23.223000000000003</v>
      </c>
      <c r="C25" s="11">
        <v>25.129999999999946</v>
      </c>
      <c r="D25" s="11">
        <v>25.352999999999948</v>
      </c>
      <c r="E25" s="11">
        <v>24.609000000000023</v>
      </c>
      <c r="F25" s="11">
        <v>25.818999999999985</v>
      </c>
      <c r="G25" s="11"/>
    </row>
    <row r="26" spans="1:7" x14ac:dyDescent="0.2">
      <c r="A26" s="10" t="str">
        <f>name!B25</f>
        <v>Other services</v>
      </c>
      <c r="B26" s="11">
        <v>28.48099999999997</v>
      </c>
      <c r="C26" s="11">
        <v>26.314000000000039</v>
      </c>
      <c r="D26" s="11">
        <v>26.898</v>
      </c>
      <c r="E26" s="11">
        <v>25.77999999999998</v>
      </c>
      <c r="F26" s="11">
        <v>25.56699999999999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862.12400000000036</v>
      </c>
      <c r="C28" s="11">
        <f t="shared" ref="C28:F28" si="0">SUM(C5:C26)</f>
        <v>933.55600000000004</v>
      </c>
      <c r="D28" s="11">
        <f t="shared" si="0"/>
        <v>924.25600000000077</v>
      </c>
      <c r="E28" s="11">
        <f t="shared" si="0"/>
        <v>949.4019999999997</v>
      </c>
      <c r="F28" s="11">
        <f t="shared" si="0"/>
        <v>985.34600000000012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0.76868292728192278</v>
      </c>
      <c r="C32" s="18">
        <f t="shared" ref="C32:E32" si="1">C5/C$28*100</f>
        <v>0.80230859209302752</v>
      </c>
      <c r="D32" s="18">
        <f t="shared" si="1"/>
        <v>0.85344320188346001</v>
      </c>
      <c r="E32" s="18">
        <f t="shared" si="1"/>
        <v>0.83399866442244819</v>
      </c>
      <c r="F32" s="18">
        <f>F5/F$28*100</f>
        <v>0.78206031180925306</v>
      </c>
    </row>
    <row r="33" spans="1:6" x14ac:dyDescent="0.2">
      <c r="A33" t="str">
        <f>$A$6</f>
        <v>Mining and quarrying</v>
      </c>
      <c r="B33" s="18">
        <f t="shared" ref="B33:F53" si="2">B6/B$28*100</f>
        <v>3.2593919204198067E-2</v>
      </c>
      <c r="C33" s="18">
        <f t="shared" si="2"/>
        <v>2.1102108496972825E-2</v>
      </c>
      <c r="D33" s="18">
        <f t="shared" si="2"/>
        <v>2.3045563134023457E-2</v>
      </c>
      <c r="E33" s="18">
        <f t="shared" si="2"/>
        <v>1.8959302803238289E-2</v>
      </c>
      <c r="F33" s="18">
        <f t="shared" si="2"/>
        <v>1.4106719873019192E-2</v>
      </c>
    </row>
    <row r="34" spans="1:6" x14ac:dyDescent="0.2">
      <c r="A34" t="str">
        <f>$A$7</f>
        <v>Food drink and tobacco</v>
      </c>
      <c r="B34" s="18">
        <f t="shared" si="2"/>
        <v>1.8084405491553399</v>
      </c>
      <c r="C34" s="18">
        <f t="shared" si="2"/>
        <v>1.7801824421887946</v>
      </c>
      <c r="D34" s="18">
        <f t="shared" si="2"/>
        <v>1.7639052383755165</v>
      </c>
      <c r="E34" s="18">
        <f t="shared" si="2"/>
        <v>1.8217783404711589</v>
      </c>
      <c r="F34" s="18">
        <f t="shared" si="2"/>
        <v>1.8690896395783831</v>
      </c>
    </row>
    <row r="35" spans="1:6" x14ac:dyDescent="0.2">
      <c r="A35" t="str">
        <f>$A$8</f>
        <v>Engineering</v>
      </c>
      <c r="B35" s="18">
        <f t="shared" si="2"/>
        <v>1.4728739717256412</v>
      </c>
      <c r="C35" s="18">
        <f t="shared" si="2"/>
        <v>1.269447146180839</v>
      </c>
      <c r="D35" s="18">
        <f t="shared" si="2"/>
        <v>1.2115690890835396</v>
      </c>
      <c r="E35" s="18">
        <f t="shared" si="2"/>
        <v>1.1542002228771366</v>
      </c>
      <c r="F35" s="18">
        <f t="shared" si="2"/>
        <v>0.90151073835992279</v>
      </c>
    </row>
    <row r="36" spans="1:6" x14ac:dyDescent="0.2">
      <c r="A36" t="str">
        <f>$A$9</f>
        <v>Rest of manufacturing</v>
      </c>
      <c r="B36" s="18">
        <f t="shared" si="2"/>
        <v>5.7970779145459561</v>
      </c>
      <c r="C36" s="18">
        <f t="shared" si="2"/>
        <v>5.360149792835128</v>
      </c>
      <c r="D36" s="18">
        <f t="shared" si="2"/>
        <v>5.2416213689713711</v>
      </c>
      <c r="E36" s="18">
        <f t="shared" si="2"/>
        <v>4.769107290694552</v>
      </c>
      <c r="F36" s="18">
        <f t="shared" si="2"/>
        <v>4.1677745685271841</v>
      </c>
    </row>
    <row r="37" spans="1:6" x14ac:dyDescent="0.2">
      <c r="A37" t="str">
        <f>$A$10</f>
        <v>Electricity and gas</v>
      </c>
      <c r="B37" s="18">
        <f t="shared" si="2"/>
        <v>0.26736293155044955</v>
      </c>
      <c r="C37" s="18">
        <f t="shared" si="2"/>
        <v>0.27518434887676874</v>
      </c>
      <c r="D37" s="18">
        <f t="shared" si="2"/>
        <v>0.24051777862410406</v>
      </c>
      <c r="E37" s="18">
        <f t="shared" si="2"/>
        <v>0.22466773821837308</v>
      </c>
      <c r="F37" s="18">
        <f t="shared" si="2"/>
        <v>0.21708110653516569</v>
      </c>
    </row>
    <row r="38" spans="1:6" x14ac:dyDescent="0.2">
      <c r="A38" t="str">
        <f>$A$11</f>
        <v>Water and sewerage</v>
      </c>
      <c r="B38" s="18">
        <f t="shared" si="2"/>
        <v>0.42754870529065436</v>
      </c>
      <c r="C38" s="18">
        <f t="shared" si="2"/>
        <v>0.44121616700015781</v>
      </c>
      <c r="D38" s="18">
        <f t="shared" si="2"/>
        <v>0.39869906173181474</v>
      </c>
      <c r="E38" s="18">
        <f t="shared" si="2"/>
        <v>0.40751968080960482</v>
      </c>
      <c r="F38" s="18">
        <f t="shared" si="2"/>
        <v>0.42188226267727291</v>
      </c>
    </row>
    <row r="39" spans="1:6" x14ac:dyDescent="0.2">
      <c r="A39" t="str">
        <f>$A$12</f>
        <v>Construction</v>
      </c>
      <c r="B39" s="18">
        <f t="shared" si="2"/>
        <v>6.3606859338099966</v>
      </c>
      <c r="C39" s="18">
        <f t="shared" si="2"/>
        <v>5.9394401621327502</v>
      </c>
      <c r="D39" s="18">
        <f t="shared" si="2"/>
        <v>5.996715195789899</v>
      </c>
      <c r="E39" s="18">
        <f t="shared" si="2"/>
        <v>6.016945403527699</v>
      </c>
      <c r="F39" s="18">
        <f t="shared" si="2"/>
        <v>6.0568571851917987</v>
      </c>
    </row>
    <row r="40" spans="1:6" x14ac:dyDescent="0.2">
      <c r="A40" t="str">
        <f>$A$13</f>
        <v>Wholesale and retail trade</v>
      </c>
      <c r="B40" s="18">
        <f t="shared" si="2"/>
        <v>16.577545689483166</v>
      </c>
      <c r="C40" s="18">
        <f t="shared" si="2"/>
        <v>16.356597783100309</v>
      </c>
      <c r="D40" s="18">
        <f t="shared" si="2"/>
        <v>16.011581206938342</v>
      </c>
      <c r="E40" s="18">
        <f t="shared" si="2"/>
        <v>15.872622977411025</v>
      </c>
      <c r="F40" s="18">
        <f t="shared" si="2"/>
        <v>15.610049667832415</v>
      </c>
    </row>
    <row r="41" spans="1:6" x14ac:dyDescent="0.2">
      <c r="A41" t="str">
        <f>$A$14</f>
        <v>Transport and storage</v>
      </c>
      <c r="B41" s="18">
        <f t="shared" si="2"/>
        <v>7.3025458054757673</v>
      </c>
      <c r="C41" s="18">
        <f t="shared" si="2"/>
        <v>9.0984365158597722</v>
      </c>
      <c r="D41" s="18">
        <f t="shared" si="2"/>
        <v>9.8575502890973912</v>
      </c>
      <c r="E41" s="18">
        <f t="shared" si="2"/>
        <v>10.241920703769326</v>
      </c>
      <c r="F41" s="18">
        <f t="shared" si="2"/>
        <v>10.121013329327981</v>
      </c>
    </row>
    <row r="42" spans="1:6" x14ac:dyDescent="0.2">
      <c r="A42" t="str">
        <f>$A$15</f>
        <v>Accommodation and food</v>
      </c>
      <c r="B42" s="18">
        <f t="shared" si="2"/>
        <v>5.3194204082011396</v>
      </c>
      <c r="C42" s="18">
        <f t="shared" si="2"/>
        <v>5.6066267047718537</v>
      </c>
      <c r="D42" s="18">
        <f t="shared" si="2"/>
        <v>5.5286630543918633</v>
      </c>
      <c r="E42" s="18">
        <f t="shared" si="2"/>
        <v>5.5145238792418807</v>
      </c>
      <c r="F42" s="18">
        <f t="shared" si="2"/>
        <v>5.9135572682083133</v>
      </c>
    </row>
    <row r="43" spans="1:6" x14ac:dyDescent="0.2">
      <c r="A43" t="str">
        <f>$A$16</f>
        <v>Media</v>
      </c>
      <c r="B43" s="18">
        <f t="shared" si="2"/>
        <v>0.54400527070351867</v>
      </c>
      <c r="C43" s="18">
        <f t="shared" si="2"/>
        <v>0.48020686493365156</v>
      </c>
      <c r="D43" s="18">
        <f t="shared" si="2"/>
        <v>0.45398677422705386</v>
      </c>
      <c r="E43" s="18">
        <f t="shared" si="2"/>
        <v>0.42626832469280612</v>
      </c>
      <c r="F43" s="18">
        <f t="shared" si="2"/>
        <v>0.40686215806427384</v>
      </c>
    </row>
    <row r="44" spans="1:6" x14ac:dyDescent="0.2">
      <c r="A44" t="str">
        <f>$A$17</f>
        <v>Information technology</v>
      </c>
      <c r="B44" s="18">
        <f t="shared" si="2"/>
        <v>2.8269715261377835</v>
      </c>
      <c r="C44" s="18">
        <f t="shared" si="2"/>
        <v>2.7021410606326808</v>
      </c>
      <c r="D44" s="18">
        <f t="shared" si="2"/>
        <v>2.6610592736211638</v>
      </c>
      <c r="E44" s="18">
        <f t="shared" si="2"/>
        <v>2.8011316597184339</v>
      </c>
      <c r="F44" s="18">
        <f t="shared" si="2"/>
        <v>2.9341977335879945</v>
      </c>
    </row>
    <row r="45" spans="1:6" x14ac:dyDescent="0.2">
      <c r="A45" t="str">
        <f>$A$18</f>
        <v>Finance and insurance</v>
      </c>
      <c r="B45" s="18">
        <f t="shared" si="2"/>
        <v>2.8896075274554454</v>
      </c>
      <c r="C45" s="18">
        <f t="shared" si="2"/>
        <v>2.6899296882029544</v>
      </c>
      <c r="D45" s="18">
        <f t="shared" si="2"/>
        <v>2.8647907073364913</v>
      </c>
      <c r="E45" s="18">
        <f t="shared" si="2"/>
        <v>2.7256104368855345</v>
      </c>
      <c r="F45" s="18">
        <f t="shared" si="2"/>
        <v>2.4521335652654006</v>
      </c>
    </row>
    <row r="46" spans="1:6" x14ac:dyDescent="0.2">
      <c r="A46" t="str">
        <f>$A$19</f>
        <v>Real estate</v>
      </c>
      <c r="B46" s="18">
        <f t="shared" si="2"/>
        <v>1.4130217926887532</v>
      </c>
      <c r="C46" s="18">
        <f t="shared" si="2"/>
        <v>1.7173045859059322</v>
      </c>
      <c r="D46" s="18">
        <f t="shared" si="2"/>
        <v>1.8639857355537841</v>
      </c>
      <c r="E46" s="18">
        <f t="shared" si="2"/>
        <v>1.7989218476472557</v>
      </c>
      <c r="F46" s="18">
        <f t="shared" si="2"/>
        <v>1.9551507795231342</v>
      </c>
    </row>
    <row r="47" spans="1:6" x14ac:dyDescent="0.2">
      <c r="A47" s="10" t="str">
        <f>$A$20</f>
        <v>Professional services</v>
      </c>
      <c r="B47" s="18">
        <f t="shared" si="2"/>
        <v>7.8453911502289682</v>
      </c>
      <c r="C47" s="18">
        <f t="shared" si="2"/>
        <v>8.2825240264108544</v>
      </c>
      <c r="D47" s="18">
        <f t="shared" si="2"/>
        <v>8.319231901118302</v>
      </c>
      <c r="E47" s="18">
        <f t="shared" si="2"/>
        <v>8.437521724201126</v>
      </c>
      <c r="F47" s="18">
        <f t="shared" si="2"/>
        <v>8.6544218985006438</v>
      </c>
    </row>
    <row r="48" spans="1:6" x14ac:dyDescent="0.2">
      <c r="A48" s="10" t="str">
        <f>$A$21</f>
        <v>Support services</v>
      </c>
      <c r="B48" s="18">
        <f t="shared" si="2"/>
        <v>9.8481192960641355</v>
      </c>
      <c r="C48" s="18">
        <f t="shared" si="2"/>
        <v>9.5435089057324944</v>
      </c>
      <c r="D48" s="18">
        <f t="shared" si="2"/>
        <v>9.1192267077519453</v>
      </c>
      <c r="E48" s="18">
        <f t="shared" si="2"/>
        <v>9.4333064392112114</v>
      </c>
      <c r="F48" s="18">
        <f t="shared" si="2"/>
        <v>9.8150294414347954</v>
      </c>
    </row>
    <row r="49" spans="1:9" x14ac:dyDescent="0.2">
      <c r="A49" s="10" t="str">
        <f>$A$22</f>
        <v>Public admin. and defence</v>
      </c>
      <c r="B49" s="18">
        <f t="shared" si="2"/>
        <v>3.3396587961824533</v>
      </c>
      <c r="C49" s="18">
        <f t="shared" si="2"/>
        <v>3.1081156352698693</v>
      </c>
      <c r="D49" s="18">
        <f t="shared" si="2"/>
        <v>3.2206444967628074</v>
      </c>
      <c r="E49" s="18">
        <f t="shared" si="2"/>
        <v>3.3159820602863701</v>
      </c>
      <c r="F49" s="18">
        <f t="shared" si="2"/>
        <v>3.3294903516125256</v>
      </c>
    </row>
    <row r="50" spans="1:9" x14ac:dyDescent="0.2">
      <c r="A50" s="10" t="str">
        <f>$A$23</f>
        <v>Education</v>
      </c>
      <c r="B50" s="18">
        <f t="shared" si="2"/>
        <v>9.1102903990609185</v>
      </c>
      <c r="C50" s="18">
        <f t="shared" si="2"/>
        <v>8.5641354134085255</v>
      </c>
      <c r="D50" s="18">
        <f t="shared" si="2"/>
        <v>8.5349729944950425</v>
      </c>
      <c r="E50" s="18">
        <f t="shared" si="2"/>
        <v>8.1497616394319969</v>
      </c>
      <c r="F50" s="18">
        <f t="shared" si="2"/>
        <v>7.981967755488947</v>
      </c>
    </row>
    <row r="51" spans="1:9" x14ac:dyDescent="0.2">
      <c r="A51" s="10" t="str">
        <f>$A$24</f>
        <v>Health and social work</v>
      </c>
      <c r="B51" s="18">
        <f t="shared" si="2"/>
        <v>10.050874352181342</v>
      </c>
      <c r="C51" s="18">
        <f t="shared" si="2"/>
        <v>10.450899571102324</v>
      </c>
      <c r="D51" s="18">
        <f t="shared" si="2"/>
        <v>10.181486514558763</v>
      </c>
      <c r="E51" s="18">
        <f t="shared" si="2"/>
        <v>10.727805502832311</v>
      </c>
      <c r="F51" s="18">
        <f t="shared" si="2"/>
        <v>11.180742602091041</v>
      </c>
    </row>
    <row r="52" spans="1:9" x14ac:dyDescent="0.2">
      <c r="A52" s="10" t="str">
        <f>$A$25</f>
        <v>Arts and entertainment</v>
      </c>
      <c r="B52" s="18">
        <f t="shared" si="2"/>
        <v>2.6936960344451601</v>
      </c>
      <c r="C52" s="18">
        <f t="shared" si="2"/>
        <v>2.691857799639223</v>
      </c>
      <c r="D52" s="18">
        <f t="shared" si="2"/>
        <v>2.7430711837412929</v>
      </c>
      <c r="E52" s="18">
        <f t="shared" si="2"/>
        <v>2.5920526815827261</v>
      </c>
      <c r="F52" s="18">
        <f t="shared" si="2"/>
        <v>2.6202978446149863</v>
      </c>
    </row>
    <row r="53" spans="1:9" x14ac:dyDescent="0.2">
      <c r="A53" s="10" t="str">
        <f>$A$26</f>
        <v>Other services</v>
      </c>
      <c r="B53" s="18">
        <f t="shared" si="2"/>
        <v>3.3035850991272668</v>
      </c>
      <c r="C53" s="18">
        <f t="shared" si="2"/>
        <v>2.8186846852251004</v>
      </c>
      <c r="D53" s="18">
        <f t="shared" si="2"/>
        <v>2.9102326628120325</v>
      </c>
      <c r="E53" s="18">
        <f t="shared" si="2"/>
        <v>2.7153934792637879</v>
      </c>
      <c r="F53" s="18">
        <f t="shared" si="2"/>
        <v>2.5947230718955558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South East Midlands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3.1077267139339781</v>
      </c>
      <c r="C63" s="18">
        <f>IF(AND(D$3-C$3 &lt;&gt; 0,C5&lt;&gt;0,D5&lt;&gt;0),(EXP(LN(D5/C5)/(D$3-C$3))-1)*100,0)</f>
        <v>5.3137516688920305</v>
      </c>
      <c r="D63" s="18">
        <f t="shared" ref="B63:E78" si="3">IF(AND(E$3-D$3 &lt;&gt; 0,D5&lt;&gt;0,E5&lt;&gt;0),(EXP(LN(E5/D5)/(E$3-D$3))-1)*100,0)</f>
        <v>7.5949454675394712E-2</v>
      </c>
      <c r="E63" s="18">
        <f t="shared" si="3"/>
        <v>-0.27102608414782958</v>
      </c>
      <c r="F63" s="18">
        <f>IF(AND(F$3-D$3 &lt;&gt; 0,D5&lt;&gt;0,F5&lt;&gt;0),(EXP(LN(F5/D5)/(F$3-D$3))-1)*100,0)</f>
        <v>-0.15550144499465457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-8.4960216254863283</v>
      </c>
      <c r="C64" s="18">
        <f t="shared" ref="C64:C78" si="4">IF(AND(D$3-C$3 &lt;&gt; 0,C6&lt;&gt;0,D6&lt;&gt;0),(EXP(LN(D6/C6)/(D$3-C$3))-1)*100,0)</f>
        <v>8.1218274111676934</v>
      </c>
      <c r="D64" s="18">
        <f t="shared" si="3"/>
        <v>-3.3106634333749718</v>
      </c>
      <c r="E64" s="18">
        <f t="shared" si="3"/>
        <v>-2.5517084532262979</v>
      </c>
      <c r="F64" s="18">
        <f t="shared" ref="F64:F84" si="5">IF(AND(F$3-D$3 &lt;&gt; 0,D6&lt;&gt;0,F6&lt;&gt;0),(EXP(LN(F6/D6)/(F$3-D$3))-1)*100,0)</f>
        <v>-2.805353076191297</v>
      </c>
    </row>
    <row r="65" spans="1:6" x14ac:dyDescent="0.2">
      <c r="A65" t="str">
        <f>$A$7</f>
        <v>Food drink and tobacco</v>
      </c>
      <c r="B65" s="18">
        <f t="shared" si="3"/>
        <v>1.6091291148925269</v>
      </c>
      <c r="C65" s="18">
        <f t="shared" si="4"/>
        <v>-1.9014381130031621</v>
      </c>
      <c r="D65" s="18">
        <f t="shared" si="3"/>
        <v>1.1895418566628679</v>
      </c>
      <c r="E65" s="18">
        <f t="shared" si="3"/>
        <v>0.6299648866278984</v>
      </c>
      <c r="F65" s="18">
        <f t="shared" si="5"/>
        <v>0.81614586729323868</v>
      </c>
    </row>
    <row r="66" spans="1:6" x14ac:dyDescent="0.2">
      <c r="A66" t="str">
        <f>$A$8</f>
        <v>Engineering</v>
      </c>
      <c r="B66" s="18">
        <f t="shared" si="3"/>
        <v>-1.7109994789902161</v>
      </c>
      <c r="C66" s="18">
        <f t="shared" si="4"/>
        <v>-5.5100835372544621</v>
      </c>
      <c r="D66" s="18">
        <f t="shared" si="3"/>
        <v>-0.43237073088722155</v>
      </c>
      <c r="E66" s="18">
        <f t="shared" si="3"/>
        <v>-2.0774224481528991</v>
      </c>
      <c r="F66" s="18">
        <f t="shared" si="5"/>
        <v>-1.5321142083801198</v>
      </c>
    </row>
    <row r="67" spans="1:6" x14ac:dyDescent="0.2">
      <c r="A67" t="str">
        <f>$A$9</f>
        <v>Rest of manufacturing</v>
      </c>
      <c r="B67" s="18">
        <f t="shared" si="3"/>
        <v>3.099922874225669E-2</v>
      </c>
      <c r="C67" s="18">
        <f t="shared" si="4"/>
        <v>-3.1854516386887299</v>
      </c>
      <c r="D67" s="18">
        <f t="shared" si="3"/>
        <v>-1.3434641161050975</v>
      </c>
      <c r="E67" s="18">
        <f t="shared" si="3"/>
        <v>-0.97141482633213982</v>
      </c>
      <c r="F67" s="18">
        <f t="shared" si="5"/>
        <v>-1.0955868906829092</v>
      </c>
    </row>
    <row r="68" spans="1:6" x14ac:dyDescent="0.2">
      <c r="A68" t="str">
        <f>$A$10</f>
        <v>Electricity and gas</v>
      </c>
      <c r="B68" s="18">
        <f t="shared" si="3"/>
        <v>2.7479802663408881</v>
      </c>
      <c r="C68" s="18">
        <f t="shared" si="4"/>
        <v>-13.468275593616386</v>
      </c>
      <c r="D68" s="18">
        <f t="shared" si="3"/>
        <v>-0.82315726287129909</v>
      </c>
      <c r="E68" s="18">
        <f t="shared" si="3"/>
        <v>2.8093851694088734E-2</v>
      </c>
      <c r="F68" s="18">
        <f t="shared" si="5"/>
        <v>-0.25646526367557598</v>
      </c>
    </row>
    <row r="69" spans="1:6" x14ac:dyDescent="0.2">
      <c r="A69" t="str">
        <f>$A$11</f>
        <v>Water and sewerage</v>
      </c>
      <c r="B69" s="18">
        <f t="shared" si="3"/>
        <v>2.8156239106810643</v>
      </c>
      <c r="C69" s="18">
        <f t="shared" si="4"/>
        <v>-10.536537994658634</v>
      </c>
      <c r="D69" s="18">
        <f t="shared" si="3"/>
        <v>0.97927482207886829</v>
      </c>
      <c r="E69" s="18">
        <f t="shared" si="3"/>
        <v>0.72055947166425049</v>
      </c>
      <c r="F69" s="18">
        <f t="shared" si="5"/>
        <v>0.80672418834053516</v>
      </c>
    </row>
    <row r="70" spans="1:6" x14ac:dyDescent="0.2">
      <c r="A70" t="str">
        <f>$A$12</f>
        <v>Construction</v>
      </c>
      <c r="B70" s="18">
        <f t="shared" si="3"/>
        <v>0.27739643420257032</v>
      </c>
      <c r="C70" s="18">
        <f t="shared" si="4"/>
        <v>-4.1480305872332313E-2</v>
      </c>
      <c r="D70" s="18">
        <f t="shared" si="3"/>
        <v>0.60605097669648167</v>
      </c>
      <c r="E70" s="18">
        <f t="shared" si="3"/>
        <v>0.43867801300065956</v>
      </c>
      <c r="F70" s="18">
        <f t="shared" si="5"/>
        <v>0.49443803916273676</v>
      </c>
    </row>
    <row r="71" spans="1:6" x14ac:dyDescent="0.2">
      <c r="A71" t="str">
        <f>$A$13</f>
        <v>Wholesale and retail trade</v>
      </c>
      <c r="B71" s="18">
        <f t="shared" si="3"/>
        <v>1.6683663072929678</v>
      </c>
      <c r="C71" s="18">
        <f t="shared" si="4"/>
        <v>-3.0845197710511973</v>
      </c>
      <c r="D71" s="18">
        <f t="shared" si="3"/>
        <v>0.36319269578157787</v>
      </c>
      <c r="E71" s="18">
        <f t="shared" si="3"/>
        <v>0.20500637406413169</v>
      </c>
      <c r="F71" s="18">
        <f t="shared" si="5"/>
        <v>0.25770742592414742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7.7744411758523091</v>
      </c>
      <c r="C72" s="18">
        <f t="shared" si="4"/>
        <v>7.2640365438729093</v>
      </c>
      <c r="D72" s="18">
        <f t="shared" si="3"/>
        <v>1.3104056493176364</v>
      </c>
      <c r="E72" s="18">
        <f t="shared" si="3"/>
        <v>0.25317149185346555</v>
      </c>
      <c r="F72" s="18">
        <f t="shared" si="5"/>
        <v>0.60435128323992338</v>
      </c>
    </row>
    <row r="73" spans="1:6" x14ac:dyDescent="0.2">
      <c r="A73" t="str">
        <f>$A$15</f>
        <v>Accommodation and food</v>
      </c>
      <c r="B73" s="18">
        <f t="shared" si="6"/>
        <v>3.3598787885410042</v>
      </c>
      <c r="C73" s="18">
        <f>IF(AND(D$3-C$3 &lt;&gt; 0,C15&lt;&gt;0,D15&lt;&gt;0),(EXP(LN(D15/C15)/(D$3-C$3))-1)*100,0)</f>
        <v>-2.3729007852349548</v>
      </c>
      <c r="D73" s="18">
        <f t="shared" si="3"/>
        <v>0.48683151642383571</v>
      </c>
      <c r="E73" s="18">
        <f t="shared" si="3"/>
        <v>1.0759751802588147</v>
      </c>
      <c r="F73" s="18">
        <f t="shared" si="5"/>
        <v>0.87921116817788469</v>
      </c>
    </row>
    <row r="74" spans="1:6" x14ac:dyDescent="0.2">
      <c r="A74" t="str">
        <f>$A$16</f>
        <v>Media</v>
      </c>
      <c r="B74" s="18">
        <f t="shared" si="6"/>
        <v>-1.1221592231878685</v>
      </c>
      <c r="C74" s="18">
        <f>IF(AND(D$3-C$3 &lt;&gt; 0,C16&lt;&gt;0,D16&lt;&gt;0),(EXP(LN(D16/C16)/(D$3-C$3))-1)*100,0)</f>
        <v>-6.4019629712245845</v>
      </c>
      <c r="D74" s="18">
        <f t="shared" si="3"/>
        <v>-0.72050829604917155</v>
      </c>
      <c r="E74" s="18">
        <f t="shared" si="3"/>
        <v>-9.4295835842150844E-2</v>
      </c>
      <c r="F74" s="18">
        <f t="shared" si="5"/>
        <v>-0.30347097227572117</v>
      </c>
    </row>
    <row r="75" spans="1:6" x14ac:dyDescent="0.2">
      <c r="A75" t="str">
        <f>$A$17</f>
        <v>Information technology</v>
      </c>
      <c r="B75" s="18">
        <f t="shared" si="6"/>
        <v>0.86472423258878717</v>
      </c>
      <c r="C75" s="18">
        <f t="shared" si="4"/>
        <v>-2.5013874573851957</v>
      </c>
      <c r="D75" s="18">
        <f t="shared" si="3"/>
        <v>1.5751254809307724</v>
      </c>
      <c r="E75" s="18">
        <f t="shared" si="3"/>
        <v>0.8392128873670579</v>
      </c>
      <c r="F75" s="18">
        <f t="shared" si="5"/>
        <v>1.0839227592679856</v>
      </c>
    </row>
    <row r="76" spans="1:6" x14ac:dyDescent="0.2">
      <c r="A76" t="str">
        <f>$A$18</f>
        <v>Finance and insurance</v>
      </c>
      <c r="B76" s="18">
        <f t="shared" si="6"/>
        <v>0.20010505467786821</v>
      </c>
      <c r="C76" s="18">
        <f t="shared" si="4"/>
        <v>5.439630455559108</v>
      </c>
      <c r="D76" s="18">
        <f t="shared" si="3"/>
        <v>-0.45814044488597938</v>
      </c>
      <c r="E76" s="18">
        <f t="shared" si="3"/>
        <v>-0.6833881318346835</v>
      </c>
      <c r="F76" s="18">
        <f t="shared" si="5"/>
        <v>-0.60836225992242365</v>
      </c>
    </row>
    <row r="77" spans="1:6" x14ac:dyDescent="0.2">
      <c r="A77" t="str">
        <f>$A$19</f>
        <v>Real estate</v>
      </c>
      <c r="B77" s="18">
        <f t="shared" si="6"/>
        <v>7.1068574744317381</v>
      </c>
      <c r="C77" s="18">
        <f t="shared" si="4"/>
        <v>7.4600798403194446</v>
      </c>
      <c r="D77" s="18">
        <f t="shared" si="3"/>
        <v>-0.17357575383786239</v>
      </c>
      <c r="E77" s="18">
        <f t="shared" si="3"/>
        <v>1.2116855381890224</v>
      </c>
      <c r="F77" s="18">
        <f t="shared" si="5"/>
        <v>0.74780896861166291</v>
      </c>
    </row>
    <row r="78" spans="1:6" x14ac:dyDescent="0.2">
      <c r="A78" t="str">
        <f>$A$20</f>
        <v>Professional services</v>
      </c>
      <c r="B78" s="18">
        <f t="shared" si="6"/>
        <v>3.4021777716093604</v>
      </c>
      <c r="C78" s="18">
        <f t="shared" si="4"/>
        <v>-0.55740927549735586</v>
      </c>
      <c r="D78" s="18">
        <f t="shared" si="3"/>
        <v>0.82260340265412069</v>
      </c>
      <c r="E78" s="18">
        <f t="shared" si="3"/>
        <v>0.6273828268030357</v>
      </c>
      <c r="F78" s="18">
        <f t="shared" si="5"/>
        <v>0.69241431575954859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1.211848185080755</v>
      </c>
      <c r="C79" s="18">
        <f t="shared" ref="C79:C84" si="8">IF(AND(D$3-C$3 &lt;&gt; 0,C21&lt;&gt;0,D21&lt;&gt;0),(EXP(LN(D21/C21)/(D$3-C$3))-1)*100,0)</f>
        <v>-5.3976698767595366</v>
      </c>
      <c r="D79" s="18">
        <f t="shared" ref="D79:D84" si="9">IF(AND(E$3-D$3 &lt;&gt; 0,D21&lt;&gt;0,E21&lt;&gt;0),(EXP(LN(E21/D21)/(E$3-D$3))-1)*100,0)</f>
        <v>1.221497652261383</v>
      </c>
      <c r="E79" s="18">
        <f t="shared" ref="E79:E84" si="10">IF(AND(F$3-E$3 &lt;&gt; 0,E21&lt;&gt;0,F21&lt;&gt;0),(EXP(LN(F21/E21)/(F$3-E$3))-1)*100,0)</f>
        <v>0.77124587887589247</v>
      </c>
      <c r="F79" s="18">
        <f t="shared" si="5"/>
        <v>0.9211068286493429</v>
      </c>
    </row>
    <row r="80" spans="1:6" x14ac:dyDescent="0.2">
      <c r="A80" s="10" t="str">
        <f>$A$22</f>
        <v>Public admin. and defence</v>
      </c>
      <c r="B80" s="18">
        <f t="shared" si="7"/>
        <v>0.19393358850399167</v>
      </c>
      <c r="C80" s="18">
        <f t="shared" si="8"/>
        <v>2.5882271850017124</v>
      </c>
      <c r="D80" s="18">
        <f t="shared" si="9"/>
        <v>1.1266101173800003</v>
      </c>
      <c r="E80" s="18">
        <f t="shared" si="10"/>
        <v>0.41311049181729231</v>
      </c>
      <c r="F80" s="18">
        <f t="shared" si="5"/>
        <v>0.65038259438581214</v>
      </c>
    </row>
    <row r="81" spans="1:6" x14ac:dyDescent="0.2">
      <c r="A81" s="10" t="str">
        <f>$A$23</f>
        <v>Education</v>
      </c>
      <c r="B81" s="18">
        <f t="shared" si="7"/>
        <v>0.44550025144813876</v>
      </c>
      <c r="C81" s="18">
        <f t="shared" si="8"/>
        <v>-1.3333166564520105</v>
      </c>
      <c r="D81" s="18">
        <f t="shared" si="9"/>
        <v>-0.38605864726314332</v>
      </c>
      <c r="E81" s="18">
        <f t="shared" si="10"/>
        <v>0.16370207233136203</v>
      </c>
      <c r="F81" s="18">
        <f t="shared" si="5"/>
        <v>-1.9887796816320247E-2</v>
      </c>
    </row>
    <row r="82" spans="1:6" x14ac:dyDescent="0.2">
      <c r="A82" s="10" t="str">
        <f>$A$24</f>
        <v>Health and social work</v>
      </c>
      <c r="B82" s="18">
        <f t="shared" si="7"/>
        <v>3.0101732150916938</v>
      </c>
      <c r="C82" s="18">
        <f t="shared" si="8"/>
        <v>-3.5484036283500275</v>
      </c>
      <c r="D82" s="18">
        <f t="shared" si="9"/>
        <v>1.5948077596349197</v>
      </c>
      <c r="E82" s="18">
        <f t="shared" si="10"/>
        <v>0.78823441625635038</v>
      </c>
      <c r="F82" s="18">
        <f t="shared" si="5"/>
        <v>1.0563781771360858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1.9925714952588658</v>
      </c>
      <c r="C83" s="18">
        <f t="shared" si="8"/>
        <v>0.88738559490650903</v>
      </c>
      <c r="D83" s="18">
        <f t="shared" si="9"/>
        <v>-0.5939259757138271</v>
      </c>
      <c r="E83" s="18">
        <f t="shared" si="10"/>
        <v>0.48113802277687245</v>
      </c>
      <c r="F83" s="18">
        <f t="shared" si="5"/>
        <v>0.12149767383518029</v>
      </c>
    </row>
    <row r="84" spans="1:6" x14ac:dyDescent="0.2">
      <c r="A84" s="10" t="str">
        <f>$A$26</f>
        <v>Other services</v>
      </c>
      <c r="B84" s="18">
        <f t="shared" si="7"/>
        <v>-1.9589600849532096</v>
      </c>
      <c r="C84" s="18">
        <f t="shared" si="8"/>
        <v>2.2193509158621172</v>
      </c>
      <c r="D84" s="18">
        <f t="shared" si="9"/>
        <v>-0.84546441393895666</v>
      </c>
      <c r="E84" s="18">
        <f t="shared" si="10"/>
        <v>-8.2930994040075756E-2</v>
      </c>
      <c r="F84" s="18">
        <f t="shared" si="5"/>
        <v>-0.33775815596719383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2.0099793893558315</v>
      </c>
      <c r="C86" s="18">
        <f>IF(AND(D$3-C$3 &lt;&gt; 0,C28&lt;&gt;0,D28&lt;&gt;0),(EXP(LN(D28/C28)/(D$3-C$3))-1)*100,0)</f>
        <v>-0.99619090874026872</v>
      </c>
      <c r="D86" s="18">
        <f>IF(AND(E$3-D$3 &lt;&gt; 0,D28&lt;&gt;0,E28&lt;&gt;0),(EXP(LN(E28/D28)/(E$3-D$3))-1)*100,0)</f>
        <v>0.53830816293141126</v>
      </c>
      <c r="E86" s="18">
        <f>IF(AND(F$3-E$3 &lt;&gt; 0,E28&lt;&gt;0,F28&lt;&gt;0),(EXP(LN(F28/E28)/(F$3-E$3))-1)*100,0)</f>
        <v>0.37229666694400532</v>
      </c>
      <c r="F86" s="18">
        <f>IF(AND(F$3-D$3 &lt;&gt; 0,D28&lt;&gt;0,F28&lt;&gt;0),(EXP(LN(F28/D28)/(F$3-D$3))-1)*100,0)</f>
        <v>0.42760335183862352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0.86299999999997823</v>
      </c>
      <c r="C90" s="27">
        <f>D5-C5</f>
        <v>0.39800000000001301</v>
      </c>
      <c r="D90" s="27">
        <f t="shared" si="11"/>
        <v>3.0000000000010019E-2</v>
      </c>
      <c r="E90" s="27">
        <f t="shared" si="11"/>
        <v>-0.21200000000000419</v>
      </c>
      <c r="F90" s="27">
        <f>F5-D5</f>
        <v>-0.18199999999999417</v>
      </c>
    </row>
    <row r="91" spans="1:6" x14ac:dyDescent="0.2">
      <c r="A91" t="str">
        <f>$A$6</f>
        <v>Mining and quarrying</v>
      </c>
      <c r="B91" s="27">
        <f t="shared" si="11"/>
        <v>-8.4000000000000991E-2</v>
      </c>
      <c r="C91" s="27">
        <f t="shared" ref="C91:C105" si="12">D6-C6</f>
        <v>1.6000000000000347E-2</v>
      </c>
      <c r="D91" s="27">
        <f t="shared" si="11"/>
        <v>-3.2999999999999668E-2</v>
      </c>
      <c r="E91" s="27">
        <f t="shared" si="11"/>
        <v>-4.1000000000000619E-2</v>
      </c>
      <c r="F91" s="27">
        <f t="shared" ref="F91:F111" si="13">F6-D6</f>
        <v>-7.4000000000000288E-2</v>
      </c>
    </row>
    <row r="92" spans="1:6" x14ac:dyDescent="0.2">
      <c r="A92" t="str">
        <f>$A$7</f>
        <v>Food drink and tobacco</v>
      </c>
      <c r="B92" s="27">
        <f t="shared" si="11"/>
        <v>1.0280000000000342</v>
      </c>
      <c r="C92" s="27">
        <f t="shared" si="12"/>
        <v>-0.3159999999999954</v>
      </c>
      <c r="D92" s="27">
        <f t="shared" si="11"/>
        <v>0.99299999999995592</v>
      </c>
      <c r="E92" s="27">
        <f t="shared" si="11"/>
        <v>1.1210000000000306</v>
      </c>
      <c r="F92" s="27">
        <f t="shared" si="13"/>
        <v>2.1139999999999866</v>
      </c>
    </row>
    <row r="93" spans="1:6" x14ac:dyDescent="0.2">
      <c r="A93" t="str">
        <f>$A$8</f>
        <v>Engineering</v>
      </c>
      <c r="B93" s="27">
        <f t="shared" si="11"/>
        <v>-0.84699999999997821</v>
      </c>
      <c r="C93" s="27">
        <f t="shared" si="12"/>
        <v>-0.65300000000002534</v>
      </c>
      <c r="D93" s="27">
        <f t="shared" si="11"/>
        <v>-0.23999999999998067</v>
      </c>
      <c r="E93" s="27">
        <f t="shared" si="11"/>
        <v>-2.0750000000000206</v>
      </c>
      <c r="F93" s="27">
        <f t="shared" si="13"/>
        <v>-2.3150000000000013</v>
      </c>
    </row>
    <row r="94" spans="1:6" x14ac:dyDescent="0.2">
      <c r="A94" t="str">
        <f>$A$9</f>
        <v>Rest of manufacturing</v>
      </c>
      <c r="B94" s="27">
        <f t="shared" si="11"/>
        <v>6.1999999999713395E-2</v>
      </c>
      <c r="C94" s="27">
        <f t="shared" si="12"/>
        <v>-1.5939999999998378</v>
      </c>
      <c r="D94" s="27">
        <f t="shared" si="11"/>
        <v>-3.1680000000001982</v>
      </c>
      <c r="E94" s="27">
        <f t="shared" si="11"/>
        <v>-4.2110000000000056</v>
      </c>
      <c r="F94" s="27">
        <f t="shared" si="13"/>
        <v>-7.3790000000002038</v>
      </c>
    </row>
    <row r="95" spans="1:6" x14ac:dyDescent="0.2">
      <c r="A95" t="str">
        <f>$A$10</f>
        <v>Electricity and gas</v>
      </c>
      <c r="B95" s="27">
        <f t="shared" si="11"/>
        <v>0.26400000000000823</v>
      </c>
      <c r="C95" s="27">
        <f t="shared" si="12"/>
        <v>-0.34600000000000586</v>
      </c>
      <c r="D95" s="27">
        <f t="shared" si="11"/>
        <v>-9.0000000000003411E-2</v>
      </c>
      <c r="E95" s="27">
        <f t="shared" si="11"/>
        <v>5.9999999999962306E-3</v>
      </c>
      <c r="F95" s="27">
        <f t="shared" si="13"/>
        <v>-8.400000000000718E-2</v>
      </c>
    </row>
    <row r="96" spans="1:6" x14ac:dyDescent="0.2">
      <c r="A96" t="str">
        <f>$A$11</f>
        <v>Water and sewerage</v>
      </c>
      <c r="B96" s="27">
        <f t="shared" si="11"/>
        <v>0.43299999999999139</v>
      </c>
      <c r="C96" s="27">
        <f t="shared" si="12"/>
        <v>-0.43399999999998862</v>
      </c>
      <c r="D96" s="27">
        <f t="shared" si="11"/>
        <v>0.18399999999999794</v>
      </c>
      <c r="E96" s="27">
        <f t="shared" si="11"/>
        <v>0.28799999999999892</v>
      </c>
      <c r="F96" s="27">
        <f t="shared" si="13"/>
        <v>0.47199999999999687</v>
      </c>
    </row>
    <row r="97" spans="1:6" x14ac:dyDescent="0.2">
      <c r="A97" t="str">
        <f>$A$12</f>
        <v>Construction</v>
      </c>
      <c r="B97" s="27">
        <f t="shared" si="11"/>
        <v>0.61099999999989763</v>
      </c>
      <c r="C97" s="27">
        <f t="shared" si="12"/>
        <v>-2.3000000000088505E-2</v>
      </c>
      <c r="D97" s="27">
        <f t="shared" si="11"/>
        <v>1.7000000000000952</v>
      </c>
      <c r="E97" s="27">
        <f t="shared" si="11"/>
        <v>2.5559999999999619</v>
      </c>
      <c r="F97" s="27">
        <f t="shared" si="13"/>
        <v>4.2560000000000571</v>
      </c>
    </row>
    <row r="98" spans="1:6" x14ac:dyDescent="0.2">
      <c r="A98" t="str">
        <f>$A$13</f>
        <v>Wholesale and retail trade</v>
      </c>
      <c r="B98" s="27">
        <f t="shared" si="11"/>
        <v>9.7789999999999964</v>
      </c>
      <c r="C98" s="27">
        <f t="shared" si="12"/>
        <v>-4.7099999999997522</v>
      </c>
      <c r="D98" s="27">
        <f t="shared" si="11"/>
        <v>2.7069999999995957</v>
      </c>
      <c r="E98" s="27">
        <f t="shared" si="11"/>
        <v>3.1180000000002508</v>
      </c>
      <c r="F98" s="27">
        <f t="shared" si="13"/>
        <v>5.8249999999998465</v>
      </c>
    </row>
    <row r="99" spans="1:6" x14ac:dyDescent="0.2">
      <c r="A99" t="str">
        <f>$A$14</f>
        <v>Transport and storage</v>
      </c>
      <c r="B99" s="27">
        <f t="shared" si="11"/>
        <v>21.981999999999935</v>
      </c>
      <c r="C99" s="27">
        <f t="shared" si="12"/>
        <v>6.1700000000002007</v>
      </c>
      <c r="D99" s="27">
        <f t="shared" si="11"/>
        <v>6.1279999999999575</v>
      </c>
      <c r="E99" s="27">
        <f t="shared" si="11"/>
        <v>2.4900000000000801</v>
      </c>
      <c r="F99" s="27">
        <f t="shared" si="13"/>
        <v>8.6180000000000376</v>
      </c>
    </row>
    <row r="100" spans="1:6" x14ac:dyDescent="0.2">
      <c r="A100" t="str">
        <f>$A$15</f>
        <v>Accommodation and food</v>
      </c>
      <c r="B100" s="27">
        <f t="shared" si="11"/>
        <v>6.4809999999999164</v>
      </c>
      <c r="C100" s="27">
        <f t="shared" si="12"/>
        <v>-1.2419999999998268</v>
      </c>
      <c r="D100" s="27">
        <f t="shared" si="11"/>
        <v>1.2559999999998865</v>
      </c>
      <c r="E100" s="27">
        <f t="shared" si="11"/>
        <v>5.9139999999999091</v>
      </c>
      <c r="F100" s="27">
        <f t="shared" si="13"/>
        <v>7.1699999999997956</v>
      </c>
    </row>
    <row r="101" spans="1:6" x14ac:dyDescent="0.2">
      <c r="A101" t="str">
        <f>$A$16</f>
        <v>Media</v>
      </c>
      <c r="B101" s="27">
        <f t="shared" si="11"/>
        <v>-0.20700000000000518</v>
      </c>
      <c r="C101" s="27">
        <f t="shared" si="12"/>
        <v>-0.28699999999999815</v>
      </c>
      <c r="D101" s="27">
        <f t="shared" si="11"/>
        <v>-0.1490000000000089</v>
      </c>
      <c r="E101" s="27">
        <f t="shared" si="11"/>
        <v>-3.799999999999315E-2</v>
      </c>
      <c r="F101" s="27">
        <f t="shared" si="13"/>
        <v>-0.18700000000000205</v>
      </c>
    </row>
    <row r="102" spans="1:6" x14ac:dyDescent="0.2">
      <c r="A102" t="str">
        <f>$A$17</f>
        <v>Information technology</v>
      </c>
      <c r="B102" s="27">
        <f t="shared" si="11"/>
        <v>0.85399999999991749</v>
      </c>
      <c r="C102" s="27">
        <f t="shared" si="12"/>
        <v>-0.63099999999998957</v>
      </c>
      <c r="D102" s="27">
        <f t="shared" si="11"/>
        <v>1.9989999999999561</v>
      </c>
      <c r="E102" s="27">
        <f t="shared" si="11"/>
        <v>2.3179999999999659</v>
      </c>
      <c r="F102" s="27">
        <f t="shared" si="13"/>
        <v>4.316999999999922</v>
      </c>
    </row>
    <row r="103" spans="1:6" x14ac:dyDescent="0.2">
      <c r="A103" t="str">
        <f>$A$18</f>
        <v>Finance and insurance</v>
      </c>
      <c r="B103" s="27">
        <f t="shared" si="11"/>
        <v>0.19999999999998508</v>
      </c>
      <c r="C103" s="27">
        <f t="shared" si="12"/>
        <v>1.3660000000000032</v>
      </c>
      <c r="D103" s="27">
        <f t="shared" si="11"/>
        <v>-0.60099999999998488</v>
      </c>
      <c r="E103" s="27">
        <f t="shared" si="11"/>
        <v>-1.7149999999999785</v>
      </c>
      <c r="F103" s="27">
        <f t="shared" si="13"/>
        <v>-2.3159999999999634</v>
      </c>
    </row>
    <row r="104" spans="1:6" x14ac:dyDescent="0.2">
      <c r="A104" t="str">
        <f>$A$19</f>
        <v>Real estate</v>
      </c>
      <c r="B104" s="27">
        <f t="shared" si="11"/>
        <v>3.8499999999999943</v>
      </c>
      <c r="C104" s="27">
        <f t="shared" si="12"/>
        <v>1.1960000000000122</v>
      </c>
      <c r="D104" s="27">
        <f t="shared" si="11"/>
        <v>-0.14900000000000446</v>
      </c>
      <c r="E104" s="27">
        <f t="shared" si="11"/>
        <v>2.1860000000000319</v>
      </c>
      <c r="F104" s="27">
        <f t="shared" si="13"/>
        <v>2.0370000000000275</v>
      </c>
    </row>
    <row r="105" spans="1:6" x14ac:dyDescent="0.2">
      <c r="A105" t="str">
        <f>$A$20</f>
        <v>Professional services</v>
      </c>
      <c r="B105" s="27">
        <f t="shared" si="11"/>
        <v>9.6850000000001017</v>
      </c>
      <c r="C105" s="27">
        <f t="shared" si="12"/>
        <v>-0.43100000000006844</v>
      </c>
      <c r="D105" s="27">
        <f t="shared" si="11"/>
        <v>3.2149999999999039</v>
      </c>
      <c r="E105" s="27">
        <f t="shared" si="11"/>
        <v>5.1700000000002007</v>
      </c>
      <c r="F105" s="27">
        <f t="shared" si="13"/>
        <v>8.3850000000001046</v>
      </c>
    </row>
    <row r="106" spans="1:6" x14ac:dyDescent="0.2">
      <c r="A106" s="10" t="str">
        <f>$A$21</f>
        <v>Support services</v>
      </c>
      <c r="B106" s="27">
        <f t="shared" ref="B106:B111" si="14">C21-B21</f>
        <v>4.1910000000000309</v>
      </c>
      <c r="C106" s="27">
        <f t="shared" ref="C106:C111" si="15">D21-C21</f>
        <v>-4.8090000000001396</v>
      </c>
      <c r="D106" s="27">
        <f t="shared" ref="D106:D111" si="16">E21-D21</f>
        <v>5.2750000000001052</v>
      </c>
      <c r="E106" s="27">
        <f t="shared" ref="E106:E111" si="17">F21-E21</f>
        <v>7.1520000000001147</v>
      </c>
      <c r="F106" s="27">
        <f t="shared" si="13"/>
        <v>12.42700000000022</v>
      </c>
    </row>
    <row r="107" spans="1:6" x14ac:dyDescent="0.2">
      <c r="A107" s="10" t="str">
        <f>$A$22</f>
        <v>Public admin. and defence</v>
      </c>
      <c r="B107" s="27">
        <f t="shared" si="14"/>
        <v>0.22399999999995401</v>
      </c>
      <c r="C107" s="27">
        <f t="shared" si="15"/>
        <v>0.75100000000009715</v>
      </c>
      <c r="D107" s="27">
        <f t="shared" si="16"/>
        <v>1.7149999999999146</v>
      </c>
      <c r="E107" s="27">
        <f t="shared" si="17"/>
        <v>1.3249999999999673</v>
      </c>
      <c r="F107" s="27">
        <f t="shared" si="13"/>
        <v>3.0399999999998819</v>
      </c>
    </row>
    <row r="108" spans="1:6" x14ac:dyDescent="0.2">
      <c r="A108" s="10" t="str">
        <f>$A$23</f>
        <v>Education</v>
      </c>
      <c r="B108" s="27">
        <f t="shared" si="14"/>
        <v>1.4090000000001197</v>
      </c>
      <c r="C108" s="27">
        <f t="shared" si="15"/>
        <v>-1.0659999999999457</v>
      </c>
      <c r="D108" s="27">
        <f t="shared" si="16"/>
        <v>-1.5110000000000241</v>
      </c>
      <c r="E108" s="27">
        <f t="shared" si="17"/>
        <v>1.2759999999999962</v>
      </c>
      <c r="F108" s="27">
        <f t="shared" si="13"/>
        <v>-0.23500000000002785</v>
      </c>
    </row>
    <row r="109" spans="1:6" x14ac:dyDescent="0.2">
      <c r="A109" s="10" t="str">
        <f>$A$24</f>
        <v>Health and social work</v>
      </c>
      <c r="B109" s="27">
        <f t="shared" si="14"/>
        <v>10.914000000000115</v>
      </c>
      <c r="C109" s="27">
        <f t="shared" si="15"/>
        <v>-3.4619999999997049</v>
      </c>
      <c r="D109" s="27">
        <f t="shared" si="16"/>
        <v>7.7469999999996588</v>
      </c>
      <c r="E109" s="27">
        <f t="shared" si="17"/>
        <v>8.319000000000031</v>
      </c>
      <c r="F109" s="27">
        <f t="shared" si="13"/>
        <v>16.06599999999969</v>
      </c>
    </row>
    <row r="110" spans="1:6" x14ac:dyDescent="0.2">
      <c r="A110" s="10" t="str">
        <f>$A$25</f>
        <v>Arts and entertainment</v>
      </c>
      <c r="B110" s="27">
        <f t="shared" si="14"/>
        <v>1.9069999999999432</v>
      </c>
      <c r="C110" s="27">
        <f t="shared" si="15"/>
        <v>0.22300000000000253</v>
      </c>
      <c r="D110" s="27">
        <f t="shared" si="16"/>
        <v>-0.74399999999992517</v>
      </c>
      <c r="E110" s="27">
        <f t="shared" si="17"/>
        <v>1.2099999999999618</v>
      </c>
      <c r="F110" s="27">
        <f t="shared" si="13"/>
        <v>0.46600000000003661</v>
      </c>
    </row>
    <row r="111" spans="1:6" x14ac:dyDescent="0.2">
      <c r="A111" s="10" t="str">
        <f>$A$26</f>
        <v>Other services</v>
      </c>
      <c r="B111" s="27">
        <f t="shared" si="14"/>
        <v>-2.1669999999999305</v>
      </c>
      <c r="C111" s="27">
        <f t="shared" si="15"/>
        <v>0.58399999999996055</v>
      </c>
      <c r="D111" s="27">
        <f t="shared" si="16"/>
        <v>-1.1180000000000199</v>
      </c>
      <c r="E111" s="27">
        <f t="shared" si="17"/>
        <v>-0.21299999999999031</v>
      </c>
      <c r="F111" s="27">
        <f t="shared" si="13"/>
        <v>-1.3310000000000102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71.431999999999675</v>
      </c>
      <c r="C113" s="29">
        <f>D28-C28</f>
        <v>-9.2999999999992724</v>
      </c>
      <c r="D113" s="29">
        <f>E28-D28</f>
        <v>25.145999999998935</v>
      </c>
      <c r="E113" s="29">
        <f>F28-E28</f>
        <v>35.944000000000415</v>
      </c>
      <c r="F113" s="29">
        <f>F28-D28</f>
        <v>61.08999999999935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South East Midlands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12.899000000000008</v>
      </c>
      <c r="C7" s="31">
        <f>'Ind T1'!C7</f>
        <v>14.374999999999986</v>
      </c>
      <c r="D7" s="31">
        <f>'Ind T1'!D7</f>
        <v>14.009000000000004</v>
      </c>
      <c r="E7" s="31">
        <f>'Ind T1'!E7</f>
        <v>14.100000000000009</v>
      </c>
      <c r="F7" s="31">
        <f>'Ind T1'!F7</f>
        <v>14.141</v>
      </c>
      <c r="H7" s="31">
        <f>C7-B7</f>
        <v>1.4759999999999778</v>
      </c>
      <c r="I7" s="31">
        <f>D7-C7</f>
        <v>-0.3659999999999819</v>
      </c>
      <c r="J7" s="31">
        <f>E7-D7</f>
        <v>9.1000000000004633E-2</v>
      </c>
      <c r="K7" s="31">
        <f>F7-E7</f>
        <v>4.0999999999991488E-2</v>
      </c>
      <c r="L7" s="31">
        <f>F7-D7</f>
        <v>0.13199999999999612</v>
      </c>
    </row>
    <row r="8" spans="1:12" x14ac:dyDescent="0.2">
      <c r="A8" t="str">
        <f>'Ind T2'!A5</f>
        <v>Agriculture</v>
      </c>
      <c r="B8" s="32">
        <f>'Ind T2'!B5</f>
        <v>6.6270000000000069</v>
      </c>
      <c r="C8" s="32">
        <f>'Ind T2'!C5</f>
        <v>7.4899999999999851</v>
      </c>
      <c r="D8" s="32">
        <f>'Ind T2'!D5</f>
        <v>7.8879999999999981</v>
      </c>
      <c r="E8" s="32">
        <f>'Ind T2'!E5</f>
        <v>7.9180000000000081</v>
      </c>
      <c r="F8" s="32">
        <f>'Ind T2'!F5</f>
        <v>7.706000000000004</v>
      </c>
      <c r="H8" s="11">
        <f t="shared" ref="H8:H40" si="0">C8-B8</f>
        <v>0.86299999999997823</v>
      </c>
      <c r="I8" s="31">
        <f t="shared" ref="I8:I38" si="1">D8-C8</f>
        <v>0.39800000000001301</v>
      </c>
      <c r="J8" s="11">
        <f t="shared" ref="J8:J38" si="2">E8-D8</f>
        <v>3.0000000000010019E-2</v>
      </c>
      <c r="K8" s="11">
        <f t="shared" ref="K8:K38" si="3">F8-E8</f>
        <v>-0.21200000000000419</v>
      </c>
      <c r="L8" s="31">
        <f t="shared" ref="L8:L40" si="4">F8-D8</f>
        <v>-0.18199999999999417</v>
      </c>
    </row>
    <row r="9" spans="1:12" x14ac:dyDescent="0.2">
      <c r="A9" t="str">
        <f>'Ind T2'!A6</f>
        <v>Mining and quarrying</v>
      </c>
      <c r="B9" s="32">
        <f>'Ind T2'!B6</f>
        <v>0.28100000000000064</v>
      </c>
      <c r="C9" s="32">
        <f>'Ind T2'!C6</f>
        <v>0.19699999999999965</v>
      </c>
      <c r="D9" s="32">
        <f>'Ind T2'!D6</f>
        <v>0.21299999999999999</v>
      </c>
      <c r="E9" s="32">
        <f>'Ind T2'!E6</f>
        <v>0.18000000000000033</v>
      </c>
      <c r="F9" s="32">
        <f>'Ind T2'!F6</f>
        <v>0.13899999999999971</v>
      </c>
      <c r="H9" s="11">
        <f t="shared" si="0"/>
        <v>-8.4000000000000991E-2</v>
      </c>
      <c r="I9" s="31">
        <f t="shared" si="1"/>
        <v>1.6000000000000347E-2</v>
      </c>
      <c r="J9" s="11">
        <f t="shared" si="2"/>
        <v>-3.2999999999999668E-2</v>
      </c>
      <c r="K9" s="11">
        <f t="shared" si="3"/>
        <v>-4.1000000000000619E-2</v>
      </c>
      <c r="L9" s="31">
        <f t="shared" si="4"/>
        <v>-7.4000000000000288E-2</v>
      </c>
    </row>
    <row r="10" spans="1:12" x14ac:dyDescent="0.2">
      <c r="A10" t="str">
        <f>'Ind T2'!A10</f>
        <v>Electricity and gas</v>
      </c>
      <c r="B10" s="32">
        <f>'Ind T2'!B10</f>
        <v>2.3049999999999988</v>
      </c>
      <c r="C10" s="32">
        <f>'Ind T2'!C10</f>
        <v>2.5690000000000071</v>
      </c>
      <c r="D10" s="32">
        <f>'Ind T2'!D10</f>
        <v>2.2230000000000012</v>
      </c>
      <c r="E10" s="32">
        <f>'Ind T2'!E10</f>
        <v>2.1329999999999978</v>
      </c>
      <c r="F10" s="32">
        <f>'Ind T2'!F10</f>
        <v>2.138999999999994</v>
      </c>
      <c r="H10" s="11">
        <f t="shared" si="0"/>
        <v>0.26400000000000823</v>
      </c>
      <c r="I10" s="31">
        <f t="shared" si="1"/>
        <v>-0.34600000000000586</v>
      </c>
      <c r="J10" s="11">
        <f t="shared" si="2"/>
        <v>-9.0000000000003411E-2</v>
      </c>
      <c r="K10" s="11">
        <f t="shared" si="3"/>
        <v>5.9999999999962306E-3</v>
      </c>
      <c r="L10" s="31">
        <f t="shared" si="4"/>
        <v>-8.400000000000718E-2</v>
      </c>
    </row>
    <row r="11" spans="1:12" x14ac:dyDescent="0.2">
      <c r="A11" t="str">
        <f>'Ind T2'!A11</f>
        <v>Water and sewerage</v>
      </c>
      <c r="B11" s="32">
        <f>'Ind T2'!B11</f>
        <v>3.6860000000000022</v>
      </c>
      <c r="C11" s="32">
        <f>'Ind T2'!C11</f>
        <v>4.1189999999999936</v>
      </c>
      <c r="D11" s="32">
        <f>'Ind T2'!D11</f>
        <v>3.6850000000000049</v>
      </c>
      <c r="E11" s="32">
        <f>'Ind T2'!E11</f>
        <v>3.8690000000000029</v>
      </c>
      <c r="F11" s="32">
        <f>'Ind T2'!F11</f>
        <v>4.1570000000000018</v>
      </c>
      <c r="H11" s="11">
        <f t="shared" ref="H11" si="5">C11-B11</f>
        <v>0.43299999999999139</v>
      </c>
      <c r="I11" s="31">
        <f t="shared" ref="I11" si="6">D11-C11</f>
        <v>-0.43399999999998862</v>
      </c>
      <c r="J11" s="11">
        <f t="shared" ref="J11" si="7">E11-D11</f>
        <v>0.18399999999999794</v>
      </c>
      <c r="K11" s="11">
        <f t="shared" ref="K11" si="8">F11-E11</f>
        <v>0.28799999999999892</v>
      </c>
      <c r="L11" s="31">
        <f t="shared" si="4"/>
        <v>0.47199999999999687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78.267000000000166</v>
      </c>
      <c r="C13" s="31">
        <f>'Ind T1'!C8</f>
        <v>78.509999999999934</v>
      </c>
      <c r="D13" s="31">
        <f>'Ind T1'!D8</f>
        <v>75.947000000000074</v>
      </c>
      <c r="E13" s="31">
        <f>'Ind T1'!E8</f>
        <v>73.531999999999854</v>
      </c>
      <c r="F13" s="31">
        <f>'Ind T1'!F8</f>
        <v>68.366999999999848</v>
      </c>
      <c r="H13" s="31">
        <f t="shared" si="0"/>
        <v>0.24299999999976762</v>
      </c>
      <c r="I13" s="31">
        <f t="shared" si="1"/>
        <v>-2.5629999999998603</v>
      </c>
      <c r="J13" s="31">
        <f t="shared" si="2"/>
        <v>-2.4150000000002194</v>
      </c>
      <c r="K13" s="31">
        <f t="shared" si="3"/>
        <v>-5.1650000000000063</v>
      </c>
      <c r="L13" s="31">
        <f t="shared" si="4"/>
        <v>-7.5800000000002257</v>
      </c>
    </row>
    <row r="14" spans="1:12" x14ac:dyDescent="0.2">
      <c r="A14" t="str">
        <f>'Ind T2'!A7</f>
        <v>Food drink and tobacco</v>
      </c>
      <c r="B14" s="32">
        <f>'Ind T2'!B7</f>
        <v>15.59099999999999</v>
      </c>
      <c r="C14" s="32">
        <f>'Ind T2'!C7</f>
        <v>16.619000000000025</v>
      </c>
      <c r="D14" s="32">
        <f>'Ind T2'!D7</f>
        <v>16.303000000000029</v>
      </c>
      <c r="E14" s="32">
        <f>'Ind T2'!E7</f>
        <v>17.295999999999985</v>
      </c>
      <c r="F14" s="32">
        <f>'Ind T2'!F7</f>
        <v>18.417000000000016</v>
      </c>
      <c r="H14" s="11">
        <f t="shared" si="0"/>
        <v>1.0280000000000342</v>
      </c>
      <c r="I14" s="31">
        <f t="shared" si="1"/>
        <v>-0.3159999999999954</v>
      </c>
      <c r="J14" s="11">
        <f t="shared" si="2"/>
        <v>0.99299999999995592</v>
      </c>
      <c r="K14" s="11">
        <f t="shared" si="3"/>
        <v>1.1210000000000306</v>
      </c>
      <c r="L14" s="31">
        <f t="shared" si="4"/>
        <v>2.1139999999999866</v>
      </c>
    </row>
    <row r="15" spans="1:12" x14ac:dyDescent="0.2">
      <c r="A15" t="str">
        <f>'Ind T2'!A8</f>
        <v>Engineering</v>
      </c>
      <c r="B15" s="32">
        <f>'Ind T2'!B8</f>
        <v>12.697999999999972</v>
      </c>
      <c r="C15" s="32">
        <f>'Ind T2'!C8</f>
        <v>11.850999999999994</v>
      </c>
      <c r="D15" s="32">
        <f>'Ind T2'!D8</f>
        <v>11.197999999999968</v>
      </c>
      <c r="E15" s="32">
        <f>'Ind T2'!E8</f>
        <v>10.957999999999988</v>
      </c>
      <c r="F15" s="32">
        <f>'Ind T2'!F8</f>
        <v>8.8829999999999671</v>
      </c>
      <c r="H15" s="11">
        <f t="shared" si="0"/>
        <v>-0.84699999999997821</v>
      </c>
      <c r="I15" s="31">
        <f t="shared" si="1"/>
        <v>-0.65300000000002534</v>
      </c>
      <c r="J15" s="11">
        <f t="shared" si="2"/>
        <v>-0.23999999999998067</v>
      </c>
      <c r="K15" s="11">
        <f t="shared" si="3"/>
        <v>-2.0750000000000206</v>
      </c>
      <c r="L15" s="31">
        <f t="shared" si="4"/>
        <v>-2.3150000000000013</v>
      </c>
    </row>
    <row r="16" spans="1:12" x14ac:dyDescent="0.2">
      <c r="A16" t="str">
        <f>'Ind T2'!A9</f>
        <v>Rest of manufacturing</v>
      </c>
      <c r="B16" s="32">
        <f>'Ind T2'!B9</f>
        <v>49.9780000000002</v>
      </c>
      <c r="C16" s="32">
        <f>'Ind T2'!C9</f>
        <v>50.039999999999914</v>
      </c>
      <c r="D16" s="32">
        <f>'Ind T2'!D9</f>
        <v>48.446000000000076</v>
      </c>
      <c r="E16" s="32">
        <f>'Ind T2'!E9</f>
        <v>45.277999999999878</v>
      </c>
      <c r="F16" s="32">
        <f>'Ind T2'!F9</f>
        <v>41.066999999999872</v>
      </c>
      <c r="H16" s="11">
        <f t="shared" si="0"/>
        <v>6.1999999999713395E-2</v>
      </c>
      <c r="I16" s="31">
        <f t="shared" si="1"/>
        <v>-1.5939999999998378</v>
      </c>
      <c r="J16" s="11">
        <f t="shared" si="2"/>
        <v>-3.1680000000001982</v>
      </c>
      <c r="K16" s="11">
        <f t="shared" si="3"/>
        <v>-4.2110000000000056</v>
      </c>
      <c r="L16" s="31">
        <f t="shared" si="4"/>
        <v>-7.3790000000002038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54.837000000000124</v>
      </c>
      <c r="C18" s="31">
        <f>'Ind T1'!C9</f>
        <v>55.448000000000022</v>
      </c>
      <c r="D18" s="31">
        <f>'Ind T1'!D9</f>
        <v>55.424999999999933</v>
      </c>
      <c r="E18" s="31">
        <f>'Ind T1'!E9</f>
        <v>57.125000000000028</v>
      </c>
      <c r="F18" s="31">
        <f>'Ind T1'!F9</f>
        <v>59.68099999999999</v>
      </c>
      <c r="H18" s="31">
        <f t="shared" si="0"/>
        <v>0.61099999999989763</v>
      </c>
      <c r="I18" s="31">
        <f t="shared" si="1"/>
        <v>-2.3000000000088505E-2</v>
      </c>
      <c r="J18" s="31">
        <f t="shared" si="2"/>
        <v>1.7000000000000952</v>
      </c>
      <c r="K18" s="31">
        <f t="shared" si="3"/>
        <v>2.5559999999999619</v>
      </c>
      <c r="L18" s="31">
        <f t="shared" si="4"/>
        <v>4.2560000000000571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251.73599999999988</v>
      </c>
      <c r="C20" s="31">
        <f>'Ind T1'!C10</f>
        <v>289.97799999999972</v>
      </c>
      <c r="D20" s="31">
        <f>'Ind T1'!D10</f>
        <v>290.19600000000037</v>
      </c>
      <c r="E20" s="31">
        <f>'Ind T1'!E10</f>
        <v>300.28699999999981</v>
      </c>
      <c r="F20" s="31">
        <f>'Ind T1'!F10</f>
        <v>311.80900000000003</v>
      </c>
      <c r="H20" s="31">
        <f t="shared" si="0"/>
        <v>38.241999999999848</v>
      </c>
      <c r="I20" s="31">
        <f t="shared" si="1"/>
        <v>0.21800000000064301</v>
      </c>
      <c r="J20" s="31">
        <f t="shared" si="2"/>
        <v>10.09099999999944</v>
      </c>
      <c r="K20" s="31">
        <f t="shared" si="3"/>
        <v>11.522000000000219</v>
      </c>
      <c r="L20" s="31">
        <f t="shared" si="4"/>
        <v>21.612999999999658</v>
      </c>
    </row>
    <row r="21" spans="1:12" x14ac:dyDescent="0.2">
      <c r="A21" s="10" t="str">
        <f>'Ind T2'!A13</f>
        <v>Wholesale and retail trade</v>
      </c>
      <c r="B21" s="32">
        <f>'Ind T2'!B13</f>
        <v>142.91899999999993</v>
      </c>
      <c r="C21" s="32">
        <f>'Ind T2'!C13</f>
        <v>152.69799999999992</v>
      </c>
      <c r="D21" s="32">
        <f>'Ind T2'!D13</f>
        <v>147.98800000000017</v>
      </c>
      <c r="E21" s="32">
        <f>'Ind T2'!E13</f>
        <v>150.69499999999977</v>
      </c>
      <c r="F21" s="32">
        <f>'Ind T2'!F13</f>
        <v>153.81300000000002</v>
      </c>
      <c r="H21" s="11">
        <f t="shared" si="0"/>
        <v>9.7789999999999964</v>
      </c>
      <c r="I21" s="31">
        <f t="shared" si="1"/>
        <v>-4.7099999999997522</v>
      </c>
      <c r="J21" s="11">
        <f t="shared" si="2"/>
        <v>2.7069999999995957</v>
      </c>
      <c r="K21" s="11">
        <f t="shared" si="3"/>
        <v>3.1180000000002508</v>
      </c>
      <c r="L21" s="31">
        <f t="shared" si="4"/>
        <v>5.8249999999998465</v>
      </c>
    </row>
    <row r="22" spans="1:12" x14ac:dyDescent="0.2">
      <c r="A22" s="10" t="str">
        <f>'Ind T2'!A14</f>
        <v>Transport and storage</v>
      </c>
      <c r="B22" s="32">
        <f>'Ind T2'!B14</f>
        <v>62.95699999999993</v>
      </c>
      <c r="C22" s="32">
        <f>'Ind T2'!C14</f>
        <v>84.938999999999865</v>
      </c>
      <c r="D22" s="32">
        <f>'Ind T2'!D14</f>
        <v>91.109000000000066</v>
      </c>
      <c r="E22" s="32">
        <f>'Ind T2'!E14</f>
        <v>97.237000000000023</v>
      </c>
      <c r="F22" s="32">
        <f>'Ind T2'!F14</f>
        <v>99.727000000000103</v>
      </c>
      <c r="H22" s="11">
        <f t="shared" si="0"/>
        <v>21.981999999999935</v>
      </c>
      <c r="I22" s="31">
        <f t="shared" si="1"/>
        <v>6.1700000000002007</v>
      </c>
      <c r="J22" s="11">
        <f t="shared" si="2"/>
        <v>6.1279999999999575</v>
      </c>
      <c r="K22" s="11">
        <f t="shared" si="3"/>
        <v>2.4900000000000801</v>
      </c>
      <c r="L22" s="31">
        <f t="shared" si="4"/>
        <v>8.6180000000000376</v>
      </c>
    </row>
    <row r="23" spans="1:12" x14ac:dyDescent="0.2">
      <c r="A23" s="10" t="str">
        <f>'Ind T2'!A15</f>
        <v>Accommodation and food</v>
      </c>
      <c r="B23" s="32">
        <f>'Ind T2'!B15</f>
        <v>45.860000000000014</v>
      </c>
      <c r="C23" s="32">
        <f>'Ind T2'!C15</f>
        <v>52.34099999999993</v>
      </c>
      <c r="D23" s="32">
        <f>'Ind T2'!D15</f>
        <v>51.099000000000103</v>
      </c>
      <c r="E23" s="32">
        <f>'Ind T2'!E15</f>
        <v>52.35499999999999</v>
      </c>
      <c r="F23" s="32">
        <f>'Ind T2'!F15</f>
        <v>58.268999999999899</v>
      </c>
      <c r="H23" s="11">
        <f t="shared" si="0"/>
        <v>6.4809999999999164</v>
      </c>
      <c r="I23" s="31">
        <f t="shared" si="1"/>
        <v>-1.2419999999998268</v>
      </c>
      <c r="J23" s="11">
        <f t="shared" si="2"/>
        <v>1.2559999999998865</v>
      </c>
      <c r="K23" s="11">
        <f t="shared" si="3"/>
        <v>5.9139999999999091</v>
      </c>
      <c r="L23" s="31">
        <f t="shared" si="4"/>
        <v>7.1699999999997956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270.40000000000015</v>
      </c>
      <c r="C25" s="31">
        <f>'Ind T1'!C11</f>
        <v>288.71300000000014</v>
      </c>
      <c r="D25" s="31">
        <f>'Ind T1'!D11</f>
        <v>285.92399999999992</v>
      </c>
      <c r="E25" s="31">
        <f>'Ind T1'!E11</f>
        <v>293.65199999999993</v>
      </c>
      <c r="F25" s="31">
        <f>'Ind T1'!F11</f>
        <v>309.72200000000026</v>
      </c>
      <c r="H25" s="31">
        <f t="shared" si="0"/>
        <v>18.312999999999988</v>
      </c>
      <c r="I25" s="31">
        <f t="shared" si="1"/>
        <v>-2.7890000000002146</v>
      </c>
      <c r="J25" s="31">
        <f t="shared" si="2"/>
        <v>7.7280000000000086</v>
      </c>
      <c r="K25" s="31">
        <f t="shared" si="3"/>
        <v>16.070000000000334</v>
      </c>
      <c r="L25" s="31">
        <f t="shared" si="4"/>
        <v>23.798000000000343</v>
      </c>
    </row>
    <row r="26" spans="1:12" x14ac:dyDescent="0.2">
      <c r="A26" s="10" t="str">
        <f>'Ind T2'!A16</f>
        <v>Media</v>
      </c>
      <c r="B26" s="11">
        <f>'Ind T2'!B16</f>
        <v>4.6900000000000057</v>
      </c>
      <c r="C26" s="11">
        <f>'Ind T2'!C16</f>
        <v>4.4830000000000005</v>
      </c>
      <c r="D26" s="11">
        <f>'Ind T2'!D16</f>
        <v>4.1960000000000024</v>
      </c>
      <c r="E26" s="11">
        <f>'Ind T2'!E16</f>
        <v>4.0469999999999935</v>
      </c>
      <c r="F26" s="11">
        <f>'Ind T2'!F16</f>
        <v>4.0090000000000003</v>
      </c>
      <c r="H26" s="11">
        <f t="shared" si="0"/>
        <v>-0.20700000000000518</v>
      </c>
      <c r="I26" s="31">
        <f t="shared" si="1"/>
        <v>-0.28699999999999815</v>
      </c>
      <c r="J26" s="11">
        <f t="shared" si="2"/>
        <v>-0.1490000000000089</v>
      </c>
      <c r="K26" s="11">
        <f t="shared" si="3"/>
        <v>-3.799999999999315E-2</v>
      </c>
      <c r="L26" s="31">
        <f t="shared" si="4"/>
        <v>-0.18700000000000205</v>
      </c>
    </row>
    <row r="27" spans="1:12" x14ac:dyDescent="0.2">
      <c r="A27" s="10" t="str">
        <f>'Ind T2'!A17</f>
        <v>Information technology</v>
      </c>
      <c r="B27" s="11">
        <f>'Ind T2'!B17</f>
        <v>24.372000000000114</v>
      </c>
      <c r="C27" s="11">
        <f>'Ind T2'!C17</f>
        <v>25.226000000000031</v>
      </c>
      <c r="D27" s="11">
        <f>'Ind T2'!D17</f>
        <v>24.595000000000041</v>
      </c>
      <c r="E27" s="11">
        <f>'Ind T2'!E17</f>
        <v>26.593999999999998</v>
      </c>
      <c r="F27" s="11">
        <f>'Ind T2'!F17</f>
        <v>28.911999999999964</v>
      </c>
      <c r="H27" s="11">
        <f t="shared" si="0"/>
        <v>0.85399999999991749</v>
      </c>
      <c r="I27" s="31">
        <f t="shared" si="1"/>
        <v>-0.63099999999998957</v>
      </c>
      <c r="J27" s="11">
        <f t="shared" si="2"/>
        <v>1.9989999999999561</v>
      </c>
      <c r="K27" s="11">
        <f t="shared" si="3"/>
        <v>2.3179999999999659</v>
      </c>
      <c r="L27" s="31">
        <f t="shared" si="4"/>
        <v>4.316999999999922</v>
      </c>
    </row>
    <row r="28" spans="1:12" x14ac:dyDescent="0.2">
      <c r="A28" s="10" t="str">
        <f>'Ind T2'!A18</f>
        <v>Finance and insurance</v>
      </c>
      <c r="B28" s="11">
        <f>'Ind T2'!B18</f>
        <v>24.911999999999992</v>
      </c>
      <c r="C28" s="11">
        <f>'Ind T2'!C18</f>
        <v>25.111999999999977</v>
      </c>
      <c r="D28" s="11">
        <f>'Ind T2'!D18</f>
        <v>26.47799999999998</v>
      </c>
      <c r="E28" s="11">
        <f>'Ind T2'!E18</f>
        <v>25.876999999999995</v>
      </c>
      <c r="F28" s="11">
        <f>'Ind T2'!F18</f>
        <v>24.162000000000017</v>
      </c>
      <c r="H28" s="11">
        <f t="shared" si="0"/>
        <v>0.19999999999998508</v>
      </c>
      <c r="I28" s="31">
        <f t="shared" si="1"/>
        <v>1.3660000000000032</v>
      </c>
      <c r="J28" s="11">
        <f t="shared" si="2"/>
        <v>-0.60099999999998488</v>
      </c>
      <c r="K28" s="11">
        <f t="shared" si="3"/>
        <v>-1.7149999999999785</v>
      </c>
      <c r="L28" s="31">
        <f t="shared" si="4"/>
        <v>-2.3159999999999634</v>
      </c>
    </row>
    <row r="29" spans="1:12" x14ac:dyDescent="0.2">
      <c r="A29" s="10" t="str">
        <f>'Ind T2'!A19</f>
        <v>Real estate</v>
      </c>
      <c r="B29" s="11">
        <f>'Ind T2'!B19</f>
        <v>12.181999999999992</v>
      </c>
      <c r="C29" s="11">
        <f>'Ind T2'!C19</f>
        <v>16.031999999999986</v>
      </c>
      <c r="D29" s="11">
        <f>'Ind T2'!D19</f>
        <v>17.227999999999998</v>
      </c>
      <c r="E29" s="11">
        <f>'Ind T2'!E19</f>
        <v>17.078999999999994</v>
      </c>
      <c r="F29" s="11">
        <f>'Ind T2'!F19</f>
        <v>19.265000000000025</v>
      </c>
      <c r="H29" s="11">
        <f t="shared" ref="H29:H31" si="9">C29-B29</f>
        <v>3.8499999999999943</v>
      </c>
      <c r="I29" s="31">
        <f t="shared" ref="I29:I31" si="10">D29-C29</f>
        <v>1.1960000000000122</v>
      </c>
      <c r="J29" s="11">
        <f t="shared" ref="J29:J31" si="11">E29-D29</f>
        <v>-0.14900000000000446</v>
      </c>
      <c r="K29" s="11">
        <f t="shared" ref="K29:K31" si="12">F29-E29</f>
        <v>2.1860000000000319</v>
      </c>
      <c r="L29" s="31">
        <f t="shared" si="4"/>
        <v>2.0370000000000275</v>
      </c>
    </row>
    <row r="30" spans="1:12" x14ac:dyDescent="0.2">
      <c r="A30" s="10" t="str">
        <f>'Ind T2'!A20</f>
        <v>Professional services</v>
      </c>
      <c r="B30" s="11">
        <f>'Ind T2'!B20</f>
        <v>67.637000000000015</v>
      </c>
      <c r="C30" s="11">
        <f>'Ind T2'!C20</f>
        <v>77.322000000000116</v>
      </c>
      <c r="D30" s="11">
        <f>'Ind T2'!D20</f>
        <v>76.891000000000048</v>
      </c>
      <c r="E30" s="11">
        <f>'Ind T2'!E20</f>
        <v>80.105999999999952</v>
      </c>
      <c r="F30" s="11">
        <f>'Ind T2'!F20</f>
        <v>85.276000000000153</v>
      </c>
      <c r="H30" s="11">
        <f t="shared" si="9"/>
        <v>9.6850000000001017</v>
      </c>
      <c r="I30" s="31">
        <f t="shared" si="10"/>
        <v>-0.43100000000006844</v>
      </c>
      <c r="J30" s="11">
        <f t="shared" si="11"/>
        <v>3.2149999999999039</v>
      </c>
      <c r="K30" s="11">
        <f t="shared" si="12"/>
        <v>5.1700000000002007</v>
      </c>
      <c r="L30" s="31">
        <f t="shared" si="4"/>
        <v>8.3850000000001046</v>
      </c>
    </row>
    <row r="31" spans="1:12" x14ac:dyDescent="0.2">
      <c r="A31" s="10" t="str">
        <f>'Ind T2'!A21</f>
        <v>Support services</v>
      </c>
      <c r="B31" s="11">
        <f>'Ind T2'!B21</f>
        <v>84.903000000000006</v>
      </c>
      <c r="C31" s="11">
        <f>'Ind T2'!C21</f>
        <v>89.094000000000037</v>
      </c>
      <c r="D31" s="11">
        <f>'Ind T2'!D21</f>
        <v>84.284999999999897</v>
      </c>
      <c r="E31" s="11">
        <f>'Ind T2'!E21</f>
        <v>89.56</v>
      </c>
      <c r="F31" s="11">
        <f>'Ind T2'!F21</f>
        <v>96.712000000000117</v>
      </c>
      <c r="H31" s="11">
        <f t="shared" si="9"/>
        <v>4.1910000000000309</v>
      </c>
      <c r="I31" s="31">
        <f t="shared" si="10"/>
        <v>-4.8090000000001396</v>
      </c>
      <c r="J31" s="11">
        <f t="shared" si="11"/>
        <v>5.2750000000001052</v>
      </c>
      <c r="K31" s="11">
        <f t="shared" si="12"/>
        <v>7.1520000000001147</v>
      </c>
      <c r="L31" s="31">
        <f t="shared" si="4"/>
        <v>12.42700000000022</v>
      </c>
    </row>
    <row r="32" spans="1:12" x14ac:dyDescent="0.2">
      <c r="A32" s="10" t="str">
        <f>'Ind T2'!A25</f>
        <v>Arts and entertainment</v>
      </c>
      <c r="B32" s="11">
        <f>'Ind T2'!B25</f>
        <v>23.223000000000003</v>
      </c>
      <c r="C32" s="11">
        <f>'Ind T2'!C25</f>
        <v>25.129999999999946</v>
      </c>
      <c r="D32" s="11">
        <f>'Ind T2'!D25</f>
        <v>25.352999999999948</v>
      </c>
      <c r="E32" s="11">
        <f>'Ind T2'!E25</f>
        <v>24.609000000000023</v>
      </c>
      <c r="F32" s="11">
        <f>'Ind T2'!F25</f>
        <v>25.818999999999985</v>
      </c>
      <c r="H32" s="11">
        <f t="shared" ref="H32" si="13">C32-B32</f>
        <v>1.9069999999999432</v>
      </c>
      <c r="I32" s="31">
        <f t="shared" ref="I32:I33" si="14">D32-C32</f>
        <v>0.22300000000000253</v>
      </c>
      <c r="J32" s="11">
        <f t="shared" ref="J32:J33" si="15">E32-D32</f>
        <v>-0.74399999999992517</v>
      </c>
      <c r="K32" s="11">
        <f t="shared" ref="K32:K33" si="16">F32-E32</f>
        <v>1.2099999999999618</v>
      </c>
      <c r="L32" s="31">
        <f t="shared" si="4"/>
        <v>0.46600000000003661</v>
      </c>
    </row>
    <row r="33" spans="1:12" x14ac:dyDescent="0.2">
      <c r="A33" s="10" t="str">
        <f>'Ind T2'!A26</f>
        <v>Other services</v>
      </c>
      <c r="B33" s="11">
        <f>'Ind T2'!B26</f>
        <v>28.48099999999997</v>
      </c>
      <c r="C33" s="11">
        <f>'Ind T2'!C26</f>
        <v>26.314000000000039</v>
      </c>
      <c r="D33" s="11">
        <f>'Ind T2'!D26</f>
        <v>26.898</v>
      </c>
      <c r="E33" s="11">
        <f>'Ind T2'!E26</f>
        <v>25.77999999999998</v>
      </c>
      <c r="F33" s="11">
        <f>'Ind T2'!F26</f>
        <v>25.56699999999999</v>
      </c>
      <c r="H33" s="11">
        <f>C33-B33</f>
        <v>-2.1669999999999305</v>
      </c>
      <c r="I33" s="31">
        <f t="shared" si="14"/>
        <v>0.58399999999996055</v>
      </c>
      <c r="J33" s="11">
        <f t="shared" si="15"/>
        <v>-1.1180000000000199</v>
      </c>
      <c r="K33" s="11">
        <f t="shared" si="16"/>
        <v>-0.21299999999999031</v>
      </c>
      <c r="L33" s="31">
        <f t="shared" si="4"/>
        <v>-1.3310000000000102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193.98499999999993</v>
      </c>
      <c r="C35" s="31">
        <f>'Ind T1'!C12</f>
        <v>206.5320000000001</v>
      </c>
      <c r="D35" s="31">
        <f>'Ind T1'!D12</f>
        <v>202.75500000000056</v>
      </c>
      <c r="E35" s="31">
        <f>'Ind T1'!E12</f>
        <v>210.70600000000013</v>
      </c>
      <c r="F35" s="31">
        <f>'Ind T1'!F12</f>
        <v>221.62600000000009</v>
      </c>
      <c r="H35" s="31">
        <f t="shared" si="0"/>
        <v>12.547000000000168</v>
      </c>
      <c r="I35" s="31">
        <f t="shared" si="1"/>
        <v>-3.7769999999995321</v>
      </c>
      <c r="J35" s="31">
        <f t="shared" si="2"/>
        <v>7.9509999999995671</v>
      </c>
      <c r="K35" s="31">
        <f t="shared" si="3"/>
        <v>10.919999999999959</v>
      </c>
      <c r="L35" s="31">
        <f t="shared" si="4"/>
        <v>18.870999999999526</v>
      </c>
    </row>
    <row r="36" spans="1:12" x14ac:dyDescent="0.2">
      <c r="A36" s="10" t="str">
        <f>'Ind T2'!A22</f>
        <v>Public admin. and defence</v>
      </c>
      <c r="B36" s="32">
        <f>'Ind T2'!B22</f>
        <v>28.792000000000026</v>
      </c>
      <c r="C36" s="32">
        <f>'Ind T2'!C22</f>
        <v>29.01599999999998</v>
      </c>
      <c r="D36" s="32">
        <f>'Ind T2'!D22</f>
        <v>29.767000000000078</v>
      </c>
      <c r="E36" s="32">
        <f>'Ind T2'!E22</f>
        <v>31.481999999999992</v>
      </c>
      <c r="F36" s="32">
        <f>'Ind T2'!F22</f>
        <v>32.80699999999996</v>
      </c>
      <c r="H36" s="11">
        <f t="shared" si="0"/>
        <v>0.22399999999995401</v>
      </c>
      <c r="I36" s="31">
        <f t="shared" si="1"/>
        <v>0.75100000000009715</v>
      </c>
      <c r="J36" s="11">
        <f t="shared" si="2"/>
        <v>1.7149999999999146</v>
      </c>
      <c r="K36" s="11">
        <f t="shared" si="3"/>
        <v>1.3249999999999673</v>
      </c>
      <c r="L36" s="31">
        <f t="shared" si="4"/>
        <v>3.0399999999998819</v>
      </c>
    </row>
    <row r="37" spans="1:12" x14ac:dyDescent="0.2">
      <c r="A37" s="10" t="str">
        <f>'Ind T2'!A23</f>
        <v>Education</v>
      </c>
      <c r="B37" s="32">
        <f>'Ind T2'!B23</f>
        <v>78.541999999999987</v>
      </c>
      <c r="C37" s="32">
        <f>'Ind T2'!C23</f>
        <v>79.951000000000107</v>
      </c>
      <c r="D37" s="32">
        <f>'Ind T2'!D23</f>
        <v>78.885000000000161</v>
      </c>
      <c r="E37" s="32">
        <f>'Ind T2'!E23</f>
        <v>77.374000000000137</v>
      </c>
      <c r="F37" s="32">
        <f>'Ind T2'!F23</f>
        <v>78.650000000000134</v>
      </c>
      <c r="H37" s="11">
        <f t="shared" si="0"/>
        <v>1.4090000000001197</v>
      </c>
      <c r="I37" s="31">
        <f t="shared" si="1"/>
        <v>-1.0659999999999457</v>
      </c>
      <c r="J37" s="11">
        <f t="shared" si="2"/>
        <v>-1.5110000000000241</v>
      </c>
      <c r="K37" s="11">
        <f t="shared" si="3"/>
        <v>1.2759999999999962</v>
      </c>
      <c r="L37" s="31">
        <f t="shared" si="4"/>
        <v>-0.23500000000002785</v>
      </c>
    </row>
    <row r="38" spans="1:12" x14ac:dyDescent="0.2">
      <c r="A38" s="10" t="str">
        <f>'Ind T2'!A24</f>
        <v>Health and social work</v>
      </c>
      <c r="B38" s="32">
        <f>'Ind T2'!B24</f>
        <v>86.650999999999911</v>
      </c>
      <c r="C38" s="32">
        <f>'Ind T2'!C24</f>
        <v>97.565000000000026</v>
      </c>
      <c r="D38" s="32">
        <f>'Ind T2'!D24</f>
        <v>94.103000000000321</v>
      </c>
      <c r="E38" s="32">
        <f>'Ind T2'!E24</f>
        <v>101.84999999999998</v>
      </c>
      <c r="F38" s="32">
        <f>'Ind T2'!F24</f>
        <v>110.16900000000001</v>
      </c>
      <c r="H38" s="11">
        <f t="shared" si="0"/>
        <v>10.914000000000115</v>
      </c>
      <c r="I38" s="31">
        <f t="shared" si="1"/>
        <v>-3.4619999999997049</v>
      </c>
      <c r="J38" s="11">
        <f t="shared" si="2"/>
        <v>7.7469999999996588</v>
      </c>
      <c r="K38" s="11">
        <f t="shared" si="3"/>
        <v>8.319000000000031</v>
      </c>
      <c r="L38" s="31">
        <f t="shared" si="4"/>
        <v>16.06599999999969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862.12400000000025</v>
      </c>
      <c r="C40" s="33">
        <f>'Ind T1'!C14</f>
        <v>933.55600000000004</v>
      </c>
      <c r="D40" s="33">
        <f>'Ind T1'!D14</f>
        <v>924.25600000000077</v>
      </c>
      <c r="E40" s="33">
        <f>'Ind T1'!E14</f>
        <v>949.40199999999982</v>
      </c>
      <c r="F40" s="33">
        <f>'Ind T1'!F14</f>
        <v>985.34600000000023</v>
      </c>
      <c r="G40" s="24"/>
      <c r="H40" s="34">
        <f t="shared" si="0"/>
        <v>71.431999999999789</v>
      </c>
      <c r="I40" s="34">
        <f>D40-C40</f>
        <v>-9.2999999999992724</v>
      </c>
      <c r="J40" s="34">
        <f>E40-D40</f>
        <v>25.145999999999049</v>
      </c>
      <c r="K40" s="34">
        <f>F40-E40</f>
        <v>35.944000000000415</v>
      </c>
      <c r="L40" s="205">
        <f t="shared" si="4"/>
        <v>61.089999999999463</v>
      </c>
    </row>
    <row r="44" spans="1:12" ht="15.75" x14ac:dyDescent="0.25">
      <c r="A44" s="19" t="str">
        <f>CONCATENATE(A1," (Continued)")</f>
        <v>Industry Table 4  Employment by Industry Group in Sector (SIC 2007), 2015-2035, South East Midlands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2.7455337638562005</v>
      </c>
      <c r="C50" s="44">
        <f t="shared" ref="B50:E54" si="17">IF(AND(D$5-C$5 &lt;&gt; 0,C7&lt;&gt;0,D7&lt;&gt;0),(EXP(LN(D7/C7)/(D$5-C$5))-1)*100,0)</f>
        <v>-2.5460869565216204</v>
      </c>
      <c r="D50" s="44">
        <f t="shared" si="17"/>
        <v>0.12958022612215014</v>
      </c>
      <c r="E50" s="44">
        <f t="shared" si="17"/>
        <v>2.9040035217220428E-2</v>
      </c>
      <c r="F50" s="44">
        <f>IF(AND(F$5-D$5 &lt;&gt; 0,D7&lt;&gt;0,F7&lt;&gt;0),(EXP(LN(F7/D7)/(F$5-D$5))-1)*100,0)</f>
        <v>6.254221023402895E-2</v>
      </c>
      <c r="H50" s="44">
        <f>(B7/B$40)*100</f>
        <v>1.4961884833272248</v>
      </c>
      <c r="I50" s="44">
        <f>(C7/C$40)*100</f>
        <v>1.5398112164669269</v>
      </c>
      <c r="J50" s="44">
        <f>(D7/D$40)*100</f>
        <v>1.5157056053734024</v>
      </c>
      <c r="K50" s="44">
        <f>(E7/E$40)*100</f>
        <v>1.4851453862536639</v>
      </c>
      <c r="L50" s="44">
        <f>(F7/F$40)*100</f>
        <v>1.4351304008947108</v>
      </c>
    </row>
    <row r="51" spans="1:12" x14ac:dyDescent="0.2">
      <c r="A51" t="str">
        <f>A8</f>
        <v>Agriculture</v>
      </c>
      <c r="B51" s="40">
        <f t="shared" si="17"/>
        <v>3.1077267139339781</v>
      </c>
      <c r="C51" s="44">
        <f t="shared" si="17"/>
        <v>5.3137516688920305</v>
      </c>
      <c r="D51" s="40">
        <f t="shared" si="17"/>
        <v>7.5949454675394712E-2</v>
      </c>
      <c r="E51" s="40">
        <f t="shared" si="17"/>
        <v>-0.27102608414782958</v>
      </c>
      <c r="F51" s="44">
        <f t="shared" ref="F51:F83" si="18">IF(AND(F$5-D$5 &lt;&gt; 0,D8&lt;&gt;0,F8&lt;&gt;0),(EXP(LN(F8/D8)/(F$5-D$5))-1)*100,0)</f>
        <v>-0.15550144499465457</v>
      </c>
      <c r="H51" s="40">
        <f t="shared" ref="H51:L54" si="19">(B8/B$7)*100</f>
        <v>51.376075664780238</v>
      </c>
      <c r="I51" s="40">
        <f t="shared" si="19"/>
        <v>52.104347826086908</v>
      </c>
      <c r="J51" s="40">
        <f t="shared" si="19"/>
        <v>56.306660004282925</v>
      </c>
      <c r="K51" s="40">
        <f t="shared" si="19"/>
        <v>56.156028368794352</v>
      </c>
      <c r="L51" s="40">
        <f t="shared" si="19"/>
        <v>54.494024467859447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-8.4960216254863283</v>
      </c>
      <c r="C52" s="44">
        <f t="shared" si="17"/>
        <v>8.1218274111676934</v>
      </c>
      <c r="D52" s="40">
        <f t="shared" si="17"/>
        <v>-3.3106634333749718</v>
      </c>
      <c r="E52" s="40">
        <f t="shared" si="17"/>
        <v>-2.5517084532262979</v>
      </c>
      <c r="F52" s="44">
        <f t="shared" si="18"/>
        <v>-2.805353076191297</v>
      </c>
      <c r="H52" s="40">
        <f t="shared" si="19"/>
        <v>2.1784634467788235</v>
      </c>
      <c r="I52" s="40">
        <f t="shared" si="19"/>
        <v>1.3704347826086947</v>
      </c>
      <c r="J52" s="40">
        <f t="shared" si="19"/>
        <v>1.5204511385537864</v>
      </c>
      <c r="K52" s="40">
        <f t="shared" si="19"/>
        <v>1.2765957446808525</v>
      </c>
      <c r="L52" s="40">
        <f t="shared" si="19"/>
        <v>0.98295735803691187</v>
      </c>
    </row>
    <row r="53" spans="1:12" x14ac:dyDescent="0.2">
      <c r="A53" t="str">
        <f>A10</f>
        <v>Electricity and gas</v>
      </c>
      <c r="B53" s="40">
        <f t="shared" si="17"/>
        <v>2.7479802663408881</v>
      </c>
      <c r="C53" s="44">
        <f t="shared" si="17"/>
        <v>-13.468275593616386</v>
      </c>
      <c r="D53" s="40">
        <f t="shared" si="17"/>
        <v>-0.82315726287129909</v>
      </c>
      <c r="E53" s="40">
        <f t="shared" si="17"/>
        <v>2.8093851694088734E-2</v>
      </c>
      <c r="F53" s="44">
        <f t="shared" si="18"/>
        <v>-0.25646526367557598</v>
      </c>
      <c r="H53" s="40">
        <f t="shared" si="19"/>
        <v>17.869602294751509</v>
      </c>
      <c r="I53" s="40">
        <f t="shared" si="19"/>
        <v>17.871304347826154</v>
      </c>
      <c r="J53" s="40">
        <f t="shared" si="19"/>
        <v>15.868370333357133</v>
      </c>
      <c r="K53" s="40">
        <f t="shared" si="19"/>
        <v>15.12765957446806</v>
      </c>
      <c r="L53" s="40">
        <f t="shared" si="19"/>
        <v>15.126228696697504</v>
      </c>
    </row>
    <row r="54" spans="1:12" x14ac:dyDescent="0.2">
      <c r="A54" t="str">
        <f>A11</f>
        <v>Water and sewerage</v>
      </c>
      <c r="B54" s="40">
        <f t="shared" si="17"/>
        <v>2.8156239106810643</v>
      </c>
      <c r="C54" s="44">
        <f t="shared" si="17"/>
        <v>-10.536537994658634</v>
      </c>
      <c r="D54" s="40">
        <f t="shared" si="17"/>
        <v>0.97927482207886829</v>
      </c>
      <c r="E54" s="40">
        <f t="shared" si="17"/>
        <v>0.72055947166425049</v>
      </c>
      <c r="F54" s="44">
        <f t="shared" si="18"/>
        <v>0.80672418834053516</v>
      </c>
      <c r="H54" s="40">
        <f t="shared" si="19"/>
        <v>28.575858593689436</v>
      </c>
      <c r="I54" s="40">
        <f t="shared" si="19"/>
        <v>28.653913043478248</v>
      </c>
      <c r="J54" s="40">
        <f t="shared" si="19"/>
        <v>26.304518523806152</v>
      </c>
      <c r="K54" s="40">
        <f t="shared" si="19"/>
        <v>27.439716312056738</v>
      </c>
      <c r="L54" s="40">
        <f t="shared" si="19"/>
        <v>29.396789477406138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7.7528712722529924E-2</v>
      </c>
      <c r="C56" s="44">
        <f t="shared" si="20"/>
        <v>-3.2645522863327781</v>
      </c>
      <c r="D56" s="44">
        <f t="shared" si="20"/>
        <v>-0.6442168275218485</v>
      </c>
      <c r="E56" s="44">
        <f t="shared" si="20"/>
        <v>-0.72565862632770761</v>
      </c>
      <c r="F56" s="44">
        <f t="shared" si="18"/>
        <v>-0.69851878028827086</v>
      </c>
      <c r="H56" s="44">
        <f>(B13/B$40)*100</f>
        <v>9.0783924354269399</v>
      </c>
      <c r="I56" s="44">
        <f>(C13/C$40)*100</f>
        <v>8.4097793812047623</v>
      </c>
      <c r="J56" s="44">
        <f>(D13/D$40)*100</f>
        <v>8.2170956964304285</v>
      </c>
      <c r="K56" s="44">
        <f>(E13/E$40)*100</f>
        <v>7.7450858540428467</v>
      </c>
      <c r="L56" s="44">
        <f>(F13/F$40)*100</f>
        <v>6.9383749464654878</v>
      </c>
    </row>
    <row r="57" spans="1:12" x14ac:dyDescent="0.2">
      <c r="A57" t="str">
        <f>A14</f>
        <v>Food drink and tobacco</v>
      </c>
      <c r="B57" s="40">
        <f t="shared" si="20"/>
        <v>1.6091291148925269</v>
      </c>
      <c r="C57" s="44">
        <f t="shared" si="20"/>
        <v>-1.9014381130031621</v>
      </c>
      <c r="D57" s="40">
        <f t="shared" si="20"/>
        <v>1.1895418566628679</v>
      </c>
      <c r="E57" s="40">
        <f t="shared" si="20"/>
        <v>0.6299648866278984</v>
      </c>
      <c r="F57" s="44">
        <f t="shared" si="18"/>
        <v>0.81614586729323868</v>
      </c>
      <c r="H57" s="40">
        <f t="shared" ref="H57:L59" si="21">(B14/B$13)*100</f>
        <v>19.920272911955177</v>
      </c>
      <c r="I57" s="40">
        <f t="shared" si="21"/>
        <v>21.168004075913945</v>
      </c>
      <c r="J57" s="40">
        <f t="shared" si="21"/>
        <v>21.466285699237645</v>
      </c>
      <c r="K57" s="40">
        <f t="shared" si="21"/>
        <v>23.521732035032393</v>
      </c>
      <c r="L57" s="40">
        <f t="shared" si="21"/>
        <v>26.938435209969807</v>
      </c>
    </row>
    <row r="58" spans="1:12" x14ac:dyDescent="0.2">
      <c r="A58" t="str">
        <f>A15</f>
        <v>Engineering</v>
      </c>
      <c r="B58" s="40">
        <f t="shared" si="20"/>
        <v>-1.7109994789902161</v>
      </c>
      <c r="C58" s="44">
        <f t="shared" si="20"/>
        <v>-5.5100835372544621</v>
      </c>
      <c r="D58" s="40">
        <f t="shared" si="20"/>
        <v>-0.43237073088722155</v>
      </c>
      <c r="E58" s="40">
        <f t="shared" si="20"/>
        <v>-2.0774224481528991</v>
      </c>
      <c r="F58" s="44">
        <f t="shared" si="18"/>
        <v>-1.5321142083801198</v>
      </c>
      <c r="H58" s="40">
        <f t="shared" si="21"/>
        <v>16.223951346033381</v>
      </c>
      <c r="I58" s="40">
        <f t="shared" si="21"/>
        <v>15.09489237039868</v>
      </c>
      <c r="J58" s="40">
        <f t="shared" si="21"/>
        <v>14.744492870027726</v>
      </c>
      <c r="K58" s="40">
        <f t="shared" si="21"/>
        <v>14.902355437088627</v>
      </c>
      <c r="L58" s="40">
        <f t="shared" si="21"/>
        <v>12.993110711308068</v>
      </c>
    </row>
    <row r="59" spans="1:12" x14ac:dyDescent="0.2">
      <c r="A59" t="str">
        <f>A16</f>
        <v>Rest of manufacturing</v>
      </c>
      <c r="B59" s="40">
        <f t="shared" si="20"/>
        <v>3.099922874225669E-2</v>
      </c>
      <c r="C59" s="44">
        <f t="shared" si="20"/>
        <v>-3.1854516386887299</v>
      </c>
      <c r="D59" s="40">
        <f t="shared" si="20"/>
        <v>-1.3434641161050975</v>
      </c>
      <c r="E59" s="40">
        <f t="shared" si="20"/>
        <v>-0.97141482633213982</v>
      </c>
      <c r="F59" s="44">
        <f t="shared" si="18"/>
        <v>-1.0955868906829092</v>
      </c>
      <c r="H59" s="40">
        <f t="shared" si="21"/>
        <v>63.855775742011446</v>
      </c>
      <c r="I59" s="40">
        <f t="shared" si="21"/>
        <v>63.737103553687369</v>
      </c>
      <c r="J59" s="40">
        <f t="shared" si="21"/>
        <v>63.789221430734635</v>
      </c>
      <c r="K59" s="40">
        <f t="shared" si="21"/>
        <v>61.57591252787897</v>
      </c>
      <c r="L59" s="40">
        <f t="shared" si="21"/>
        <v>60.068454078722134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0.27739643420257032</v>
      </c>
      <c r="C61" s="44">
        <f>IF(AND(D$5-C$5 &lt;&gt; 0,C18&lt;&gt;0,D18&lt;&gt;0),(EXP(LN(D18/C18)/(D$5-C$5))-1)*100,0)</f>
        <v>-4.1480305872332313E-2</v>
      </c>
      <c r="D61" s="44">
        <f>IF(AND(E$5-D$5 &lt;&gt; 0,D18&lt;&gt;0,E18&lt;&gt;0),(EXP(LN(E18/D18)/(E$5-D$5))-1)*100,0)</f>
        <v>0.60605097669648167</v>
      </c>
      <c r="E61" s="44">
        <f>IF(AND(F$5-E$5 &lt;&gt; 0,E18&lt;&gt;0,F18&lt;&gt;0),(EXP(LN(F18/E18)/(F$5-E$5))-1)*100,0)</f>
        <v>0.43867801300065956</v>
      </c>
      <c r="F61" s="44">
        <f t="shared" si="18"/>
        <v>0.49443803916273676</v>
      </c>
      <c r="H61" s="44">
        <f>(B18/B$40)*100</f>
        <v>6.3606859338099984</v>
      </c>
      <c r="I61" s="44">
        <f>(C18/C$40)*100</f>
        <v>5.9394401621327502</v>
      </c>
      <c r="J61" s="44">
        <f>(D18/D$40)*100</f>
        <v>5.996715195789899</v>
      </c>
      <c r="K61" s="44">
        <f>(E18/E$40)*100</f>
        <v>6.016945403527699</v>
      </c>
      <c r="L61" s="44">
        <f>(F18/F$40)*100</f>
        <v>6.0568571851917978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3.5988490973469567</v>
      </c>
      <c r="C63" s="44">
        <f t="shared" si="22"/>
        <v>7.5178116960827879E-2</v>
      </c>
      <c r="D63" s="44">
        <f t="shared" si="22"/>
        <v>0.6859847149891074</v>
      </c>
      <c r="E63" s="44">
        <f t="shared" si="22"/>
        <v>0.37723110073955013</v>
      </c>
      <c r="F63" s="44">
        <f t="shared" si="18"/>
        <v>0.48004362929225941</v>
      </c>
      <c r="H63" s="44">
        <f>(B20/B$40)*100</f>
        <v>29.199511903160079</v>
      </c>
      <c r="I63" s="44">
        <f>(C20/C$40)*100</f>
        <v>31.061661003731938</v>
      </c>
      <c r="J63" s="44">
        <f>(D20/D$40)*100</f>
        <v>31.397794550427598</v>
      </c>
      <c r="K63" s="44">
        <f>(E20/E$40)*100</f>
        <v>31.629067560422229</v>
      </c>
      <c r="L63" s="44">
        <f>(F20/F$40)*100</f>
        <v>31.644620265368705</v>
      </c>
    </row>
    <row r="64" spans="1:12" x14ac:dyDescent="0.2">
      <c r="A64" t="str">
        <f>A21</f>
        <v>Wholesale and retail trade</v>
      </c>
      <c r="B64" s="40">
        <f t="shared" si="22"/>
        <v>1.6683663072929678</v>
      </c>
      <c r="C64" s="44">
        <f t="shared" si="22"/>
        <v>-3.0845197710511973</v>
      </c>
      <c r="D64" s="40">
        <f t="shared" si="22"/>
        <v>0.36319269578157787</v>
      </c>
      <c r="E64" s="40">
        <f t="shared" si="22"/>
        <v>0.20500637406413169</v>
      </c>
      <c r="F64" s="44">
        <f t="shared" si="18"/>
        <v>0.25770742592414742</v>
      </c>
      <c r="H64" s="40">
        <f t="shared" ref="H64:L66" si="23">(B21/B$20)*100</f>
        <v>56.773365748244188</v>
      </c>
      <c r="I64" s="40">
        <f t="shared" si="23"/>
        <v>52.658477539675452</v>
      </c>
      <c r="J64" s="40">
        <f t="shared" si="23"/>
        <v>50.995878647534767</v>
      </c>
      <c r="K64" s="40">
        <f t="shared" si="23"/>
        <v>50.183657634196578</v>
      </c>
      <c r="L64" s="40">
        <f t="shared" si="23"/>
        <v>49.329236808430807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7.7744411758523091</v>
      </c>
      <c r="C65" s="44">
        <f t="shared" si="22"/>
        <v>7.2640365438729093</v>
      </c>
      <c r="D65" s="40">
        <f t="shared" si="22"/>
        <v>1.3104056493176364</v>
      </c>
      <c r="E65" s="40">
        <f t="shared" si="22"/>
        <v>0.25317149185346555</v>
      </c>
      <c r="F65" s="44">
        <f t="shared" si="18"/>
        <v>0.60435128323992338</v>
      </c>
      <c r="H65" s="40">
        <f t="shared" si="23"/>
        <v>25.009136555756811</v>
      </c>
      <c r="I65" s="40">
        <f t="shared" si="23"/>
        <v>29.291532461083236</v>
      </c>
      <c r="J65" s="40">
        <f t="shared" si="23"/>
        <v>31.395677404237119</v>
      </c>
      <c r="K65" s="40">
        <f t="shared" si="23"/>
        <v>32.381355170220516</v>
      </c>
      <c r="L65" s="40">
        <f t="shared" si="23"/>
        <v>31.983361609190268</v>
      </c>
    </row>
    <row r="66" spans="1:12" x14ac:dyDescent="0.2">
      <c r="A66" t="str">
        <f>A23</f>
        <v>Accommodation and food</v>
      </c>
      <c r="B66" s="40">
        <f t="shared" si="22"/>
        <v>3.3598787885410042</v>
      </c>
      <c r="C66" s="44">
        <f t="shared" si="22"/>
        <v>-2.3729007852349548</v>
      </c>
      <c r="D66" s="40">
        <f t="shared" si="22"/>
        <v>0.48683151642383571</v>
      </c>
      <c r="E66" s="40">
        <f t="shared" si="22"/>
        <v>1.0759751802588147</v>
      </c>
      <c r="F66" s="44">
        <f t="shared" si="18"/>
        <v>0.87921116817788469</v>
      </c>
      <c r="H66" s="40">
        <f t="shared" si="23"/>
        <v>18.217497695998997</v>
      </c>
      <c r="I66" s="40">
        <f t="shared" si="23"/>
        <v>18.049989999241316</v>
      </c>
      <c r="J66" s="40">
        <f t="shared" si="23"/>
        <v>17.608443948228107</v>
      </c>
      <c r="K66" s="40">
        <f t="shared" si="23"/>
        <v>17.434987195582899</v>
      </c>
      <c r="L66" s="40">
        <f t="shared" si="23"/>
        <v>18.687401582378925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1.6517624886341453</v>
      </c>
      <c r="C68" s="44">
        <f t="shared" si="24"/>
        <v>-0.96601122914459214</v>
      </c>
      <c r="D68" s="44">
        <f t="shared" si="24"/>
        <v>0.5348120718382976</v>
      </c>
      <c r="E68" s="44">
        <f t="shared" si="24"/>
        <v>0.53421917054252699</v>
      </c>
      <c r="F68" s="44">
        <f t="shared" si="18"/>
        <v>0.53441680391927981</v>
      </c>
      <c r="H68" s="44">
        <f>(B25/B$40)*100</f>
        <v>31.364397696851043</v>
      </c>
      <c r="I68" s="44">
        <f>(C25/C$40)*100</f>
        <v>30.926157616682893</v>
      </c>
      <c r="J68" s="44">
        <f>(D25/D$40)*100</f>
        <v>30.93558494616207</v>
      </c>
      <c r="K68" s="44">
        <f>(E25/E$40)*100</f>
        <v>30.930206593202879</v>
      </c>
      <c r="L68" s="44">
        <f>(F25/F$40)*100</f>
        <v>31.432816492886783</v>
      </c>
    </row>
    <row r="69" spans="1:12" x14ac:dyDescent="0.2">
      <c r="A69" t="str">
        <f>A26</f>
        <v>Media</v>
      </c>
      <c r="B69" s="40">
        <f t="shared" si="24"/>
        <v>-1.1221592231878685</v>
      </c>
      <c r="C69" s="44">
        <f t="shared" si="24"/>
        <v>-6.4019629712245845</v>
      </c>
      <c r="D69" s="40">
        <f t="shared" si="24"/>
        <v>-0.72050829604917155</v>
      </c>
      <c r="E69" s="40">
        <f t="shared" si="24"/>
        <v>-9.4295835842150844E-2</v>
      </c>
      <c r="F69" s="44">
        <f t="shared" si="18"/>
        <v>-0.30347097227572117</v>
      </c>
      <c r="H69" s="40">
        <f t="shared" ref="H69:L71" si="25">(B26/B$25)*100</f>
        <v>1.7344674556213029</v>
      </c>
      <c r="I69" s="40">
        <f t="shared" si="25"/>
        <v>1.552753080048352</v>
      </c>
      <c r="J69" s="40">
        <f t="shared" si="25"/>
        <v>1.4675228382367356</v>
      </c>
      <c r="K69" s="40">
        <f t="shared" si="25"/>
        <v>1.3781619059294656</v>
      </c>
      <c r="L69" s="40">
        <f t="shared" si="25"/>
        <v>1.2943865789320737</v>
      </c>
    </row>
    <row r="70" spans="1:12" x14ac:dyDescent="0.2">
      <c r="A70" t="str">
        <f>A27</f>
        <v>Information technology</v>
      </c>
      <c r="B70" s="40">
        <f t="shared" si="24"/>
        <v>0.86472423258878717</v>
      </c>
      <c r="C70" s="44">
        <f t="shared" si="24"/>
        <v>-2.5013874573851957</v>
      </c>
      <c r="D70" s="40">
        <f t="shared" si="24"/>
        <v>1.5751254809307724</v>
      </c>
      <c r="E70" s="40">
        <f t="shared" si="24"/>
        <v>0.8392128873670579</v>
      </c>
      <c r="F70" s="44">
        <f t="shared" si="18"/>
        <v>1.0839227592679856</v>
      </c>
      <c r="H70" s="40">
        <f t="shared" si="25"/>
        <v>9.0133136094674917</v>
      </c>
      <c r="I70" s="40">
        <f t="shared" si="25"/>
        <v>8.7373966534239962</v>
      </c>
      <c r="J70" s="40">
        <f t="shared" si="25"/>
        <v>8.6019361788447455</v>
      </c>
      <c r="K70" s="40">
        <f t="shared" si="25"/>
        <v>9.0562979308841776</v>
      </c>
      <c r="L70" s="40">
        <f t="shared" si="25"/>
        <v>9.3348228411284762</v>
      </c>
    </row>
    <row r="71" spans="1:12" x14ac:dyDescent="0.2">
      <c r="A71" t="str">
        <f>A28</f>
        <v>Finance and insurance</v>
      </c>
      <c r="B71" s="40">
        <f t="shared" si="24"/>
        <v>0.20010505467786821</v>
      </c>
      <c r="C71" s="44">
        <f t="shared" si="24"/>
        <v>5.439630455559108</v>
      </c>
      <c r="D71" s="40">
        <f t="shared" si="24"/>
        <v>-0.45814044488597938</v>
      </c>
      <c r="E71" s="40">
        <f t="shared" si="24"/>
        <v>-0.6833881318346835</v>
      </c>
      <c r="F71" s="44">
        <f t="shared" si="18"/>
        <v>-0.60836225992242365</v>
      </c>
      <c r="H71" s="40">
        <f t="shared" si="25"/>
        <v>9.2130177514792813</v>
      </c>
      <c r="I71" s="40">
        <f t="shared" si="25"/>
        <v>8.6979110743194692</v>
      </c>
      <c r="J71" s="40">
        <f t="shared" si="25"/>
        <v>9.2605027909514366</v>
      </c>
      <c r="K71" s="40">
        <f t="shared" si="25"/>
        <v>8.8121313663792531</v>
      </c>
      <c r="L71" s="40">
        <f t="shared" si="25"/>
        <v>7.8011894537682158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7.1068574744317381</v>
      </c>
      <c r="C72" s="44">
        <f t="shared" si="27"/>
        <v>7.4600798403194446</v>
      </c>
      <c r="D72" s="40">
        <f t="shared" si="27"/>
        <v>-0.17357575383786239</v>
      </c>
      <c r="E72" s="40">
        <f t="shared" si="27"/>
        <v>1.2116855381890224</v>
      </c>
      <c r="F72" s="44">
        <f t="shared" si="18"/>
        <v>0.74780896861166291</v>
      </c>
      <c r="H72" s="40">
        <f t="shared" ref="H72:L72" si="28">(B29/B$25)*100</f>
        <v>4.5051775147928934</v>
      </c>
      <c r="I72" s="40">
        <f t="shared" si="28"/>
        <v>5.5529193351182586</v>
      </c>
      <c r="J72" s="40">
        <f t="shared" si="28"/>
        <v>6.0253773730082134</v>
      </c>
      <c r="K72" s="40">
        <f t="shared" si="28"/>
        <v>5.8160679988557877</v>
      </c>
      <c r="L72" s="40">
        <f t="shared" si="28"/>
        <v>6.2200941489464778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3.4021777716093604</v>
      </c>
      <c r="C73" s="44">
        <f t="shared" si="29"/>
        <v>-0.55740927549735586</v>
      </c>
      <c r="D73" s="40">
        <f t="shared" si="29"/>
        <v>0.82260340265412069</v>
      </c>
      <c r="E73" s="40">
        <f t="shared" si="29"/>
        <v>0.6273828268030357</v>
      </c>
      <c r="F73" s="44">
        <f t="shared" si="18"/>
        <v>0.69241431575954859</v>
      </c>
      <c r="H73" s="40">
        <f t="shared" ref="H73:L73" si="30">(B30/B$25)*100</f>
        <v>25.013683431952654</v>
      </c>
      <c r="I73" s="40">
        <f t="shared" si="30"/>
        <v>26.781613574726489</v>
      </c>
      <c r="J73" s="40">
        <f t="shared" si="30"/>
        <v>26.892111190386281</v>
      </c>
      <c r="K73" s="40">
        <f t="shared" si="30"/>
        <v>27.279228474520849</v>
      </c>
      <c r="L73" s="40">
        <f t="shared" si="30"/>
        <v>27.533078050638988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1.211848185080755</v>
      </c>
      <c r="C74" s="44">
        <f t="shared" si="31"/>
        <v>-5.3976698767595366</v>
      </c>
      <c r="D74" s="40">
        <f t="shared" si="31"/>
        <v>1.221497652261383</v>
      </c>
      <c r="E74" s="40">
        <f t="shared" si="31"/>
        <v>0.77124587887589247</v>
      </c>
      <c r="F74" s="44">
        <f t="shared" si="18"/>
        <v>0.9211068286493429</v>
      </c>
      <c r="H74" s="40">
        <f>(B31/B$25)*100</f>
        <v>31.399038461538449</v>
      </c>
      <c r="I74" s="40">
        <f t="shared" ref="I74:L74" si="32">(C31/C$25)*100</f>
        <v>30.859019164360451</v>
      </c>
      <c r="J74" s="40">
        <f t="shared" si="32"/>
        <v>29.478113065010252</v>
      </c>
      <c r="K74" s="40">
        <f t="shared" si="32"/>
        <v>30.498685518913554</v>
      </c>
      <c r="L74" s="40">
        <f t="shared" si="32"/>
        <v>31.225421507028894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1.9925714952588658</v>
      </c>
      <c r="C75" s="44">
        <f t="shared" si="33"/>
        <v>0.88738559490650903</v>
      </c>
      <c r="D75" s="40">
        <f t="shared" si="33"/>
        <v>-0.5939259757138271</v>
      </c>
      <c r="E75" s="40">
        <f t="shared" si="33"/>
        <v>0.48113802277687245</v>
      </c>
      <c r="F75" s="44">
        <f t="shared" si="18"/>
        <v>0.12149767383518029</v>
      </c>
      <c r="H75" s="40">
        <f t="shared" ref="H75:L75" si="34">(B32/B$25)*100</f>
        <v>8.5883875739644928</v>
      </c>
      <c r="I75" s="40">
        <f t="shared" si="34"/>
        <v>8.7041456394412222</v>
      </c>
      <c r="J75" s="40">
        <f t="shared" si="34"/>
        <v>8.8670415914718443</v>
      </c>
      <c r="K75" s="40">
        <f t="shared" si="34"/>
        <v>8.380327734869855</v>
      </c>
      <c r="L75" s="40">
        <f t="shared" si="34"/>
        <v>8.3361853533168322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-1.9589600849532096</v>
      </c>
      <c r="C76" s="44">
        <f t="shared" si="35"/>
        <v>2.2193509158621172</v>
      </c>
      <c r="D76" s="40">
        <f t="shared" si="35"/>
        <v>-0.84546441393895666</v>
      </c>
      <c r="E76" s="40">
        <f t="shared" si="35"/>
        <v>-8.2930994040075756E-2</v>
      </c>
      <c r="F76" s="44">
        <f t="shared" si="18"/>
        <v>-0.33775815596719383</v>
      </c>
      <c r="H76" s="40">
        <f t="shared" ref="H76:L76" si="36">(B33/B$25)*100</f>
        <v>10.532914201183415</v>
      </c>
      <c r="I76" s="40">
        <f t="shared" si="36"/>
        <v>9.1142414785617643</v>
      </c>
      <c r="J76" s="40">
        <f t="shared" si="36"/>
        <v>9.4073949720904881</v>
      </c>
      <c r="K76" s="40">
        <f t="shared" si="36"/>
        <v>8.7790990696470601</v>
      </c>
      <c r="L76" s="40">
        <f t="shared" si="36"/>
        <v>8.2548220662400382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1.5792028553330395</v>
      </c>
      <c r="C78" s="44">
        <f t="shared" ref="C78:C83" si="38">IF(AND(D$5-C$5 &lt;&gt; 0,C35&lt;&gt;0,D35&lt;&gt;0),(EXP(LN(D35/C35)/(D$5-C$5))-1)*100,0)</f>
        <v>-1.8287722967867071</v>
      </c>
      <c r="D78" s="44">
        <f t="shared" si="37"/>
        <v>0.77227564984132524</v>
      </c>
      <c r="E78" s="44">
        <f t="shared" si="37"/>
        <v>0.50655346177173044</v>
      </c>
      <c r="F78" s="44">
        <f t="shared" si="18"/>
        <v>0.59504958067229108</v>
      </c>
      <c r="H78" s="44">
        <f>(B35/B$40)*100</f>
        <v>22.500823547424716</v>
      </c>
      <c r="I78" s="44">
        <f>(C35/C$40)*100</f>
        <v>22.123150619780716</v>
      </c>
      <c r="J78" s="44">
        <f>(D35/D$40)*100</f>
        <v>21.937104005816614</v>
      </c>
      <c r="K78" s="44">
        <f>(E35/E$40)*100</f>
        <v>22.193549202550678</v>
      </c>
      <c r="L78" s="44">
        <f>(F35/F$40)*100</f>
        <v>22.49220070919251</v>
      </c>
    </row>
    <row r="79" spans="1:12" x14ac:dyDescent="0.2">
      <c r="A79" t="str">
        <f>A36</f>
        <v>Public admin. and defence</v>
      </c>
      <c r="B79" s="40">
        <f t="shared" si="37"/>
        <v>0.19393358850399167</v>
      </c>
      <c r="C79" s="44">
        <f t="shared" si="38"/>
        <v>2.5882271850017124</v>
      </c>
      <c r="D79" s="40">
        <f t="shared" si="37"/>
        <v>1.1266101173800003</v>
      </c>
      <c r="E79" s="40">
        <f t="shared" si="37"/>
        <v>0.41311049181729231</v>
      </c>
      <c r="F79" s="44">
        <f t="shared" si="18"/>
        <v>0.65038259438581214</v>
      </c>
      <c r="H79" s="40">
        <f>(B36/B$35)*100</f>
        <v>14.842384720468097</v>
      </c>
      <c r="I79" s="40">
        <f t="shared" ref="I79:L81" si="39">(C36/C$35)*100</f>
        <v>14.04915461042355</v>
      </c>
      <c r="J79" s="40">
        <f t="shared" si="39"/>
        <v>14.681265566817093</v>
      </c>
      <c r="K79" s="40">
        <f t="shared" si="39"/>
        <v>14.941197687773473</v>
      </c>
      <c r="L79" s="40">
        <f t="shared" si="39"/>
        <v>14.802866089718691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0.44550025144813876</v>
      </c>
      <c r="C80" s="44">
        <f t="shared" si="38"/>
        <v>-1.3333166564520105</v>
      </c>
      <c r="D80" s="40">
        <f t="shared" si="40"/>
        <v>-0.38605864726314332</v>
      </c>
      <c r="E80" s="40">
        <f t="shared" si="40"/>
        <v>0.16370207233136203</v>
      </c>
      <c r="F80" s="44">
        <f t="shared" si="18"/>
        <v>-1.9887796816320247E-2</v>
      </c>
      <c r="H80" s="40">
        <f>(B37/B$35)*100</f>
        <v>40.488697579709779</v>
      </c>
      <c r="I80" s="40">
        <f t="shared" si="39"/>
        <v>38.711192454438084</v>
      </c>
      <c r="J80" s="40">
        <f t="shared" si="39"/>
        <v>38.906562106976374</v>
      </c>
      <c r="K80" s="40">
        <f t="shared" si="39"/>
        <v>36.721308363311955</v>
      </c>
      <c r="L80" s="40">
        <f t="shared" si="39"/>
        <v>35.487713535415566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3.0101732150916938</v>
      </c>
      <c r="C81" s="44">
        <f t="shared" si="38"/>
        <v>-3.5484036283500275</v>
      </c>
      <c r="D81" s="40">
        <f t="shared" si="40"/>
        <v>1.5948077596349197</v>
      </c>
      <c r="E81" s="40">
        <f t="shared" si="40"/>
        <v>0.78823441625635038</v>
      </c>
      <c r="F81" s="44">
        <f t="shared" si="18"/>
        <v>1.0563781771360858</v>
      </c>
      <c r="H81" s="40">
        <f>(B38/B$35)*100</f>
        <v>44.668917699822117</v>
      </c>
      <c r="I81" s="40">
        <f t="shared" si="39"/>
        <v>47.239652935138373</v>
      </c>
      <c r="J81" s="40">
        <f t="shared" si="39"/>
        <v>46.412172326206537</v>
      </c>
      <c r="K81" s="40">
        <f t="shared" si="39"/>
        <v>48.337493948914563</v>
      </c>
      <c r="L81" s="40">
        <f t="shared" si="39"/>
        <v>49.709420374865751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2.0099793893558315</v>
      </c>
      <c r="C83" s="206">
        <f t="shared" si="38"/>
        <v>-0.99619090874026872</v>
      </c>
      <c r="D83" s="43">
        <f>IF(AND(E$5-D$5 &lt;&gt; 0,D40&lt;&gt;0,E40&lt;&gt;0),(EXP(LN(E40/D40)/(E$5-D$5))-1)*100,0)</f>
        <v>0.53830816293141126</v>
      </c>
      <c r="E83" s="43">
        <f>IF(AND(F$5-E$5 &lt;&gt; 0,E40&lt;&gt;0,F40&lt;&gt;0),(EXP(LN(F40/E40)/(F$5-E$5))-1)*100,0)</f>
        <v>0.37229666694400532</v>
      </c>
      <c r="F83" s="206">
        <f t="shared" si="18"/>
        <v>0.42760335183862352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1.6647082088537823</v>
      </c>
      <c r="C89" s="44">
        <f>IF(AND(F$5-D$5 &lt;&gt; 0,D7&lt;&gt;0,F7&lt;&gt;0),(EXP(LN(F7/D7)/(F$5-D$5))-1)*100,0)</f>
        <v>6.254221023402895E-2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3.5452035700212825</v>
      </c>
      <c r="C90" s="44">
        <f t="shared" ref="C90:C122" si="43">IF(AND(F$5-D$5 &lt;&gt; 0,D8&lt;&gt;0,F8&lt;&gt;0),(EXP(LN(F8/D8)/(F$5-D$5))-1)*100,0)</f>
        <v>-0.15550144499465457</v>
      </c>
    </row>
    <row r="91" spans="1:12" x14ac:dyDescent="0.2">
      <c r="A91" s="30" t="str">
        <f t="shared" si="41"/>
        <v>Mining and quarrying</v>
      </c>
      <c r="B91" s="44">
        <f t="shared" si="42"/>
        <v>-5.3905197341726936</v>
      </c>
      <c r="C91" s="44">
        <f t="shared" si="43"/>
        <v>-2.805353076191297</v>
      </c>
    </row>
    <row r="92" spans="1:12" x14ac:dyDescent="0.2">
      <c r="A92" s="30" t="str">
        <f t="shared" si="41"/>
        <v>Electricity and gas</v>
      </c>
      <c r="B92" s="44">
        <f t="shared" si="42"/>
        <v>-0.72184293754646855</v>
      </c>
      <c r="C92" s="44">
        <f t="shared" si="43"/>
        <v>-0.25646526367557598</v>
      </c>
    </row>
    <row r="93" spans="1:12" x14ac:dyDescent="0.2">
      <c r="A93" s="30" t="str">
        <f t="shared" si="41"/>
        <v>Water and sewerage</v>
      </c>
      <c r="B93" s="44">
        <f t="shared" si="42"/>
        <v>-5.4265248854323822E-3</v>
      </c>
      <c r="C93" s="44">
        <f t="shared" si="43"/>
        <v>0.80672418834053516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-0.59999936387811204</v>
      </c>
      <c r="C95" s="44">
        <f t="shared" si="43"/>
        <v>-0.69851878028827086</v>
      </c>
    </row>
    <row r="96" spans="1:12" x14ac:dyDescent="0.2">
      <c r="A96" s="30" t="str">
        <f t="shared" si="41"/>
        <v>Food drink and tobacco</v>
      </c>
      <c r="B96" s="44">
        <f t="shared" si="42"/>
        <v>0.89710639911995127</v>
      </c>
      <c r="C96" s="44">
        <f t="shared" si="43"/>
        <v>0.81614586729323868</v>
      </c>
    </row>
    <row r="97" spans="1:3" x14ac:dyDescent="0.2">
      <c r="A97" s="30" t="str">
        <f t="shared" si="41"/>
        <v>Engineering</v>
      </c>
      <c r="B97" s="44">
        <f t="shared" si="42"/>
        <v>-2.4828437538097492</v>
      </c>
      <c r="C97" s="44">
        <f t="shared" si="43"/>
        <v>-1.5321142083801198</v>
      </c>
    </row>
    <row r="98" spans="1:3" x14ac:dyDescent="0.2">
      <c r="A98" s="30" t="str">
        <f t="shared" si="41"/>
        <v>Rest of manufacturing</v>
      </c>
      <c r="B98" s="44">
        <f t="shared" si="42"/>
        <v>-0.62072813354625556</v>
      </c>
      <c r="C98" s="44">
        <f t="shared" si="43"/>
        <v>-1.0955868906829092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0.21353981019234247</v>
      </c>
      <c r="C100" s="44">
        <f t="shared" si="43"/>
        <v>0.49443803916273676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2.8843265020482622</v>
      </c>
      <c r="C102" s="44">
        <f t="shared" si="43"/>
        <v>0.48004362929225941</v>
      </c>
    </row>
    <row r="103" spans="1:3" x14ac:dyDescent="0.2">
      <c r="A103" s="30" t="str">
        <f t="shared" si="41"/>
        <v>Wholesale and retail trade</v>
      </c>
      <c r="B103" s="44">
        <f t="shared" si="42"/>
        <v>0.69949820316654865</v>
      </c>
      <c r="C103" s="44">
        <f t="shared" si="43"/>
        <v>0.25770742592414742</v>
      </c>
    </row>
    <row r="104" spans="1:3" x14ac:dyDescent="0.2">
      <c r="A104" s="30" t="str">
        <f t="shared" si="41"/>
        <v>Transport and storage</v>
      </c>
      <c r="B104" s="44">
        <f t="shared" si="42"/>
        <v>7.6721663217682812</v>
      </c>
      <c r="C104" s="44">
        <f t="shared" si="43"/>
        <v>0.60435128323992338</v>
      </c>
    </row>
    <row r="105" spans="1:3" x14ac:dyDescent="0.2">
      <c r="A105" s="30" t="str">
        <f t="shared" si="41"/>
        <v>Accommodation and food</v>
      </c>
      <c r="B105" s="44">
        <f t="shared" si="42"/>
        <v>2.1870048945743958</v>
      </c>
      <c r="C105" s="44">
        <f t="shared" si="43"/>
        <v>0.87921116817788469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1.1227297716377427</v>
      </c>
      <c r="C107" s="44">
        <f t="shared" si="43"/>
        <v>0.53441680391927981</v>
      </c>
    </row>
    <row r="108" spans="1:3" x14ac:dyDescent="0.2">
      <c r="A108" s="30" t="str">
        <f t="shared" si="41"/>
        <v>Media</v>
      </c>
      <c r="B108" s="44">
        <f t="shared" si="42"/>
        <v>-2.2014248806083936</v>
      </c>
      <c r="C108" s="44">
        <f t="shared" si="43"/>
        <v>-0.30347097227572117</v>
      </c>
    </row>
    <row r="109" spans="1:3" x14ac:dyDescent="0.2">
      <c r="A109" s="30" t="str">
        <f t="shared" si="41"/>
        <v>Information technology</v>
      </c>
      <c r="B109" s="44">
        <f t="shared" si="42"/>
        <v>0.1823307780100647</v>
      </c>
      <c r="C109" s="44">
        <f t="shared" si="43"/>
        <v>1.0839227592679856</v>
      </c>
    </row>
    <row r="110" spans="1:3" x14ac:dyDescent="0.2">
      <c r="A110" s="30" t="str">
        <f t="shared" si="41"/>
        <v>Finance and insurance</v>
      </c>
      <c r="B110" s="44">
        <f t="shared" si="42"/>
        <v>1.226755353352238</v>
      </c>
      <c r="C110" s="44">
        <f t="shared" si="43"/>
        <v>-0.60836225992242365</v>
      </c>
    </row>
    <row r="111" spans="1:3" x14ac:dyDescent="0.2">
      <c r="A111" s="30" t="str">
        <f t="shared" si="41"/>
        <v>Real estate</v>
      </c>
      <c r="B111" s="44">
        <f t="shared" si="42"/>
        <v>7.1774089416260178</v>
      </c>
      <c r="C111" s="44">
        <f t="shared" si="43"/>
        <v>0.74780896861166291</v>
      </c>
    </row>
    <row r="112" spans="1:3" x14ac:dyDescent="0.2">
      <c r="A112" s="30" t="str">
        <f t="shared" si="41"/>
        <v>Professional services</v>
      </c>
      <c r="B112" s="44">
        <f t="shared" si="42"/>
        <v>2.5978439906942041</v>
      </c>
      <c r="C112" s="44">
        <f t="shared" si="43"/>
        <v>0.69241431575954859</v>
      </c>
    </row>
    <row r="113" spans="1:3" x14ac:dyDescent="0.2">
      <c r="A113" s="30" t="str">
        <f t="shared" si="41"/>
        <v>Support services</v>
      </c>
      <c r="B113" s="44">
        <f t="shared" si="42"/>
        <v>-0.14600361386013505</v>
      </c>
      <c r="C113" s="44">
        <f t="shared" si="43"/>
        <v>0.9211068286493429</v>
      </c>
    </row>
    <row r="114" spans="1:3" x14ac:dyDescent="0.2">
      <c r="A114" s="30" t="str">
        <f t="shared" si="41"/>
        <v>Arts and entertainment</v>
      </c>
      <c r="B114" s="44">
        <f t="shared" si="42"/>
        <v>1.7705699799709818</v>
      </c>
      <c r="C114" s="44">
        <f t="shared" si="43"/>
        <v>0.12149767383518029</v>
      </c>
    </row>
    <row r="115" spans="1:3" x14ac:dyDescent="0.2">
      <c r="A115" s="30" t="str">
        <f t="shared" si="41"/>
        <v>Other services</v>
      </c>
      <c r="B115" s="44">
        <f t="shared" si="42"/>
        <v>-1.1371898317219187</v>
      </c>
      <c r="C115" s="44">
        <f t="shared" si="43"/>
        <v>-0.33775815596719383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0.88827227266667919</v>
      </c>
      <c r="C117" s="44">
        <f t="shared" si="43"/>
        <v>0.59504958067229108</v>
      </c>
    </row>
    <row r="118" spans="1:3" x14ac:dyDescent="0.2">
      <c r="A118" s="30" t="str">
        <f t="shared" si="41"/>
        <v>Public admin. and defence</v>
      </c>
      <c r="B118" s="44">
        <f t="shared" si="42"/>
        <v>0.66827962111768446</v>
      </c>
      <c r="C118" s="44">
        <f t="shared" si="43"/>
        <v>0.65038259438581214</v>
      </c>
    </row>
    <row r="119" spans="1:3" x14ac:dyDescent="0.2">
      <c r="A119" s="30" t="str">
        <f t="shared" si="41"/>
        <v>Education</v>
      </c>
      <c r="B119" s="44">
        <f t="shared" si="42"/>
        <v>8.7189631127970735E-2</v>
      </c>
      <c r="C119" s="44">
        <f t="shared" si="43"/>
        <v>-1.9887796816320247E-2</v>
      </c>
    </row>
    <row r="120" spans="1:3" x14ac:dyDescent="0.2">
      <c r="A120" s="30" t="str">
        <f t="shared" si="41"/>
        <v>Health and social work</v>
      </c>
      <c r="B120" s="44">
        <f t="shared" si="42"/>
        <v>1.6637155402528414</v>
      </c>
      <c r="C120" s="44">
        <f t="shared" si="43"/>
        <v>1.0563781771360858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1.4015301755623932</v>
      </c>
      <c r="C122" s="206">
        <f t="shared" si="43"/>
        <v>0.42760335183862352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South East Midlands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342.38222306851776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76.905858391235824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69.324386362935556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488.6124678226891</v>
      </c>
      <c r="I9" s="299" t="str">
        <f>CONCATENATE("(",ROUND((H9/$H11)*100,1),")")</f>
        <v>(52.9)</v>
      </c>
      <c r="K9" s="249">
        <f>B14-B9</f>
        <v>7.8702634502606088</v>
      </c>
      <c r="L9" s="249">
        <f>D14-D9</f>
        <v>2.4531218622174435</v>
      </c>
      <c r="M9" s="249">
        <f>F14-F9</f>
        <v>1.7599911491871012</v>
      </c>
      <c r="N9" s="249">
        <f>SUM(K9:M9)</f>
        <v>12.083376461665154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201.58597170898511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187.79943826604094</v>
      </c>
      <c r="E10" s="299" t="str">
        <f>CONCATENATE("(",ROUND((D10/$H11)*100,1),")")</f>
        <v>(20.3)</v>
      </c>
      <c r="F10" s="249">
        <f t="shared" ref="F10" si="2">SUM(F31,F52,F73,F94,F115,F136,F157,F178,F199,F220,F241,F262,F283,F304,F325,F346,F367,F388,F409,F430,F451,F472)</f>
        <v>46.258122202285143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435.64353217731127</v>
      </c>
      <c r="I10" s="299" t="str">
        <f>CONCATENATE("(",ROUND((H10/$H11)*100,1),")")</f>
        <v>(47.1)</v>
      </c>
      <c r="K10" s="249">
        <f t="shared" ref="K10:K11" si="4">B15-B10</f>
        <v>9.9103791276744744</v>
      </c>
      <c r="L10" s="249">
        <f t="shared" ref="L10:L11" si="5">D15-D10</f>
        <v>2.0753242448562617</v>
      </c>
      <c r="M10" s="249">
        <f t="shared" ref="M10:M11" si="6">F15-F10</f>
        <v>1.076920165803962</v>
      </c>
      <c r="N10" s="249">
        <f t="shared" ref="N10:N11" si="7">SUM(K10:M10)</f>
        <v>13.062623538334698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543.96819477750284</v>
      </c>
      <c r="C11" s="299" t="str">
        <f>CONCATENATE("(",ROUND((B11/$H11)*100,1),")")</f>
        <v>(58.9)</v>
      </c>
      <c r="D11" s="249">
        <f t="shared" ref="D11" si="8">SUM(D32,D53,D74,D95,D116,D137,D158,D179,D200,D221,D242,D263,D284,D305,D326,D347,D368,D389,D410,D431,D452,D473)</f>
        <v>264.70529665727685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115.58250856522072</v>
      </c>
      <c r="G11" s="299" t="str">
        <f>CONCATENATE("(",ROUND((F11/$H11)*100,1),")")</f>
        <v>(12.5)</v>
      </c>
      <c r="H11" s="249">
        <f t="shared" ref="H11" si="10">SUM(H32,H53,H74,H95,H116,H137,H158,H179,H200,H221,H242,H263,H284,H305,H326,H347,H368,H389,H410,H431,H452,H473)</f>
        <v>924.25600000000043</v>
      </c>
      <c r="I11" s="299" t="str">
        <f>CONCATENATE("(",ROUND((H11/$H11)*100,1),")")</f>
        <v>(100)</v>
      </c>
      <c r="K11" s="249">
        <f t="shared" si="4"/>
        <v>17.780642577935168</v>
      </c>
      <c r="L11" s="249">
        <f t="shared" si="5"/>
        <v>4.5284461070735347</v>
      </c>
      <c r="M11" s="249">
        <f t="shared" si="6"/>
        <v>2.8369113149910135</v>
      </c>
      <c r="N11" s="249">
        <f t="shared" si="7"/>
        <v>25.145999999999717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350.25248651877837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79.358980253453268</v>
      </c>
      <c r="E14" s="299" t="str">
        <f>CONCATENATE("(",ROUND((D14/$H16)*100,1),")")</f>
        <v>(8.4)</v>
      </c>
      <c r="F14" s="249">
        <f t="shared" ref="F14" si="12">SUM(F35,F56,F77,F98,F119,F140,F161,F182,F203,F224,F245,F266,F287,F308,F329,F350,F371,F392,F413,F434,F455,F476)</f>
        <v>71.084377512122657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500.69584428435428</v>
      </c>
      <c r="I14" s="299" t="str">
        <f>CONCATENATE("(",ROUND((H14/$H16)*100,1),")")</f>
        <v>(52.7)</v>
      </c>
      <c r="K14" s="249">
        <f>B19-B14</f>
        <v>5.7220217381794214</v>
      </c>
      <c r="L14" s="249">
        <f>D19-D14</f>
        <v>4.7364040337259752</v>
      </c>
      <c r="M14" s="249">
        <f>F19-F14</f>
        <v>3.6730632127703586</v>
      </c>
      <c r="N14" s="249">
        <f>SUM(K14:M14)</f>
        <v>14.131488984675755</v>
      </c>
    </row>
    <row r="15" spans="1:17" x14ac:dyDescent="0.2">
      <c r="A15" s="282" t="s">
        <v>365</v>
      </c>
      <c r="B15" s="249">
        <f t="shared" si="0"/>
        <v>211.49635083665959</v>
      </c>
      <c r="C15" s="299" t="str">
        <f>CONCATENATE("(",ROUND((B15/$H16)*100,1),")")</f>
        <v>(22.3)</v>
      </c>
      <c r="D15" s="249">
        <f t="shared" ref="D15" si="14">SUM(D36,D57,D78,D99,D120,D141,D162,D183,D204,D225,D246,D267,D288,D309,D330,D351,D372,D393,D414,D435,D456,D477)</f>
        <v>189.8747625108972</v>
      </c>
      <c r="E15" s="299" t="str">
        <f>CONCATENATE("(",ROUND((D15/$H16)*100,1),")")</f>
        <v>(20)</v>
      </c>
      <c r="F15" s="249">
        <f t="shared" ref="F15" si="15">SUM(F36,F57,F78,F99,F120,F141,F162,F183,F204,F225,F246,F267,F288,F309,F330,F351,F372,F393,F414,F435,F456,F477)</f>
        <v>47.335042368089105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448.70615571564599</v>
      </c>
      <c r="I15" s="299" t="str">
        <f>CONCATENATE("(",ROUND((H15/$H16)*100,1),")")</f>
        <v>(47.3)</v>
      </c>
      <c r="K15" s="249">
        <f t="shared" ref="K15:K16" si="17">B20-B15</f>
        <v>16.432480473571388</v>
      </c>
      <c r="L15" s="249">
        <f t="shared" ref="L15:L16" si="18">D20-D15</f>
        <v>2.280861832181273</v>
      </c>
      <c r="M15" s="249">
        <f t="shared" ref="M15:M16" si="19">F20-F15</f>
        <v>3.0991687095716713</v>
      </c>
      <c r="N15" s="249">
        <f t="shared" ref="N15:N16" si="20">SUM(K15:M15)</f>
        <v>21.812511015324333</v>
      </c>
    </row>
    <row r="16" spans="1:17" x14ac:dyDescent="0.2">
      <c r="A16" s="282" t="s">
        <v>363</v>
      </c>
      <c r="B16" s="249">
        <f t="shared" si="0"/>
        <v>561.74883735543801</v>
      </c>
      <c r="C16" s="299" t="str">
        <f>CONCATENATE("(",ROUND((B16/$H16)*100,1),")")</f>
        <v>(59.2)</v>
      </c>
      <c r="D16" s="249">
        <f t="shared" ref="D16" si="21">SUM(D37,D58,D79,D100,D121,D142,D163,D184,D205,D226,D247,D268,D289,D310,D331,D352,D373,D394,D415,D436,D457,D478)</f>
        <v>269.23374276435038</v>
      </c>
      <c r="E16" s="299" t="str">
        <f>CONCATENATE("(",ROUND((D16/$H16)*100,1),")")</f>
        <v>(28.4)</v>
      </c>
      <c r="F16" s="249">
        <f t="shared" ref="F16" si="22">SUM(F37,F58,F79,F100,F121,F142,F163,F184,F205,F226,F247,F268,F289,F310,F331,F352,F373,F394,F415,F436,F457,F478)</f>
        <v>118.41941988021173</v>
      </c>
      <c r="G16" s="299" t="str">
        <f>CONCATENATE("(",ROUND((F16/$H16)*100,1),")")</f>
        <v>(12.5)</v>
      </c>
      <c r="H16" s="249">
        <f t="shared" ref="H16" si="23">SUM(H37,H58,H79,H100,H121,H142,H163,H184,H205,H226,H247,H268,H289,H310,H331,H352,H373,H394,H415,H436,H457,H478)</f>
        <v>949.40200000000016</v>
      </c>
      <c r="I16" s="299" t="str">
        <f>CONCATENATE("(",ROUND((H16/$H16)*100,1),")")</f>
        <v>(100)</v>
      </c>
      <c r="K16" s="249">
        <f t="shared" si="17"/>
        <v>22.15450221175081</v>
      </c>
      <c r="L16" s="249">
        <f t="shared" si="18"/>
        <v>7.0172658659072908</v>
      </c>
      <c r="M16" s="249">
        <f t="shared" si="19"/>
        <v>6.7722319223420584</v>
      </c>
      <c r="N16" s="249">
        <f t="shared" si="20"/>
        <v>35.944000000000159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355.97450825695779</v>
      </c>
      <c r="C19" s="299" t="str">
        <f>CONCATENATE("(",ROUND((B19/$H21)*100,1),")")</f>
        <v>(36.1)</v>
      </c>
      <c r="D19" s="249">
        <f t="shared" ref="D19" si="24">SUM(D40,D61,D82,D103,D124,D145,D166,D187,D208,D229,D250,D271,D292,D313,D334,D355,D376,D397,D418,D439,D460,D481)</f>
        <v>84.095384287179243</v>
      </c>
      <c r="E19" s="299" t="str">
        <f>CONCATENATE("(",ROUND((D19/$H21)*100,1),")")</f>
        <v>(8.5)</v>
      </c>
      <c r="F19" s="249">
        <f t="shared" ref="F19" si="25">SUM(F40,F61,F82,F103,F124,F145,F166,F187,F208,F229,F250,F271,F292,F313,F334,F355,F376,F397,F418,F439,F460,F481)</f>
        <v>74.757440724893016</v>
      </c>
      <c r="G19" s="299" t="str">
        <f>CONCATENATE("(",ROUND((F19/$H21)*100,1),")")</f>
        <v>(7.6)</v>
      </c>
      <c r="H19" s="249">
        <f t="shared" ref="H19" si="26">SUM(H40,H61,H82,H103,H124,H145,H166,H187,H208,H229,H250,H271,H292,H313,H334,H355,H376,H397,H418,H439,H460,H481)</f>
        <v>514.82733326903008</v>
      </c>
      <c r="I19" s="299" t="str">
        <f>CONCATENATE("(",ROUND((H19/$H21)*100,1),")")</f>
        <v>(52.2)</v>
      </c>
      <c r="K19" s="249">
        <f>B19-B9</f>
        <v>13.59228518844003</v>
      </c>
      <c r="L19" s="249">
        <f>D19-D9</f>
        <v>7.1895258959434187</v>
      </c>
      <c r="M19" s="249">
        <f>F19-F9</f>
        <v>5.4330543619574598</v>
      </c>
      <c r="N19" s="249">
        <f>SUM(K19:M19)</f>
        <v>26.214865446340909</v>
      </c>
    </row>
    <row r="20" spans="1:14" x14ac:dyDescent="0.2">
      <c r="A20" s="282" t="s">
        <v>365</v>
      </c>
      <c r="B20" s="249">
        <f t="shared" si="0"/>
        <v>227.92883131023098</v>
      </c>
      <c r="C20" s="299" t="str">
        <f>CONCATENATE("(",ROUND((B20/$H21)*100,1),")")</f>
        <v>(23.1)</v>
      </c>
      <c r="D20" s="249">
        <f t="shared" ref="D20" si="27">SUM(D41,D62,D83,D104,D125,D146,D167,D188,D209,D230,D251,D272,D293,D314,D335,D356,D377,D398,D419,D440,D461,D482)</f>
        <v>192.15562434307847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50.434211077660777</v>
      </c>
      <c r="G20" s="299" t="str">
        <f>CONCATENATE("(",ROUND((F20/$H21)*100,1),")")</f>
        <v>(5.1)</v>
      </c>
      <c r="H20" s="249">
        <f t="shared" ref="H20" si="29">SUM(H41,H62,H83,H104,H125,H146,H167,H188,H209,H230,H251,H272,H293,H314,H335,H356,H377,H398,H419,H440,H461,H482)</f>
        <v>470.51866673097027</v>
      </c>
      <c r="I20" s="299" t="str">
        <f>CONCATENATE("(",ROUND((H20/$H21)*100,1),")")</f>
        <v>(47.8)</v>
      </c>
      <c r="K20" s="249">
        <f t="shared" ref="K20:K21" si="30">B20-B10</f>
        <v>26.342859601245863</v>
      </c>
      <c r="L20" s="249">
        <f t="shared" ref="L20:L21" si="31">D20-D10</f>
        <v>4.3561860770375347</v>
      </c>
      <c r="M20" s="249">
        <f t="shared" ref="M20:M21" si="32">F20-F10</f>
        <v>4.1760888753756333</v>
      </c>
      <c r="N20" s="249">
        <f t="shared" ref="N20:N21" si="33">SUM(K20:M20)</f>
        <v>34.875134553659031</v>
      </c>
    </row>
    <row r="21" spans="1:14" x14ac:dyDescent="0.2">
      <c r="A21" s="282" t="s">
        <v>363</v>
      </c>
      <c r="B21" s="249">
        <f t="shared" si="0"/>
        <v>583.90333956718882</v>
      </c>
      <c r="C21" s="299" t="str">
        <f>CONCATENATE("(",ROUND((B21/$H21)*100,1),")")</f>
        <v>(59.3)</v>
      </c>
      <c r="D21" s="249">
        <f t="shared" ref="D21" si="34">SUM(D42,D63,D84,D105,D126,D147,D168,D189,D210,D231,D252,D273,D294,D315,D336,D357,D378,D399,D420,D441,D462,D483)</f>
        <v>276.25100863025767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125.19165180255379</v>
      </c>
      <c r="G21" s="299" t="str">
        <f>CONCATENATE("(",ROUND((F21/$H21)*100,1),")")</f>
        <v>(12.7)</v>
      </c>
      <c r="H21" s="249">
        <f t="shared" ref="H21" si="35">SUM(H42,H63,H84,H105,H126,H147,H168,H189,H210,H231,H252,H273,H294,H315,H336,H357,H378,H399,H420,H441,H462,H483)</f>
        <v>985.34600000000034</v>
      </c>
      <c r="I21" s="299" t="str">
        <f>CONCATENATE("(",ROUND((H21/$H21)*100,1),")")</f>
        <v>(100)</v>
      </c>
      <c r="K21" s="249">
        <f t="shared" si="30"/>
        <v>39.935144789685978</v>
      </c>
      <c r="L21" s="249">
        <f t="shared" si="31"/>
        <v>11.545711972980826</v>
      </c>
      <c r="M21" s="249">
        <f t="shared" si="32"/>
        <v>9.6091432373330719</v>
      </c>
      <c r="N21" s="249">
        <f t="shared" si="33"/>
        <v>61.089999999999876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3.5243389431049863</v>
      </c>
      <c r="C30" s="299" t="str">
        <f>CONCATENATE("(",ROUND((B30/$H32)*100,1),")")</f>
        <v>(44.7)</v>
      </c>
      <c r="D30" s="302">
        <f>'Ind T6'!M9</f>
        <v>0.43409871508628983</v>
      </c>
      <c r="E30" s="299" t="str">
        <f>CONCATENATE("(",ROUND((D30/$H32)*100,1),")")</f>
        <v>(5.5)</v>
      </c>
      <c r="F30" s="302">
        <f>'Ind T6'!N9</f>
        <v>1.7115892194410456</v>
      </c>
      <c r="G30" s="299" t="str">
        <f>CONCATENATE("(",ROUND((F30/$H32)*100,1),")")</f>
        <v>(21.7)</v>
      </c>
      <c r="H30" s="302">
        <f>SUM(B30,D30,F30)</f>
        <v>5.6700268776323215</v>
      </c>
      <c r="I30" s="299" t="str">
        <f>CONCATENATE("(",ROUND((H30/$H32)*100,1),")")</f>
        <v>(71.9)</v>
      </c>
      <c r="K30" s="302">
        <f>B35-B30</f>
        <v>9.9515942924974343E-2</v>
      </c>
      <c r="L30" s="302">
        <f>D35-D30</f>
        <v>7.6387123657434275E-4</v>
      </c>
      <c r="M30" s="302">
        <f>F35-F30</f>
        <v>-5.9858780845065018E-2</v>
      </c>
      <c r="N30" s="302">
        <f>SUM(K30:M30)</f>
        <v>4.0421033316483668E-2</v>
      </c>
    </row>
    <row r="31" spans="1:14" x14ac:dyDescent="0.2">
      <c r="A31" s="282" t="s">
        <v>365</v>
      </c>
      <c r="B31" s="302">
        <f>'Ind T6'!L8</f>
        <v>1.2838857086699638</v>
      </c>
      <c r="C31" s="299" t="str">
        <f>CONCATENATE("(",ROUND((B31/$H32)*100,1),")")</f>
        <v>(16.3)</v>
      </c>
      <c r="D31" s="302">
        <f>'Ind T6'!M8</f>
        <v>0.27150549099984822</v>
      </c>
      <c r="E31" s="299" t="str">
        <f>CONCATENATE("(",ROUND((D31/$H32)*100,1),")")</f>
        <v>(3.4)</v>
      </c>
      <c r="F31" s="302">
        <f>'Ind T6'!N8</f>
        <v>0.66258192269788019</v>
      </c>
      <c r="G31" s="299" t="str">
        <f>CONCATENATE("(",ROUND((F31/$H32)*100,1),")")</f>
        <v>(8.4)</v>
      </c>
      <c r="H31" s="302">
        <f t="shared" ref="H31" si="36">SUM(B31,D31,F31)</f>
        <v>2.2179731223676922</v>
      </c>
      <c r="I31" s="299" t="str">
        <f>CONCATENATE("(",ROUND((H31/$H32)*100,1),")")</f>
        <v>(28.1)</v>
      </c>
      <c r="K31" s="302">
        <f t="shared" ref="K31:K32" si="37">B36-B31</f>
        <v>-6.636664978830531E-3</v>
      </c>
      <c r="L31" s="302">
        <f t="shared" ref="L31:L32" si="38">D36-D31</f>
        <v>-9.7225410220074804E-3</v>
      </c>
      <c r="M31" s="302">
        <f t="shared" ref="M31:M32" si="39">F36-F31</f>
        <v>5.9381726843493743E-3</v>
      </c>
      <c r="N31" s="302">
        <f t="shared" ref="N31:N32" si="40">SUM(K31:M31)</f>
        <v>-1.0421033316488637E-2</v>
      </c>
    </row>
    <row r="32" spans="1:14" x14ac:dyDescent="0.2">
      <c r="A32" s="282" t="s">
        <v>363</v>
      </c>
      <c r="B32" s="302">
        <f>SUM(B30:B31)</f>
        <v>4.8082246517749496</v>
      </c>
      <c r="C32" s="299" t="str">
        <f>CONCATENATE("(",ROUND((B32/$H32)*100,1),")")</f>
        <v>(61)</v>
      </c>
      <c r="D32" s="302">
        <f>SUM(D30:D31)</f>
        <v>0.70560420608613805</v>
      </c>
      <c r="E32" s="299" t="str">
        <f>CONCATENATE("(",ROUND((D32/$H32)*100,1),")")</f>
        <v>(8.9)</v>
      </c>
      <c r="F32" s="302">
        <f>SUM(F30:F31)</f>
        <v>2.374171142138926</v>
      </c>
      <c r="G32" s="299" t="str">
        <f>CONCATENATE("(",ROUND((F32/$H32)*100,1),")")</f>
        <v>(30.1)</v>
      </c>
      <c r="H32" s="302">
        <f>SUM(H30:H31)</f>
        <v>7.8880000000000141</v>
      </c>
      <c r="I32" s="299" t="str">
        <f>CONCATENATE("(",ROUND((H32/$H32)*100,1),")")</f>
        <v>(100)</v>
      </c>
      <c r="K32" s="302">
        <f t="shared" si="37"/>
        <v>9.2879277946144256E-2</v>
      </c>
      <c r="L32" s="302">
        <f t="shared" si="38"/>
        <v>-8.9586697854331376E-3</v>
      </c>
      <c r="M32" s="302">
        <f t="shared" si="39"/>
        <v>-5.3920608160715755E-2</v>
      </c>
      <c r="N32" s="302">
        <f t="shared" si="40"/>
        <v>2.9999999999995364E-2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3.6238548860299606</v>
      </c>
      <c r="C35" s="299" t="str">
        <f>CONCATENATE("(",ROUND((B35/$H37)*100,1),")")</f>
        <v>(45.8)</v>
      </c>
      <c r="D35" s="302">
        <f>'Ind T6'!R9</f>
        <v>0.43486258632286418</v>
      </c>
      <c r="E35" s="299" t="str">
        <f>CONCATENATE("(",ROUND((D35/$H37)*100,1),")")</f>
        <v>(5.5)</v>
      </c>
      <c r="F35" s="302">
        <f>'Ind T6'!S9</f>
        <v>1.6517304385959806</v>
      </c>
      <c r="G35" s="299" t="str">
        <f>CONCATENATE("(",ROUND((F35/$H37)*100,1),")")</f>
        <v>(20.9)</v>
      </c>
      <c r="H35" s="302">
        <f>SUM(B35,D35,F35)</f>
        <v>5.7104479109488055</v>
      </c>
      <c r="I35" s="299" t="str">
        <f>CONCATENATE("(",ROUND((H35/$H37)*100,1),")")</f>
        <v>(72.1)</v>
      </c>
      <c r="K35" s="302">
        <f>B40-B35</f>
        <v>0.11258543245008745</v>
      </c>
      <c r="L35" s="302">
        <f>D40-D35</f>
        <v>-1.8888985905995193E-2</v>
      </c>
      <c r="M35" s="302">
        <f>F40-F35</f>
        <v>-0.19780177919573427</v>
      </c>
      <c r="N35" s="302">
        <f>SUM(K35:M35)</f>
        <v>-0.10410533265164201</v>
      </c>
    </row>
    <row r="36" spans="1:14" x14ac:dyDescent="0.2">
      <c r="A36" s="282" t="s">
        <v>365</v>
      </c>
      <c r="B36" s="302">
        <f>'Ind T6'!Q8</f>
        <v>1.2772490436911332</v>
      </c>
      <c r="C36" s="299" t="str">
        <f>CONCATENATE("(",ROUND((B36/$H37)*100,1),")")</f>
        <v>(16.1)</v>
      </c>
      <c r="D36" s="302">
        <f>'Ind T6'!R8</f>
        <v>0.26178294997784074</v>
      </c>
      <c r="E36" s="299" t="str">
        <f>CONCATENATE("(",ROUND((D36/$H37)*100,1),")")</f>
        <v>(3.3)</v>
      </c>
      <c r="F36" s="302">
        <f>'Ind T6'!S8</f>
        <v>0.66852009538222956</v>
      </c>
      <c r="G36" s="299" t="str">
        <f>CONCATENATE("(",ROUND((F36/$H37)*100,1),")")</f>
        <v>(8.4)</v>
      </c>
      <c r="H36" s="302">
        <f t="shared" ref="H36" si="41">SUM(B36,D36,F36)</f>
        <v>2.2075520890512035</v>
      </c>
      <c r="I36" s="299" t="str">
        <f>CONCATENATE("(",ROUND((H36/$H37)*100,1),")")</f>
        <v>(27.9)</v>
      </c>
      <c r="K36" s="302">
        <f t="shared" ref="K36:K37" si="42">B41-B36</f>
        <v>-6.3761832572138522E-2</v>
      </c>
      <c r="L36" s="302">
        <f t="shared" ref="L36:L37" si="43">D41-D36</f>
        <v>-3.0444634614230776E-2</v>
      </c>
      <c r="M36" s="302">
        <f t="shared" ref="M36:M37" si="44">F41-F36</f>
        <v>-1.3688200161984798E-2</v>
      </c>
      <c r="N36" s="302">
        <f t="shared" ref="N36:N37" si="45">SUM(K36:M36)</f>
        <v>-0.1078946673483541</v>
      </c>
    </row>
    <row r="37" spans="1:14" x14ac:dyDescent="0.2">
      <c r="A37" s="282" t="s">
        <v>363</v>
      </c>
      <c r="B37" s="302">
        <f>SUM(B35:B36)</f>
        <v>4.9011039297210939</v>
      </c>
      <c r="C37" s="299" t="str">
        <f>CONCATENATE("(",ROUND((B37/$H37)*100,1),")")</f>
        <v>(61.9)</v>
      </c>
      <c r="D37" s="302">
        <f>SUM(D35:D36)</f>
        <v>0.69664553630070492</v>
      </c>
      <c r="E37" s="299" t="str">
        <f>CONCATENATE("(",ROUND((D37/$H37)*100,1),")")</f>
        <v>(8.8)</v>
      </c>
      <c r="F37" s="302">
        <f>SUM(F35:F36)</f>
        <v>2.3202505339782102</v>
      </c>
      <c r="G37" s="299" t="str">
        <f>CONCATENATE("(",ROUND((F37/$H37)*100,1),")")</f>
        <v>(29.3)</v>
      </c>
      <c r="H37" s="302">
        <f>SUM(H35:H36)</f>
        <v>7.918000000000009</v>
      </c>
      <c r="I37" s="299" t="str">
        <f>CONCATENATE("(",ROUND((H37/$H37)*100,1),")")</f>
        <v>(100)</v>
      </c>
      <c r="K37" s="302">
        <f t="shared" si="42"/>
        <v>4.8823599877948709E-2</v>
      </c>
      <c r="L37" s="302">
        <f t="shared" si="43"/>
        <v>-4.933362052022594E-2</v>
      </c>
      <c r="M37" s="302">
        <f t="shared" si="44"/>
        <v>-0.21148997935771918</v>
      </c>
      <c r="N37" s="302">
        <f t="shared" si="45"/>
        <v>-0.21199999999999641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3.7364403184800481</v>
      </c>
      <c r="C40" s="299" t="str">
        <f>CONCATENATE("(",ROUND((B40/$H42)*100,1),")")</f>
        <v>(48.5)</v>
      </c>
      <c r="D40" s="302">
        <f>'Ind T6'!W9</f>
        <v>0.41597360041686898</v>
      </c>
      <c r="E40" s="299" t="str">
        <f>CONCATENATE("(",ROUND((D40/$H42)*100,1),")")</f>
        <v>(5.4)</v>
      </c>
      <c r="F40" s="302">
        <f>'Ind T6'!X9</f>
        <v>1.4539286594002463</v>
      </c>
      <c r="G40" s="299" t="str">
        <f>CONCATENATE("(",ROUND((F40/$H42)*100,1),")")</f>
        <v>(18.9)</v>
      </c>
      <c r="H40" s="302">
        <f>SUM(B40,D40,F40)</f>
        <v>5.6063425782971628</v>
      </c>
      <c r="I40" s="299" t="str">
        <f>CONCATENATE("(",ROUND((H40/$H42)*100,1),")")</f>
        <v>(72.8)</v>
      </c>
      <c r="K40" s="302">
        <f>B40-B30</f>
        <v>0.2121013753750618</v>
      </c>
      <c r="L40" s="302">
        <f>D40-D30</f>
        <v>-1.812511466942085E-2</v>
      </c>
      <c r="M40" s="302">
        <f>F40-F30</f>
        <v>-0.25766056004079929</v>
      </c>
      <c r="N40" s="302">
        <f>SUM(K40:M40)</f>
        <v>-6.3684299335158345E-2</v>
      </c>
    </row>
    <row r="41" spans="1:14" x14ac:dyDescent="0.2">
      <c r="A41" s="282" t="s">
        <v>365</v>
      </c>
      <c r="B41" s="302">
        <f>'Ind T6'!V8</f>
        <v>1.2134872111189947</v>
      </c>
      <c r="C41" s="299" t="str">
        <f>CONCATENATE("(",ROUND((B41/$H42)*100,1),")")</f>
        <v>(15.7)</v>
      </c>
      <c r="D41" s="302">
        <f>'Ind T6'!W8</f>
        <v>0.23133831536360996</v>
      </c>
      <c r="E41" s="299" t="str">
        <f>CONCATENATE("(",ROUND((D41/$H42)*100,1),")")</f>
        <v>(3)</v>
      </c>
      <c r="F41" s="302">
        <f>'Ind T6'!X8</f>
        <v>0.65483189522024476</v>
      </c>
      <c r="G41" s="299" t="str">
        <f>CONCATENATE("(",ROUND((F41/$H42)*100,1),")")</f>
        <v>(8.5)</v>
      </c>
      <c r="H41" s="302">
        <f t="shared" ref="H41" si="46">SUM(B41,D41,F41)</f>
        <v>2.0996574217028492</v>
      </c>
      <c r="I41" s="299" t="str">
        <f>CONCATENATE("(",ROUND((H41/$H42)*100,1),")")</f>
        <v>(27.2)</v>
      </c>
      <c r="K41" s="302">
        <f t="shared" ref="K41:K42" si="47">B41-B31</f>
        <v>-7.0398497550969052E-2</v>
      </c>
      <c r="L41" s="302">
        <f t="shared" ref="L41:L42" si="48">D41-D31</f>
        <v>-4.0167175636238256E-2</v>
      </c>
      <c r="M41" s="302">
        <f t="shared" ref="M41:M42" si="49">F41-F31</f>
        <v>-7.7500274776354239E-3</v>
      </c>
      <c r="N41" s="302">
        <f t="shared" ref="N41:N42" si="50">SUM(K41:M41)</f>
        <v>-0.11831570066484273</v>
      </c>
    </row>
    <row r="42" spans="1:14" x14ac:dyDescent="0.2">
      <c r="A42" s="282" t="s">
        <v>363</v>
      </c>
      <c r="B42" s="302">
        <f>SUM(B40:B41)</f>
        <v>4.9499275295990426</v>
      </c>
      <c r="C42" s="299" t="str">
        <f>CONCATENATE("(",ROUND((B42/$H42)*100,1),")")</f>
        <v>(64.2)</v>
      </c>
      <c r="D42" s="302">
        <f>SUM(D40:D41)</f>
        <v>0.64731191578047897</v>
      </c>
      <c r="E42" s="299" t="str">
        <f>CONCATENATE("(",ROUND((D42/$H42)*100,1),")")</f>
        <v>(8.4)</v>
      </c>
      <c r="F42" s="302">
        <f>SUM(F40:F41)</f>
        <v>2.1087605546204911</v>
      </c>
      <c r="G42" s="299" t="str">
        <f>CONCATENATE("(",ROUND((F42/$H42)*100,1),")")</f>
        <v>(27.4)</v>
      </c>
      <c r="H42" s="302">
        <f>SUM(H40:H41)</f>
        <v>7.706000000000012</v>
      </c>
      <c r="I42" s="299" t="str">
        <f>CONCATENATE("(",ROUND((H42/$H42)*100,1),")")</f>
        <v>(100)</v>
      </c>
      <c r="K42" s="302">
        <f t="shared" si="47"/>
        <v>0.14170287782409297</v>
      </c>
      <c r="L42" s="302">
        <f t="shared" si="48"/>
        <v>-5.8292290305659078E-2</v>
      </c>
      <c r="M42" s="302">
        <f t="shared" si="49"/>
        <v>-0.26541058751843494</v>
      </c>
      <c r="N42" s="302">
        <f t="shared" si="50"/>
        <v>-0.18200000000000105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0.17240359517379272</v>
      </c>
      <c r="C51" s="299" t="str">
        <f>CONCATENATE("(",ROUND((B51/$H53)*100,1),")")</f>
        <v>(80.9)</v>
      </c>
      <c r="D51" s="302">
        <f>'Ind T6'!M18</f>
        <v>1.2115981285333765E-2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0.18451957645912648</v>
      </c>
      <c r="I51" s="299" t="str">
        <f>CONCATENATE("(",ROUND((H51/$H53)*100,1),")")</f>
        <v>(86.6)</v>
      </c>
      <c r="K51" s="302">
        <f>B56-B51</f>
        <v>-2.7046129110209427E-2</v>
      </c>
      <c r="L51" s="302">
        <f>D56-D51</f>
        <v>-1.4734473487382754E-3</v>
      </c>
      <c r="M51" s="302">
        <f>F56-F51</f>
        <v>0</v>
      </c>
      <c r="N51" s="302">
        <f>SUM(K51:M51)</f>
        <v>-2.8519576458947704E-2</v>
      </c>
    </row>
    <row r="52" spans="1:14" x14ac:dyDescent="0.2">
      <c r="A52" s="282" t="s">
        <v>365</v>
      </c>
      <c r="B52" s="302">
        <f>'Ind T6'!L17</f>
        <v>2.208150701787704E-2</v>
      </c>
      <c r="C52" s="299" t="str">
        <f>CONCATENATE("(",ROUND((B52/$H53)*100,1),")")</f>
        <v>(10.4)</v>
      </c>
      <c r="D52" s="302">
        <f>'Ind T6'!M17</f>
        <v>6.3989165229964302E-3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2.8480423540873469E-2</v>
      </c>
      <c r="I52" s="299" t="str">
        <f>CONCATENATE("(",ROUND((H52/$H53)*100,1),")")</f>
        <v>(13.4)</v>
      </c>
      <c r="K52" s="302">
        <f t="shared" ref="K52:K53" si="52">B57-B52</f>
        <v>-3.5656699139156173E-3</v>
      </c>
      <c r="L52" s="302">
        <f t="shared" ref="L52:L53" si="53">D57-D52</f>
        <v>-9.1475362713651972E-4</v>
      </c>
      <c r="M52" s="302">
        <f t="shared" ref="M52:M53" si="54">F57-F52</f>
        <v>0</v>
      </c>
      <c r="N52" s="302">
        <f t="shared" ref="N52:N53" si="55">SUM(K52:M52)</f>
        <v>-4.480423541052137E-3</v>
      </c>
    </row>
    <row r="53" spans="1:14" x14ac:dyDescent="0.2">
      <c r="A53" s="282" t="s">
        <v>363</v>
      </c>
      <c r="B53" s="302">
        <f>SUM(B51:B52)</f>
        <v>0.19448510219166976</v>
      </c>
      <c r="C53" s="299" t="str">
        <f>CONCATENATE("(",ROUND((B53/$H53)*100,1),")")</f>
        <v>(91.3)</v>
      </c>
      <c r="D53" s="302">
        <f>SUM(D51:D52)</f>
        <v>1.8514897808330197E-2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0.21299999999999994</v>
      </c>
      <c r="I53" s="299" t="str">
        <f>CONCATENATE("(",ROUND((H53/$H53)*100,1),")")</f>
        <v>(100)</v>
      </c>
      <c r="K53" s="302">
        <f t="shared" si="52"/>
        <v>-3.061179902412503E-2</v>
      </c>
      <c r="L53" s="302">
        <f t="shared" si="53"/>
        <v>-2.3882009758747977E-3</v>
      </c>
      <c r="M53" s="302">
        <f t="shared" si="54"/>
        <v>0</v>
      </c>
      <c r="N53" s="302">
        <f t="shared" si="55"/>
        <v>-3.2999999999999828E-2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0.1453574660635833</v>
      </c>
      <c r="C56" s="299" t="str">
        <f>CONCATENATE("(",ROUND((B56/$H58)*100,1),")")</f>
        <v>(80.8)</v>
      </c>
      <c r="D56" s="302">
        <f>'Ind T6'!R18</f>
        <v>1.064253393659549E-2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0.15600000000017877</v>
      </c>
      <c r="I56" s="299" t="str">
        <f>CONCATENATE("(",ROUND((H56/$H58)*100,1),")")</f>
        <v>(86.7)</v>
      </c>
      <c r="K56" s="302">
        <f>B61-B56</f>
        <v>-3.3291145647745546E-2</v>
      </c>
      <c r="L56" s="302">
        <f>D61-D56</f>
        <v>-1.9237964216524198E-3</v>
      </c>
      <c r="M56" s="302">
        <f>F61-F56</f>
        <v>0</v>
      </c>
      <c r="N56" s="302">
        <f>SUM(K56:M56)</f>
        <v>-3.5214942069397966E-2</v>
      </c>
    </row>
    <row r="57" spans="1:14" x14ac:dyDescent="0.2">
      <c r="A57" s="282" t="s">
        <v>365</v>
      </c>
      <c r="B57" s="302">
        <f>'Ind T6'!Q17</f>
        <v>1.8515837103961423E-2</v>
      </c>
      <c r="C57" s="299" t="str">
        <f>CONCATENATE("(",ROUND((B57/$H58)*100,1),")")</f>
        <v>(10.3)</v>
      </c>
      <c r="D57" s="302">
        <f>'Ind T6'!R17</f>
        <v>5.4841628958599105E-3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2.3999999999821334E-2</v>
      </c>
      <c r="I57" s="299" t="str">
        <f>CONCATENATE("(",ROUND((H57/$H58)*100,1),")")</f>
        <v>(13.3)</v>
      </c>
      <c r="K57" s="302">
        <f t="shared" ref="K57:K58" si="57">B62-B57</f>
        <v>-4.6880304721158075E-3</v>
      </c>
      <c r="L57" s="302">
        <f t="shared" ref="L57:L58" si="58">D62-D57</f>
        <v>-1.0970274584865694E-3</v>
      </c>
      <c r="M57" s="302">
        <f t="shared" ref="M57:M58" si="59">F62-F57</f>
        <v>0</v>
      </c>
      <c r="N57" s="302">
        <f t="shared" ref="N57:N58" si="60">SUM(K57:M57)</f>
        <v>-5.785057930602377E-3</v>
      </c>
    </row>
    <row r="58" spans="1:14" x14ac:dyDescent="0.2">
      <c r="A58" s="282" t="s">
        <v>363</v>
      </c>
      <c r="B58" s="302">
        <f>SUM(B56:B57)</f>
        <v>0.16387330316754473</v>
      </c>
      <c r="C58" s="299" t="str">
        <f>CONCATENATE("(",ROUND((B58/$H58)*100,1),")")</f>
        <v>(91)</v>
      </c>
      <c r="D58" s="302">
        <f>SUM(D56:D57)</f>
        <v>1.6126696832455399E-2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0.1800000000000001</v>
      </c>
      <c r="I58" s="299" t="str">
        <f>CONCATENATE("(",ROUND((H58/$H58)*100,1),")")</f>
        <v>(100)</v>
      </c>
      <c r="K58" s="302">
        <f t="shared" si="57"/>
        <v>-3.7979176119861346E-2</v>
      </c>
      <c r="L58" s="302">
        <f t="shared" si="58"/>
        <v>-3.0208238801389883E-3</v>
      </c>
      <c r="M58" s="302">
        <f t="shared" si="59"/>
        <v>0</v>
      </c>
      <c r="N58" s="302">
        <f t="shared" si="60"/>
        <v>-4.1000000000000335E-2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0.11206632041583775</v>
      </c>
      <c r="C61" s="299" t="str">
        <f>CONCATENATE("(",ROUND((B61/$H63)*100,1),")")</f>
        <v>(80.6)</v>
      </c>
      <c r="D61" s="302">
        <f>'Ind T6'!W18</f>
        <v>8.7187375149430698E-3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0.12078505793078081</v>
      </c>
      <c r="I61" s="299" t="str">
        <f>CONCATENATE("(",ROUND((H61/$H63)*100,1),")")</f>
        <v>(86.9)</v>
      </c>
      <c r="K61" s="302">
        <f>B61-B51</f>
        <v>-6.0337274757954973E-2</v>
      </c>
      <c r="L61" s="302">
        <f>D61-D51</f>
        <v>-3.3972437703906951E-3</v>
      </c>
      <c r="M61" s="302">
        <f>F61-F51</f>
        <v>0</v>
      </c>
      <c r="N61" s="302">
        <f>SUM(K61:M61)</f>
        <v>-6.3734518528345663E-2</v>
      </c>
    </row>
    <row r="62" spans="1:14" x14ac:dyDescent="0.2">
      <c r="A62" s="282" t="s">
        <v>365</v>
      </c>
      <c r="B62" s="302">
        <f>'Ind T6'!V17</f>
        <v>1.3827806631845616E-2</v>
      </c>
      <c r="C62" s="299" t="str">
        <f>CONCATENATE("(",ROUND((B62/$H63)*100,1),")")</f>
        <v>(9.9)</v>
      </c>
      <c r="D62" s="302">
        <f>'Ind T6'!W17</f>
        <v>4.387135437373341E-3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1.8214942069218955E-2</v>
      </c>
      <c r="I62" s="299" t="str">
        <f>CONCATENATE("(",ROUND((H62/$H63)*100,1),")")</f>
        <v>(13.1)</v>
      </c>
      <c r="K62" s="302">
        <f t="shared" ref="K62:K63" si="62">B62-B52</f>
        <v>-8.2537003860314248E-3</v>
      </c>
      <c r="L62" s="302">
        <f t="shared" ref="L62:L63" si="63">D62-D52</f>
        <v>-2.0117810856230892E-3</v>
      </c>
      <c r="M62" s="302">
        <f t="shared" ref="M62:M63" si="64">F62-F52</f>
        <v>0</v>
      </c>
      <c r="N62" s="302">
        <f t="shared" ref="N62:N63" si="65">SUM(K62:M62)</f>
        <v>-1.0265481471654514E-2</v>
      </c>
    </row>
    <row r="63" spans="1:14" x14ac:dyDescent="0.2">
      <c r="A63" s="282" t="s">
        <v>363</v>
      </c>
      <c r="B63" s="302">
        <f>SUM(B61:B62)</f>
        <v>0.12589412704768338</v>
      </c>
      <c r="C63" s="299" t="str">
        <f>CONCATENATE("(",ROUND((B63/$H63)*100,1),")")</f>
        <v>(90.6)</v>
      </c>
      <c r="D63" s="302">
        <f>SUM(D61:D62)</f>
        <v>1.3105872952316411E-2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0.13899999999999976</v>
      </c>
      <c r="I63" s="299" t="str">
        <f>CONCATENATE("(",ROUND((H63/$H63)*100,1),")")</f>
        <v>(100)</v>
      </c>
      <c r="K63" s="302">
        <f t="shared" si="62"/>
        <v>-6.8590975143986377E-2</v>
      </c>
      <c r="L63" s="302">
        <f t="shared" si="63"/>
        <v>-5.409024856013786E-3</v>
      </c>
      <c r="M63" s="302">
        <f t="shared" si="64"/>
        <v>0</v>
      </c>
      <c r="N63" s="302">
        <f t="shared" si="65"/>
        <v>-7.4000000000000163E-2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9.7539608790092647</v>
      </c>
      <c r="C72" s="299" t="str">
        <f>CONCATENATE("(",ROUND((B72/$H74)*100,1),")")</f>
        <v>(59.8)</v>
      </c>
      <c r="D72" s="302">
        <f>'Ind T6'!M27</f>
        <v>0.90420095877636819</v>
      </c>
      <c r="E72" s="299" t="str">
        <f>CONCATENATE("(",ROUND((D72/$H74)*100,1),")")</f>
        <v>(5.5)</v>
      </c>
      <c r="F72" s="302">
        <f>'Ind T6'!N27</f>
        <v>0.12693041850184056</v>
      </c>
      <c r="G72" s="299" t="str">
        <f>CONCATENATE("(",ROUND((F72/$H74)*100,1),")")</f>
        <v>(0.8)</v>
      </c>
      <c r="H72" s="302">
        <f>SUM(B72,D72,F72)</f>
        <v>10.785092256287474</v>
      </c>
      <c r="I72" s="299" t="str">
        <f>CONCATENATE("(",ROUND((H72/$H74)*100,1),")")</f>
        <v>(66.2)</v>
      </c>
      <c r="K72" s="302">
        <f>B77-B72</f>
        <v>0.44902125092298739</v>
      </c>
      <c r="L72" s="302">
        <f>D77-D72</f>
        <v>5.1920743781112333E-2</v>
      </c>
      <c r="M72" s="302">
        <f>F77-F72</f>
        <v>8.5872668992622858E-3</v>
      </c>
      <c r="N72" s="302">
        <f>SUM(K72:M72)</f>
        <v>0.50952926160336198</v>
      </c>
    </row>
    <row r="73" spans="1:14" x14ac:dyDescent="0.2">
      <c r="A73" s="282" t="s">
        <v>365</v>
      </c>
      <c r="B73" s="302">
        <f>'Ind T6'!L26</f>
        <v>4.2266403176974192</v>
      </c>
      <c r="C73" s="299" t="str">
        <f>CONCATENATE("(",ROUND((B73/$H74)*100,1),")")</f>
        <v>(25.9)</v>
      </c>
      <c r="D73" s="302">
        <f>'Ind T6'!M26</f>
        <v>1.2171058331831419</v>
      </c>
      <c r="E73" s="299" t="str">
        <f>CONCATENATE("(",ROUND((D73/$H74)*100,1),")")</f>
        <v>(7.5)</v>
      </c>
      <c r="F73" s="302">
        <f>'Ind T6'!N26</f>
        <v>7.4161592831974821E-2</v>
      </c>
      <c r="G73" s="299" t="str">
        <f>CONCATENATE("(",ROUND((F73/$H74)*100,1),")")</f>
        <v>(0.5)</v>
      </c>
      <c r="H73" s="302">
        <f t="shared" ref="H73" si="66">SUM(B73,D73,F73)</f>
        <v>5.5179077437125361</v>
      </c>
      <c r="I73" s="299" t="str">
        <f>CONCATENATE("(",ROUND((H73/$H74)*100,1),")")</f>
        <v>(33.8)</v>
      </c>
      <c r="K73" s="302">
        <f t="shared" ref="K73:K74" si="67">B78-B73</f>
        <v>0.40984180423944672</v>
      </c>
      <c r="L73" s="302">
        <f t="shared" ref="L73:L74" si="68">D78-D73</f>
        <v>6.7257476237550629E-2</v>
      </c>
      <c r="M73" s="302">
        <f t="shared" ref="M73:M74" si="69">F78-F73</f>
        <v>6.3714579196200161E-3</v>
      </c>
      <c r="N73" s="302">
        <f t="shared" ref="N73:N74" si="70">SUM(K73:M73)</f>
        <v>0.48347073839661736</v>
      </c>
    </row>
    <row r="74" spans="1:14" x14ac:dyDescent="0.2">
      <c r="A74" s="282" t="s">
        <v>363</v>
      </c>
      <c r="B74" s="302">
        <f>SUM(B72:B73)</f>
        <v>13.980601196706683</v>
      </c>
      <c r="C74" s="299" t="str">
        <f>CONCATENATE("(",ROUND((B74/$H74)*100,1),")")</f>
        <v>(85.8)</v>
      </c>
      <c r="D74" s="302">
        <f>SUM(D72:D73)</f>
        <v>2.1213067919595101</v>
      </c>
      <c r="E74" s="299" t="str">
        <f>CONCATENATE("(",ROUND((D74/$H74)*100,1),")")</f>
        <v>(13)</v>
      </c>
      <c r="F74" s="302">
        <f>SUM(F72:F73)</f>
        <v>0.20109201133381538</v>
      </c>
      <c r="G74" s="299" t="str">
        <f>CONCATENATE("(",ROUND((F74/$H74)*100,1),")")</f>
        <v>(1.2)</v>
      </c>
      <c r="H74" s="302">
        <f>SUM(H72:H73)</f>
        <v>16.303000000000011</v>
      </c>
      <c r="I74" s="299" t="str">
        <f>CONCATENATE("(",ROUND((H74/$H74)*100,1),")")</f>
        <v>(100)</v>
      </c>
      <c r="K74" s="302">
        <f t="shared" si="67"/>
        <v>0.85886305516243411</v>
      </c>
      <c r="L74" s="302">
        <f t="shared" si="68"/>
        <v>0.11917822001866307</v>
      </c>
      <c r="M74" s="302">
        <f t="shared" si="69"/>
        <v>1.4958724818882302E-2</v>
      </c>
      <c r="N74" s="302">
        <f t="shared" si="70"/>
        <v>0.99299999999997945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10.202982129932252</v>
      </c>
      <c r="C77" s="299" t="str">
        <f>CONCATENATE("(",ROUND((B77/$H79)*100,1),")")</f>
        <v>(59)</v>
      </c>
      <c r="D77" s="302">
        <f>'Ind T6'!R27</f>
        <v>0.95612170255748052</v>
      </c>
      <c r="E77" s="299" t="str">
        <f>CONCATENATE("(",ROUND((D77/$H79)*100,1),")")</f>
        <v>(5.5)</v>
      </c>
      <c r="F77" s="302">
        <f>'Ind T6'!S27</f>
        <v>0.13551768540110284</v>
      </c>
      <c r="G77" s="299" t="str">
        <f>CONCATENATE("(",ROUND((F77/$H79)*100,1),")")</f>
        <v>(0.8)</v>
      </c>
      <c r="H77" s="302">
        <f>SUM(B77,D77,F77)</f>
        <v>11.294621517890835</v>
      </c>
      <c r="I77" s="299" t="str">
        <f>CONCATENATE("(",ROUND((H77/$H79)*100,1),")")</f>
        <v>(65.3)</v>
      </c>
      <c r="K77" s="302">
        <f>B82-B77</f>
        <v>0.36836402385252498</v>
      </c>
      <c r="L77" s="302">
        <f>D82-D77</f>
        <v>5.6724451289349553E-2</v>
      </c>
      <c r="M77" s="302">
        <f>F82-F77</f>
        <v>1.2559237671686652E-2</v>
      </c>
      <c r="N77" s="302">
        <f>SUM(K77:M77)</f>
        <v>0.43764771281356118</v>
      </c>
    </row>
    <row r="78" spans="1:14" x14ac:dyDescent="0.2">
      <c r="A78" s="282" t="s">
        <v>365</v>
      </c>
      <c r="B78" s="302">
        <f>'Ind T6'!Q26</f>
        <v>4.6364821219368659</v>
      </c>
      <c r="C78" s="299" t="str">
        <f>CONCATENATE("(",ROUND((B78/$H79)*100,1),")")</f>
        <v>(26.8)</v>
      </c>
      <c r="D78" s="302">
        <f>'Ind T6'!R26</f>
        <v>1.2843633094206925</v>
      </c>
      <c r="E78" s="299" t="str">
        <f>CONCATENATE("(",ROUND((D78/$H79)*100,1),")")</f>
        <v>(7.4)</v>
      </c>
      <c r="F78" s="302">
        <f>'Ind T6'!S26</f>
        <v>8.0533050751594837E-2</v>
      </c>
      <c r="G78" s="299" t="str">
        <f>CONCATENATE("(",ROUND((F78/$H79)*100,1),")")</f>
        <v>(0.5)</v>
      </c>
      <c r="H78" s="302">
        <f t="shared" ref="H78" si="71">SUM(B78,D78,F78)</f>
        <v>6.0013784821091534</v>
      </c>
      <c r="I78" s="299" t="str">
        <f>CONCATENATE("(",ROUND((H78/$H79)*100,1),")")</f>
        <v>(34.7)</v>
      </c>
      <c r="K78" s="302">
        <f t="shared" ref="K78:K79" si="72">B83-B78</f>
        <v>0.60894095503238788</v>
      </c>
      <c r="L78" s="302">
        <f t="shared" ref="L78:L79" si="73">D83-D78</f>
        <v>6.6098229061128722E-2</v>
      </c>
      <c r="M78" s="302">
        <f t="shared" ref="M78:M79" si="74">F83-F78</f>
        <v>8.3131030929330246E-3</v>
      </c>
      <c r="N78" s="302">
        <f t="shared" ref="N78:N79" si="75">SUM(K78:M78)</f>
        <v>0.68335228718644958</v>
      </c>
    </row>
    <row r="79" spans="1:14" x14ac:dyDescent="0.2">
      <c r="A79" s="282" t="s">
        <v>363</v>
      </c>
      <c r="B79" s="302">
        <f>SUM(B77:B78)</f>
        <v>14.839464251869117</v>
      </c>
      <c r="C79" s="299" t="str">
        <f>CONCATENATE("(",ROUND((B79/$H79)*100,1),")")</f>
        <v>(85.8)</v>
      </c>
      <c r="D79" s="302">
        <f>SUM(D77:D78)</f>
        <v>2.2404850119781732</v>
      </c>
      <c r="E79" s="299" t="str">
        <f>CONCATENATE("(",ROUND((D79/$H79)*100,1),")")</f>
        <v>(13)</v>
      </c>
      <c r="F79" s="302">
        <f>SUM(F77:F78)</f>
        <v>0.21605073615269768</v>
      </c>
      <c r="G79" s="299" t="str">
        <f>CONCATENATE("(",ROUND((F79/$H79)*100,1),")")</f>
        <v>(1.2)</v>
      </c>
      <c r="H79" s="302">
        <f>SUM(H77:H78)</f>
        <v>17.295999999999989</v>
      </c>
      <c r="I79" s="299" t="str">
        <f>CONCATENATE("(",ROUND((H79/$H79)*100,1),")")</f>
        <v>(100)</v>
      </c>
      <c r="K79" s="302">
        <f t="shared" si="72"/>
        <v>0.97730497888491286</v>
      </c>
      <c r="L79" s="302">
        <f t="shared" si="73"/>
        <v>0.12282268035047794</v>
      </c>
      <c r="M79" s="302">
        <f t="shared" si="74"/>
        <v>2.0872340764619662E-2</v>
      </c>
      <c r="N79" s="302">
        <f t="shared" si="75"/>
        <v>1.1210000000000104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10.571346153784777</v>
      </c>
      <c r="C82" s="299" t="str">
        <f>CONCATENATE("(",ROUND((B82/$H84)*100,1),")")</f>
        <v>(57.4)</v>
      </c>
      <c r="D82" s="302">
        <f>'Ind T6'!W27</f>
        <v>1.0128461538468301</v>
      </c>
      <c r="E82" s="299" t="str">
        <f>CONCATENATE("(",ROUND((D82/$H84)*100,1),")")</f>
        <v>(5.5)</v>
      </c>
      <c r="F82" s="302">
        <f>'Ind T6'!X27</f>
        <v>0.1480769230727895</v>
      </c>
      <c r="G82" s="299" t="str">
        <f>CONCATENATE("(",ROUND((F82/$H84)*100,1),")")</f>
        <v>(0.8)</v>
      </c>
      <c r="H82" s="302">
        <f>SUM(B82,D82,F82)</f>
        <v>11.732269230704397</v>
      </c>
      <c r="I82" s="299" t="str">
        <f>CONCATENATE("(",ROUND((H82/$H84)*100,1),")")</f>
        <v>(63.7)</v>
      </c>
      <c r="K82" s="302">
        <f>B82-B72</f>
        <v>0.81738527477551237</v>
      </c>
      <c r="L82" s="302">
        <f>D82-D72</f>
        <v>0.10864519507046189</v>
      </c>
      <c r="M82" s="302">
        <f>F82-F72</f>
        <v>2.1146504570948937E-2</v>
      </c>
      <c r="N82" s="302">
        <f>SUM(K82:M82)</f>
        <v>0.94717697441692317</v>
      </c>
    </row>
    <row r="83" spans="1:14" x14ac:dyDescent="0.2">
      <c r="A83" s="282" t="s">
        <v>365</v>
      </c>
      <c r="B83" s="302">
        <f>'Ind T6'!V26</f>
        <v>5.2454230769692538</v>
      </c>
      <c r="C83" s="299" t="str">
        <f>CONCATENATE("(",ROUND((B83/$H84)*100,1),")")</f>
        <v>(28.5)</v>
      </c>
      <c r="D83" s="302">
        <f>'Ind T6'!W26</f>
        <v>1.3504615384818213</v>
      </c>
      <c r="E83" s="299" t="str">
        <f>CONCATENATE("(",ROUND((D83/$H84)*100,1),")")</f>
        <v>(7.3)</v>
      </c>
      <c r="F83" s="302">
        <f>'Ind T6'!X26</f>
        <v>8.8846153844527861E-2</v>
      </c>
      <c r="G83" s="299" t="str">
        <f>CONCATENATE("(",ROUND((F83/$H84)*100,1),")")</f>
        <v>(0.5)</v>
      </c>
      <c r="H83" s="302">
        <f t="shared" ref="H83" si="76">SUM(B83,D83,F83)</f>
        <v>6.6847307692956024</v>
      </c>
      <c r="I83" s="299" t="str">
        <f>CONCATENATE("(",ROUND((H83/$H84)*100,1),")")</f>
        <v>(36.3)</v>
      </c>
      <c r="K83" s="302">
        <f t="shared" ref="K83:K84" si="77">B83-B73</f>
        <v>1.0187827592718346</v>
      </c>
      <c r="L83" s="302">
        <f t="shared" ref="L83:L84" si="78">D83-D73</f>
        <v>0.13335570529867935</v>
      </c>
      <c r="M83" s="302">
        <f t="shared" ref="M83:M84" si="79">F83-F73</f>
        <v>1.4684561012553041E-2</v>
      </c>
      <c r="N83" s="302">
        <f t="shared" ref="N83:N84" si="80">SUM(K83:M83)</f>
        <v>1.1668230255830669</v>
      </c>
    </row>
    <row r="84" spans="1:14" x14ac:dyDescent="0.2">
      <c r="A84" s="282" t="s">
        <v>363</v>
      </c>
      <c r="B84" s="302">
        <f>SUM(B82:B83)</f>
        <v>15.81676923075403</v>
      </c>
      <c r="C84" s="299" t="str">
        <f>CONCATENATE("(",ROUND((B84/$H84)*100,1),")")</f>
        <v>(85.9)</v>
      </c>
      <c r="D84" s="302">
        <f>SUM(D82:D83)</f>
        <v>2.3633076923286511</v>
      </c>
      <c r="E84" s="299" t="str">
        <f>CONCATENATE("(",ROUND((D84/$H84)*100,1),")")</f>
        <v>(12.8)</v>
      </c>
      <c r="F84" s="302">
        <f>SUM(F82:F83)</f>
        <v>0.23692307691731734</v>
      </c>
      <c r="G84" s="299" t="str">
        <f>CONCATENATE("(",ROUND((F84/$H84)*100,1),")")</f>
        <v>(1.3)</v>
      </c>
      <c r="H84" s="302">
        <f>SUM(H82:H83)</f>
        <v>18.416999999999998</v>
      </c>
      <c r="I84" s="299" t="str">
        <f>CONCATENATE("(",ROUND((H84/$H84)*100,1),")")</f>
        <v>(100)</v>
      </c>
      <c r="K84" s="302">
        <f t="shared" si="77"/>
        <v>1.836168034047347</v>
      </c>
      <c r="L84" s="302">
        <f t="shared" si="78"/>
        <v>0.24200090036914101</v>
      </c>
      <c r="M84" s="302">
        <f t="shared" si="79"/>
        <v>3.5831065583501964E-2</v>
      </c>
      <c r="N84" s="302">
        <f t="shared" si="80"/>
        <v>2.1139999999999901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8.1362959105720378</v>
      </c>
      <c r="C93" s="299" t="str">
        <f>CONCATENATE("(",ROUND((B93/$H95)*100,1),")")</f>
        <v>(72.7)</v>
      </c>
      <c r="D93" s="302">
        <f>'Ind T6'!M36</f>
        <v>0.58777254738594931</v>
      </c>
      <c r="E93" s="299" t="str">
        <f>CONCATENATE("(",ROUND((D93/$H95)*100,1),")")</f>
        <v>(5.2)</v>
      </c>
      <c r="F93" s="302">
        <f>'Ind T6'!N36</f>
        <v>0.30282725820993694</v>
      </c>
      <c r="G93" s="299" t="str">
        <f>CONCATENATE("(",ROUND((F93/$H95)*100,1),")")</f>
        <v>(2.7)</v>
      </c>
      <c r="H93" s="302">
        <f>SUM(B93,D93,F93)</f>
        <v>9.0268957161679246</v>
      </c>
      <c r="I93" s="299" t="str">
        <f>CONCATENATE("(",ROUND((H93/$H95)*100,1),")")</f>
        <v>(80.6)</v>
      </c>
      <c r="K93" s="302">
        <f>B98-B93</f>
        <v>-0.15212780942976334</v>
      </c>
      <c r="L93" s="302">
        <f>D98-D93</f>
        <v>-8.6865133134171879E-3</v>
      </c>
      <c r="M93" s="302">
        <f>F98-F93</f>
        <v>4.1814904113832152E-3</v>
      </c>
      <c r="N93" s="302">
        <f>SUM(K93:M93)</f>
        <v>-0.15663283233179731</v>
      </c>
    </row>
    <row r="94" spans="1:14" x14ac:dyDescent="0.2">
      <c r="A94" s="282" t="s">
        <v>365</v>
      </c>
      <c r="B94" s="302">
        <f>'Ind T6'!L35</f>
        <v>1.543680413793671</v>
      </c>
      <c r="C94" s="299" t="str">
        <f>CONCATENATE("(",ROUND((B94/$H95)*100,1),")")</f>
        <v>(13.8)</v>
      </c>
      <c r="D94" s="302">
        <f>'Ind T6'!M35</f>
        <v>0.56716940916268033</v>
      </c>
      <c r="E94" s="299" t="str">
        <f>CONCATENATE("(",ROUND((D94/$H95)*100,1),")")</f>
        <v>(5.1)</v>
      </c>
      <c r="F94" s="302">
        <f>'Ind T6'!N35</f>
        <v>6.0254460875701125E-2</v>
      </c>
      <c r="G94" s="299" t="str">
        <f>CONCATENATE("(",ROUND((F94/$H95)*100,1),")")</f>
        <v>(0.5)</v>
      </c>
      <c r="H94" s="302">
        <f t="shared" ref="H94" si="81">SUM(B94,D94,F94)</f>
        <v>2.1711042838320527</v>
      </c>
      <c r="I94" s="299" t="str">
        <f>CONCATENATE("(",ROUND((H94/$H95)*100,1),")")</f>
        <v>(19.4)</v>
      </c>
      <c r="K94" s="302">
        <f t="shared" ref="K94:K95" si="82">B99-B94</f>
        <v>-6.6079521190424151E-2</v>
      </c>
      <c r="L94" s="302">
        <f t="shared" ref="L94:L95" si="83">D99-D94</f>
        <v>-1.7192927747523457E-2</v>
      </c>
      <c r="M94" s="302">
        <f t="shared" ref="M94:M95" si="84">F99-F94</f>
        <v>-9.4718730235900106E-5</v>
      </c>
      <c r="N94" s="302">
        <f t="shared" ref="N94:N95" si="85">SUM(K94:M94)</f>
        <v>-8.3367167668183501E-2</v>
      </c>
    </row>
    <row r="95" spans="1:14" x14ac:dyDescent="0.2">
      <c r="A95" s="282" t="s">
        <v>363</v>
      </c>
      <c r="B95" s="302">
        <f>SUM(B93:B94)</f>
        <v>9.6799763243657093</v>
      </c>
      <c r="C95" s="299" t="str">
        <f>CONCATENATE("(",ROUND((B95/$H95)*100,1),")")</f>
        <v>(86.4)</v>
      </c>
      <c r="D95" s="302">
        <f>SUM(D93:D94)</f>
        <v>1.1549419565486296</v>
      </c>
      <c r="E95" s="299" t="str">
        <f>CONCATENATE("(",ROUND((D95/$H95)*100,1),")")</f>
        <v>(10.3)</v>
      </c>
      <c r="F95" s="302">
        <f>SUM(F93:F94)</f>
        <v>0.36308171908563808</v>
      </c>
      <c r="G95" s="299" t="str">
        <f>CONCATENATE("(",ROUND((F95/$H95)*100,1),")")</f>
        <v>(3.2)</v>
      </c>
      <c r="H95" s="302">
        <f>SUM(H93:H94)</f>
        <v>11.197999999999977</v>
      </c>
      <c r="I95" s="299" t="str">
        <f>CONCATENATE("(",ROUND((H95/$H95)*100,1),")")</f>
        <v>(100)</v>
      </c>
      <c r="K95" s="302">
        <f t="shared" si="82"/>
        <v>-0.2182073306201886</v>
      </c>
      <c r="L95" s="302">
        <f t="shared" si="83"/>
        <v>-2.5879441060940644E-2</v>
      </c>
      <c r="M95" s="302">
        <f t="shared" si="84"/>
        <v>4.0867716811472943E-3</v>
      </c>
      <c r="N95" s="302">
        <f t="shared" si="85"/>
        <v>-0.23999999999998195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7.9841681011422745</v>
      </c>
      <c r="C98" s="299" t="str">
        <f>CONCATENATE("(",ROUND((B98/$H100)*100,1),")")</f>
        <v>(72.9)</v>
      </c>
      <c r="D98" s="302">
        <f>'Ind T6'!R36</f>
        <v>0.57908603407253212</v>
      </c>
      <c r="E98" s="299" t="str">
        <f>CONCATENATE("(",ROUND((D98/$H100)*100,1),")")</f>
        <v>(5.3)</v>
      </c>
      <c r="F98" s="302">
        <f>'Ind T6'!S36</f>
        <v>0.30700874862132016</v>
      </c>
      <c r="G98" s="299" t="str">
        <f>CONCATENATE("(",ROUND((F98/$H100)*100,1),")")</f>
        <v>(2.8)</v>
      </c>
      <c r="H98" s="302">
        <f>SUM(B98,D98,F98)</f>
        <v>8.8702628838361264</v>
      </c>
      <c r="I98" s="299" t="str">
        <f>CONCATENATE("(",ROUND((H98/$H100)*100,1),")")</f>
        <v>(80.9)</v>
      </c>
      <c r="K98" s="302">
        <f>B103-B98</f>
        <v>-1.5133604431027949</v>
      </c>
      <c r="L98" s="302">
        <f>D103-D98</f>
        <v>-9.0168847967272314E-2</v>
      </c>
      <c r="M98" s="302">
        <f>F103-F98</f>
        <v>-4.4093343462452583E-2</v>
      </c>
      <c r="N98" s="302">
        <f>SUM(K98:M98)</f>
        <v>-1.6476226345325198</v>
      </c>
    </row>
    <row r="99" spans="1:14" x14ac:dyDescent="0.2">
      <c r="A99" s="282" t="s">
        <v>365</v>
      </c>
      <c r="B99" s="302">
        <f>'Ind T6'!Q35</f>
        <v>1.4776008926032469</v>
      </c>
      <c r="C99" s="299" t="str">
        <f>CONCATENATE("(",ROUND((B99/$H100)*100,1),")")</f>
        <v>(13.5)</v>
      </c>
      <c r="D99" s="302">
        <f>'Ind T6'!R35</f>
        <v>0.54997648141515687</v>
      </c>
      <c r="E99" s="299" t="str">
        <f>CONCATENATE("(",ROUND((D99/$H100)*100,1),")")</f>
        <v>(5)</v>
      </c>
      <c r="F99" s="302">
        <f>'Ind T6'!S35</f>
        <v>6.0159742145465225E-2</v>
      </c>
      <c r="G99" s="299" t="str">
        <f>CONCATENATE("(",ROUND((F99/$H100)*100,1),")")</f>
        <v>(0.5)</v>
      </c>
      <c r="H99" s="302">
        <f t="shared" ref="H99" si="86">SUM(B99,D99,F99)</f>
        <v>2.0877371161638689</v>
      </c>
      <c r="I99" s="299" t="str">
        <f>CONCATENATE("(",ROUND((H99/$H100)*100,1),")")</f>
        <v>(19.1)</v>
      </c>
      <c r="K99" s="302">
        <f t="shared" ref="K99:K100" si="87">B104-B99</f>
        <v>-0.32047177414094219</v>
      </c>
      <c r="L99" s="302">
        <f t="shared" ref="L99:L100" si="88">D104-D99</f>
        <v>-9.7972919527819002E-2</v>
      </c>
      <c r="M99" s="302">
        <f t="shared" ref="M99:M100" si="89">F104-F99</f>
        <v>-8.9326717987302517E-3</v>
      </c>
      <c r="N99" s="302">
        <f t="shared" ref="N99:N100" si="90">SUM(K99:M99)</f>
        <v>-0.42737736546749144</v>
      </c>
    </row>
    <row r="100" spans="1:14" x14ac:dyDescent="0.2">
      <c r="A100" s="282" t="s">
        <v>363</v>
      </c>
      <c r="B100" s="302">
        <f>SUM(B98:B99)</f>
        <v>9.4617689937455207</v>
      </c>
      <c r="C100" s="299" t="str">
        <f>CONCATENATE("(",ROUND((B100/$H100)*100,1),")")</f>
        <v>(86.3)</v>
      </c>
      <c r="D100" s="302">
        <f>SUM(D98:D99)</f>
        <v>1.129062515487689</v>
      </c>
      <c r="E100" s="299" t="str">
        <f>CONCATENATE("(",ROUND((D100/$H100)*100,1),")")</f>
        <v>(10.3)</v>
      </c>
      <c r="F100" s="302">
        <f>SUM(F98:F99)</f>
        <v>0.36716849076678537</v>
      </c>
      <c r="G100" s="299" t="str">
        <f>CONCATENATE("(",ROUND((F100/$H100)*100,1),")")</f>
        <v>(3.4)</v>
      </c>
      <c r="H100" s="302">
        <f>SUM(H98:H99)</f>
        <v>10.957999999999995</v>
      </c>
      <c r="I100" s="299" t="str">
        <f>CONCATENATE("(",ROUND((H100/$H100)*100,1),")")</f>
        <v>(100)</v>
      </c>
      <c r="K100" s="302">
        <f t="shared" si="87"/>
        <v>-1.8338322172437369</v>
      </c>
      <c r="L100" s="302">
        <f t="shared" si="88"/>
        <v>-0.18814176749509137</v>
      </c>
      <c r="M100" s="302">
        <f t="shared" si="89"/>
        <v>-5.3026015261182835E-2</v>
      </c>
      <c r="N100" s="302">
        <f t="shared" si="90"/>
        <v>-2.0750000000000113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6.4708076580394795</v>
      </c>
      <c r="C103" s="299" t="str">
        <f>CONCATENATE("(",ROUND((B103/$H105)*100,1),")")</f>
        <v>(72.8)</v>
      </c>
      <c r="D103" s="302">
        <f>'Ind T6'!W36</f>
        <v>0.4889171861052598</v>
      </c>
      <c r="E103" s="299" t="str">
        <f>CONCATENATE("(",ROUND((D103/$H105)*100,1),")")</f>
        <v>(5.5)</v>
      </c>
      <c r="F103" s="302">
        <f>'Ind T6'!X36</f>
        <v>0.26291540515886758</v>
      </c>
      <c r="G103" s="299" t="str">
        <f>CONCATENATE("(",ROUND((F103/$H105)*100,1),")")</f>
        <v>(3)</v>
      </c>
      <c r="H103" s="302">
        <f>SUM(B103,D103,F103)</f>
        <v>7.2226402493036073</v>
      </c>
      <c r="I103" s="299" t="str">
        <f>CONCATENATE("(",ROUND((H103/$H105)*100,1),")")</f>
        <v>(81.3)</v>
      </c>
      <c r="K103" s="302">
        <f>B103-B93</f>
        <v>-1.6654882525325583</v>
      </c>
      <c r="L103" s="302">
        <f>D103-D93</f>
        <v>-9.8855361280689502E-2</v>
      </c>
      <c r="M103" s="302">
        <f>F103-F93</f>
        <v>-3.9911853051069368E-2</v>
      </c>
      <c r="N103" s="302">
        <f>SUM(K103:M103)</f>
        <v>-1.8042554668643171</v>
      </c>
    </row>
    <row r="104" spans="1:14" x14ac:dyDescent="0.2">
      <c r="A104" s="282" t="s">
        <v>365</v>
      </c>
      <c r="B104" s="302">
        <f>'Ind T6'!V35</f>
        <v>1.1571291184623047</v>
      </c>
      <c r="C104" s="299" t="str">
        <f>CONCATENATE("(",ROUND((B104/$H105)*100,1),")")</f>
        <v>(13)</v>
      </c>
      <c r="D104" s="302">
        <f>'Ind T6'!W35</f>
        <v>0.45200356188733787</v>
      </c>
      <c r="E104" s="299" t="str">
        <f>CONCATENATE("(",ROUND((D104/$H105)*100,1),")")</f>
        <v>(5.1)</v>
      </c>
      <c r="F104" s="302">
        <f>'Ind T6'!X35</f>
        <v>5.1227070346734974E-2</v>
      </c>
      <c r="G104" s="299" t="str">
        <f>CONCATENATE("(",ROUND((F104/$H105)*100,1),")")</f>
        <v>(0.6)</v>
      </c>
      <c r="H104" s="302">
        <f t="shared" ref="H104" si="91">SUM(B104,D104,F104)</f>
        <v>1.6603597506963776</v>
      </c>
      <c r="I104" s="299" t="str">
        <f>CONCATENATE("(",ROUND((H104/$H105)*100,1),")")</f>
        <v>(18.7)</v>
      </c>
      <c r="K104" s="302">
        <f t="shared" ref="K104:K105" si="92">B104-B94</f>
        <v>-0.38655129533136634</v>
      </c>
      <c r="L104" s="302">
        <f t="shared" ref="L104:L105" si="93">D104-D94</f>
        <v>-0.11516584727534246</v>
      </c>
      <c r="M104" s="302">
        <f t="shared" ref="M104:M105" si="94">F104-F94</f>
        <v>-9.0273905289661519E-3</v>
      </c>
      <c r="N104" s="302">
        <f t="shared" ref="N104:N105" si="95">SUM(K104:M104)</f>
        <v>-0.51074453313567503</v>
      </c>
    </row>
    <row r="105" spans="1:14" x14ac:dyDescent="0.2">
      <c r="A105" s="282" t="s">
        <v>363</v>
      </c>
      <c r="B105" s="302">
        <f>SUM(B103:B104)</f>
        <v>7.6279367765017838</v>
      </c>
      <c r="C105" s="299" t="str">
        <f>CONCATENATE("(",ROUND((B105/$H105)*100,1),")")</f>
        <v>(85.9)</v>
      </c>
      <c r="D105" s="302">
        <f>SUM(D103:D104)</f>
        <v>0.94092074799259762</v>
      </c>
      <c r="E105" s="299" t="str">
        <f>CONCATENATE("(",ROUND((D105/$H105)*100,1),")")</f>
        <v>(10.6)</v>
      </c>
      <c r="F105" s="302">
        <f>SUM(F103:F104)</f>
        <v>0.31414247550560254</v>
      </c>
      <c r="G105" s="299" t="str">
        <f>CONCATENATE("(",ROUND((F105/$H105)*100,1),")")</f>
        <v>(3.5)</v>
      </c>
      <c r="H105" s="302">
        <f>SUM(H103:H104)</f>
        <v>8.8829999999999849</v>
      </c>
      <c r="I105" s="299" t="str">
        <f>CONCATENATE("(",ROUND((H105/$H105)*100,1),")")</f>
        <v>(100)</v>
      </c>
      <c r="K105" s="302">
        <f t="shared" si="92"/>
        <v>-2.0520395478639255</v>
      </c>
      <c r="L105" s="302">
        <f t="shared" si="93"/>
        <v>-0.21402120855603202</v>
      </c>
      <c r="M105" s="302">
        <f t="shared" si="94"/>
        <v>-4.8939243580035541E-2</v>
      </c>
      <c r="N105" s="302">
        <f t="shared" si="95"/>
        <v>-2.3149999999999928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32.500086474375486</v>
      </c>
      <c r="C114" s="299" t="str">
        <f>CONCATENATE("(",ROUND((B114/$H116)*100,1),")")</f>
        <v>(67.1)</v>
      </c>
      <c r="D114" s="302">
        <f>'Ind T6'!M45</f>
        <v>2.4071061025842111</v>
      </c>
      <c r="E114" s="299" t="str">
        <f>CONCATENATE("(",ROUND((D114/$H116)*100,1),")")</f>
        <v>(5)</v>
      </c>
      <c r="F114" s="302">
        <f>'Ind T6'!N45</f>
        <v>2.8977922017018152</v>
      </c>
      <c r="G114" s="299" t="str">
        <f>CONCATENATE("(",ROUND((F114/$H116)*100,1),")")</f>
        <v>(6)</v>
      </c>
      <c r="H114" s="302">
        <f>SUM(B114,D114,F114)</f>
        <v>37.804984778661506</v>
      </c>
      <c r="I114" s="299" t="str">
        <f>CONCATENATE("(",ROUND((H114/$H116)*100,1),")")</f>
        <v>(78)</v>
      </c>
      <c r="K114" s="302">
        <f>B119-B114</f>
        <v>-2.050056439309607</v>
      </c>
      <c r="L114" s="302">
        <f>D119-D114</f>
        <v>-0.18582042405958843</v>
      </c>
      <c r="M114" s="302">
        <f>F119-F114</f>
        <v>-0.20665308211814981</v>
      </c>
      <c r="N114" s="302">
        <f>SUM(K114:M114)</f>
        <v>-2.4425299454873453</v>
      </c>
    </row>
    <row r="115" spans="1:14" x14ac:dyDescent="0.2">
      <c r="A115" s="282" t="s">
        <v>365</v>
      </c>
      <c r="B115" s="302">
        <f>'Ind T6'!L44</f>
        <v>7.3404022096024084</v>
      </c>
      <c r="C115" s="299" t="str">
        <f>CONCATENATE("(",ROUND((B115/$H116)*100,1),")")</f>
        <v>(15.2)</v>
      </c>
      <c r="D115" s="302">
        <f>'Ind T6'!M44</f>
        <v>2.7399367968735922</v>
      </c>
      <c r="E115" s="299" t="str">
        <f>CONCATENATE("(",ROUND((D115/$H116)*100,1),")")</f>
        <v>(5.7)</v>
      </c>
      <c r="F115" s="302">
        <f>'Ind T6'!N44</f>
        <v>0.56067621486253827</v>
      </c>
      <c r="G115" s="299" t="str">
        <f>CONCATENATE("(",ROUND((F115/$H116)*100,1),")")</f>
        <v>(1.2)</v>
      </c>
      <c r="H115" s="302">
        <f t="shared" ref="H115" si="96">SUM(B115,D115,F115)</f>
        <v>10.641015221338538</v>
      </c>
      <c r="I115" s="299" t="str">
        <f>CONCATENATE("(",ROUND((H115/$H116)*100,1),")")</f>
        <v>(22)</v>
      </c>
      <c r="K115" s="302">
        <f t="shared" ref="K115:K116" si="97">B120-B115</f>
        <v>-0.45736421212531564</v>
      </c>
      <c r="L115" s="302">
        <f t="shared" ref="L115:L116" si="98">D120-D115</f>
        <v>-0.2067591290374331</v>
      </c>
      <c r="M115" s="302">
        <f t="shared" ref="M115:M116" si="99">F120-F115</f>
        <v>-6.1346713350027338E-2</v>
      </c>
      <c r="N115" s="302">
        <f t="shared" ref="N115:N116" si="100">SUM(K115:M115)</f>
        <v>-0.72547005451277613</v>
      </c>
    </row>
    <row r="116" spans="1:14" x14ac:dyDescent="0.2">
      <c r="A116" s="282" t="s">
        <v>363</v>
      </c>
      <c r="B116" s="302">
        <f>SUM(B114:B115)</f>
        <v>39.840488683977895</v>
      </c>
      <c r="C116" s="299" t="str">
        <f>CONCATENATE("(",ROUND((B116/$H116)*100,1),")")</f>
        <v>(82.2)</v>
      </c>
      <c r="D116" s="302">
        <f>SUM(D114:D115)</f>
        <v>5.1470428994578032</v>
      </c>
      <c r="E116" s="299" t="str">
        <f>CONCATENATE("(",ROUND((D116/$H116)*100,1),")")</f>
        <v>(10.6)</v>
      </c>
      <c r="F116" s="302">
        <f>SUM(F114:F115)</f>
        <v>3.4584684165643536</v>
      </c>
      <c r="G116" s="299" t="str">
        <f>CONCATENATE("(",ROUND((F116/$H116)*100,1),")")</f>
        <v>(7.1)</v>
      </c>
      <c r="H116" s="302">
        <f>SUM(H114:H115)</f>
        <v>48.446000000000041</v>
      </c>
      <c r="I116" s="299" t="str">
        <f>CONCATENATE("(",ROUND((H116/$H116)*100,1),")")</f>
        <v>(100)</v>
      </c>
      <c r="K116" s="302">
        <f t="shared" si="97"/>
        <v>-2.5074206514349271</v>
      </c>
      <c r="L116" s="302">
        <f t="shared" si="98"/>
        <v>-0.39257955309702197</v>
      </c>
      <c r="M116" s="302">
        <f t="shared" si="99"/>
        <v>-0.2679997954681772</v>
      </c>
      <c r="N116" s="302">
        <f t="shared" si="100"/>
        <v>-3.1680000000001263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30.450030035065879</v>
      </c>
      <c r="C119" s="299" t="str">
        <f>CONCATENATE("(",ROUND((B119/$H121)*100,1),")")</f>
        <v>(67.3)</v>
      </c>
      <c r="D119" s="302">
        <f>'Ind T6'!R45</f>
        <v>2.2212856785246227</v>
      </c>
      <c r="E119" s="299" t="str">
        <f>CONCATENATE("(",ROUND((D119/$H121)*100,1),")")</f>
        <v>(4.9)</v>
      </c>
      <c r="F119" s="302">
        <f>'Ind T6'!S45</f>
        <v>2.6911391195836654</v>
      </c>
      <c r="G119" s="299" t="str">
        <f>CONCATENATE("(",ROUND((F119/$H121)*100,1),")")</f>
        <v>(5.9)</v>
      </c>
      <c r="H119" s="302">
        <f>SUM(B119,D119,F119)</f>
        <v>35.362454833174169</v>
      </c>
      <c r="I119" s="299" t="str">
        <f>CONCATENATE("(",ROUND((H119/$H121)*100,1),")")</f>
        <v>(78.1)</v>
      </c>
      <c r="K119" s="302">
        <f>B124-B119</f>
        <v>-2.9325546169831043</v>
      </c>
      <c r="L119" s="302">
        <f>D124-D119</f>
        <v>-0.24342840114592423</v>
      </c>
      <c r="M119" s="302">
        <f>F124-F119</f>
        <v>-0.19000114135955393</v>
      </c>
      <c r="N119" s="302">
        <f>SUM(K119:M119)</f>
        <v>-3.3659841594885824</v>
      </c>
    </row>
    <row r="120" spans="1:14" x14ac:dyDescent="0.2">
      <c r="A120" s="282" t="s">
        <v>365</v>
      </c>
      <c r="B120" s="302">
        <f>'Ind T6'!Q44</f>
        <v>6.8830379974770928</v>
      </c>
      <c r="C120" s="299" t="str">
        <f>CONCATENATE("(",ROUND((B120/$H121)*100,1),")")</f>
        <v>(15.2)</v>
      </c>
      <c r="D120" s="302">
        <f>'Ind T6'!R44</f>
        <v>2.5331776678361591</v>
      </c>
      <c r="E120" s="299" t="str">
        <f>CONCATENATE("(",ROUND((D120/$H121)*100,1),")")</f>
        <v>(5.6)</v>
      </c>
      <c r="F120" s="302">
        <f>'Ind T6'!S44</f>
        <v>0.49932950151251093</v>
      </c>
      <c r="G120" s="299" t="str">
        <f>CONCATENATE("(",ROUND((F120/$H121)*100,1),")")</f>
        <v>(1.1)</v>
      </c>
      <c r="H120" s="302">
        <f t="shared" ref="H120" si="101">SUM(B120,D120,F120)</f>
        <v>9.9155451668257637</v>
      </c>
      <c r="I120" s="299" t="str">
        <f>CONCATENATE("(",ROUND((H120/$H121)*100,1),")")</f>
        <v>(21.9)</v>
      </c>
      <c r="K120" s="302">
        <f t="shared" ref="K120:K121" si="102">B125-B120</f>
        <v>-0.51666270537192727</v>
      </c>
      <c r="L120" s="302">
        <f t="shared" ref="L120:L121" si="103">D125-D120</f>
        <v>-0.25463849078074974</v>
      </c>
      <c r="M120" s="302">
        <f t="shared" ref="M120:M121" si="104">F125-F120</f>
        <v>-7.3714644358704451E-2</v>
      </c>
      <c r="N120" s="302">
        <f t="shared" ref="N120:N121" si="105">SUM(K120:M120)</f>
        <v>-0.84501584051138146</v>
      </c>
    </row>
    <row r="121" spans="1:14" x14ac:dyDescent="0.2">
      <c r="A121" s="282" t="s">
        <v>363</v>
      </c>
      <c r="B121" s="302">
        <f>SUM(B119:B120)</f>
        <v>37.333068032542968</v>
      </c>
      <c r="C121" s="299" t="str">
        <f>CONCATENATE("(",ROUND((B121/$H121)*100,1),")")</f>
        <v>(82.5)</v>
      </c>
      <c r="D121" s="302">
        <f>SUM(D119:D120)</f>
        <v>4.7544633463607813</v>
      </c>
      <c r="E121" s="299" t="str">
        <f>CONCATENATE("(",ROUND((D121/$H121)*100,1),")")</f>
        <v>(10.5)</v>
      </c>
      <c r="F121" s="302">
        <f>SUM(F119:F120)</f>
        <v>3.1904686210961763</v>
      </c>
      <c r="G121" s="299" t="str">
        <f>CONCATENATE("(",ROUND((F121/$H121)*100,1),")")</f>
        <v>(7)</v>
      </c>
      <c r="H121" s="302">
        <f>SUM(H119:H120)</f>
        <v>45.277999999999935</v>
      </c>
      <c r="I121" s="299" t="str">
        <f>CONCATENATE("(",ROUND((H121/$H121)*100,1),")")</f>
        <v>(100)</v>
      </c>
      <c r="K121" s="302">
        <f t="shared" si="102"/>
        <v>-3.4492173223550253</v>
      </c>
      <c r="L121" s="302">
        <f t="shared" si="103"/>
        <v>-0.49806689192667353</v>
      </c>
      <c r="M121" s="302">
        <f t="shared" si="104"/>
        <v>-0.26371578571825838</v>
      </c>
      <c r="N121" s="302">
        <f t="shared" si="105"/>
        <v>-4.2109999999999577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27.517475418082775</v>
      </c>
      <c r="C124" s="299" t="str">
        <f>CONCATENATE("(",ROUND((B124/$H126)*100,1),")")</f>
        <v>(67)</v>
      </c>
      <c r="D124" s="302">
        <f>'Ind T6'!W45</f>
        <v>1.9778572773786984</v>
      </c>
      <c r="E124" s="299" t="str">
        <f>CONCATENATE("(",ROUND((D124/$H126)*100,1),")")</f>
        <v>(4.8)</v>
      </c>
      <c r="F124" s="302">
        <f>'Ind T6'!X45</f>
        <v>2.5011379782241114</v>
      </c>
      <c r="G124" s="299" t="str">
        <f>CONCATENATE("(",ROUND((F124/$H126)*100,1),")")</f>
        <v>(6.1)</v>
      </c>
      <c r="H124" s="302">
        <f>SUM(B124,D124,F124)</f>
        <v>31.996470673685586</v>
      </c>
      <c r="I124" s="299" t="str">
        <f>CONCATENATE("(",ROUND((H124/$H126)*100,1),")")</f>
        <v>(77.9)</v>
      </c>
      <c r="K124" s="302">
        <f>B124-B114</f>
        <v>-4.9826110562927113</v>
      </c>
      <c r="L124" s="302">
        <f>D124-D114</f>
        <v>-0.42924882520551266</v>
      </c>
      <c r="M124" s="302">
        <f>F124-F114</f>
        <v>-0.39665422347770374</v>
      </c>
      <c r="N124" s="302">
        <f>SUM(K124:M124)</f>
        <v>-5.8085141049759272</v>
      </c>
    </row>
    <row r="125" spans="1:14" x14ac:dyDescent="0.2">
      <c r="A125" s="282" t="s">
        <v>365</v>
      </c>
      <c r="B125" s="302">
        <f>'Ind T6'!V44</f>
        <v>6.3663752921051655</v>
      </c>
      <c r="C125" s="299" t="str">
        <f>CONCATENATE("(",ROUND((B125/$H126)*100,1),")")</f>
        <v>(15.5)</v>
      </c>
      <c r="D125" s="302">
        <f>'Ind T6'!W44</f>
        <v>2.2785391770554093</v>
      </c>
      <c r="E125" s="299" t="str">
        <f>CONCATENATE("(",ROUND((D125/$H126)*100,1),")")</f>
        <v>(5.5)</v>
      </c>
      <c r="F125" s="302">
        <f>'Ind T6'!X44</f>
        <v>0.42561485715380648</v>
      </c>
      <c r="G125" s="299" t="str">
        <f>CONCATENATE("(",ROUND((F125/$H126)*100,1),")")</f>
        <v>(1)</v>
      </c>
      <c r="H125" s="302">
        <f t="shared" ref="H125" si="106">SUM(B125,D125,F125)</f>
        <v>9.0705293263143822</v>
      </c>
      <c r="I125" s="299" t="str">
        <f>CONCATENATE("(",ROUND((H125/$H126)*100,1),")")</f>
        <v>(22.1)</v>
      </c>
      <c r="K125" s="302">
        <f t="shared" ref="K125:K126" si="107">B125-B115</f>
        <v>-0.97402691749724291</v>
      </c>
      <c r="L125" s="302">
        <f t="shared" ref="L125:L126" si="108">D125-D115</f>
        <v>-0.46139761981818284</v>
      </c>
      <c r="M125" s="302">
        <f t="shared" ref="M125:M126" si="109">F125-F115</f>
        <v>-0.13506135770873179</v>
      </c>
      <c r="N125" s="302">
        <f t="shared" ref="N125:N126" si="110">SUM(K125:M125)</f>
        <v>-1.5704858950241576</v>
      </c>
    </row>
    <row r="126" spans="1:14" x14ac:dyDescent="0.2">
      <c r="A126" s="282" t="s">
        <v>363</v>
      </c>
      <c r="B126" s="302">
        <f>SUM(B124:B125)</f>
        <v>33.883850710187943</v>
      </c>
      <c r="C126" s="299" t="str">
        <f>CONCATENATE("(",ROUND((B126/$H126)*100,1),")")</f>
        <v>(82.5)</v>
      </c>
      <c r="D126" s="302">
        <f>SUM(D124:D125)</f>
        <v>4.2563964544341077</v>
      </c>
      <c r="E126" s="299" t="str">
        <f>CONCATENATE("(",ROUND((D126/$H126)*100,1),")")</f>
        <v>(10.4)</v>
      </c>
      <c r="F126" s="302">
        <f>SUM(F124:F125)</f>
        <v>2.926752835377918</v>
      </c>
      <c r="G126" s="299" t="str">
        <f>CONCATENATE("(",ROUND((F126/$H126)*100,1),")")</f>
        <v>(7.1)</v>
      </c>
      <c r="H126" s="302">
        <f>SUM(H124:H125)</f>
        <v>41.066999999999965</v>
      </c>
      <c r="I126" s="299" t="str">
        <f>CONCATENATE("(",ROUND((H126/$H126)*100,1),")")</f>
        <v>(100)</v>
      </c>
      <c r="K126" s="302">
        <f t="shared" si="107"/>
        <v>-5.9566379737899524</v>
      </c>
      <c r="L126" s="302">
        <f t="shared" si="108"/>
        <v>-0.8906464450236955</v>
      </c>
      <c r="M126" s="302">
        <f t="shared" si="109"/>
        <v>-0.53171558118643558</v>
      </c>
      <c r="N126" s="302">
        <f t="shared" si="110"/>
        <v>-7.379000000000083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1.4957602988183105</v>
      </c>
      <c r="C135" s="299" t="str">
        <f>CONCATENATE("(",ROUND((B135/$H137)*100,1),")")</f>
        <v>(67.3)</v>
      </c>
      <c r="D135" s="302">
        <f>'Ind T6'!M54</f>
        <v>2.0877694770634253E-2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1.5166379935889447</v>
      </c>
      <c r="I135" s="299" t="str">
        <f>CONCATENATE("(",ROUND((H135/$H137)*100,1),")")</f>
        <v>(68.2)</v>
      </c>
      <c r="K135" s="302">
        <f>B140-B135</f>
        <v>-6.7228870250579664E-2</v>
      </c>
      <c r="L135" s="302">
        <f>D140-D135</f>
        <v>-5.1198048478028751E-4</v>
      </c>
      <c r="M135" s="302">
        <f>F140-F135</f>
        <v>0</v>
      </c>
      <c r="N135" s="302">
        <f>SUM(K135:M135)</f>
        <v>-6.7740850735359959E-2</v>
      </c>
    </row>
    <row r="136" spans="1:14" x14ac:dyDescent="0.2">
      <c r="A136" s="282" t="s">
        <v>365</v>
      </c>
      <c r="B136" s="302">
        <f>'Ind T6'!L53</f>
        <v>0.5722386339419413</v>
      </c>
      <c r="C136" s="299" t="str">
        <f>CONCATENATE("(",ROUND((B136/$H137)*100,1),")")</f>
        <v>(25.7)</v>
      </c>
      <c r="D136" s="302">
        <f>'Ind T6'!M53</f>
        <v>0.13412337246911565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0.70636200641105695</v>
      </c>
      <c r="I136" s="299" t="str">
        <f>CONCATENATE("(",ROUND((H136/$H137)*100,1),")")</f>
        <v>(31.8)</v>
      </c>
      <c r="K136" s="302">
        <f t="shared" ref="K136:K137" si="112">B141-B136</f>
        <v>-1.7118633939051331E-2</v>
      </c>
      <c r="L136" s="302">
        <f t="shared" ref="L136:L137" si="113">D141-D136</f>
        <v>-5.1405153255914271E-3</v>
      </c>
      <c r="M136" s="302">
        <f t="shared" ref="M136:M137" si="114">F141-F136</f>
        <v>0</v>
      </c>
      <c r="N136" s="302">
        <f t="shared" ref="N136:N137" si="115">SUM(K136:M136)</f>
        <v>-2.2259149264642758E-2</v>
      </c>
    </row>
    <row r="137" spans="1:14" x14ac:dyDescent="0.2">
      <c r="A137" s="282" t="s">
        <v>363</v>
      </c>
      <c r="B137" s="302">
        <f>SUM(B135:B136)</f>
        <v>2.0679989327602519</v>
      </c>
      <c r="C137" s="299" t="str">
        <f>CONCATENATE("(",ROUND((B137/$H137)*100,1),")")</f>
        <v>(93)</v>
      </c>
      <c r="D137" s="302">
        <f>SUM(D135:D136)</f>
        <v>0.15500106723974991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2.2230000000000016</v>
      </c>
      <c r="I137" s="299" t="str">
        <f>CONCATENATE("(",ROUND((H137/$H137)*100,1),")")</f>
        <v>(100)</v>
      </c>
      <c r="K137" s="302">
        <f t="shared" si="112"/>
        <v>-8.4347504189631106E-2</v>
      </c>
      <c r="L137" s="302">
        <f t="shared" si="113"/>
        <v>-5.6524958103717216E-3</v>
      </c>
      <c r="M137" s="302">
        <f t="shared" si="114"/>
        <v>0</v>
      </c>
      <c r="N137" s="302">
        <f t="shared" si="115"/>
        <v>-9.0000000000002828E-2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1.4285314285677309</v>
      </c>
      <c r="C140" s="299" t="str">
        <f>CONCATENATE("(",ROUND((B140/$H142)*100,1),")")</f>
        <v>(67)</v>
      </c>
      <c r="D140" s="302">
        <f>'Ind T6'!R54</f>
        <v>2.0365714285853966E-2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1.4488971428535848</v>
      </c>
      <c r="I140" s="299" t="str">
        <f>CONCATENATE("(",ROUND((H140/$H142)*100,1),")")</f>
        <v>(67.9)</v>
      </c>
      <c r="K140" s="302">
        <f>B145-B140</f>
        <v>-9.5171580762105634E-3</v>
      </c>
      <c r="L140" s="302">
        <f>D145-D140</f>
        <v>7.4333789745294893E-4</v>
      </c>
      <c r="M140" s="302">
        <f>F145-F140</f>
        <v>0</v>
      </c>
      <c r="N140" s="302">
        <f>SUM(K140:M140)</f>
        <v>-8.7738201787576145E-3</v>
      </c>
    </row>
    <row r="141" spans="1:14" x14ac:dyDescent="0.2">
      <c r="A141" s="282" t="s">
        <v>365</v>
      </c>
      <c r="B141" s="302">
        <f>'Ind T6'!Q53</f>
        <v>0.55512000000288997</v>
      </c>
      <c r="C141" s="299" t="str">
        <f>CONCATENATE("(",ROUND((B141/$H142)*100,1),")")</f>
        <v>(26)</v>
      </c>
      <c r="D141" s="302">
        <f>'Ind T6'!R53</f>
        <v>0.12898285714352423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0.68410285714641417</v>
      </c>
      <c r="I141" s="299" t="str">
        <f>CONCATENATE("(",ROUND((H141/$H142)*100,1),")")</f>
        <v>(32.1)</v>
      </c>
      <c r="K141" s="302">
        <f t="shared" ref="K141:K142" si="117">B146-B141</f>
        <v>1.4065090525537394E-2</v>
      </c>
      <c r="L141" s="302">
        <f t="shared" ref="L141:L142" si="118">D146-D141</f>
        <v>7.0872965321819303E-4</v>
      </c>
      <c r="M141" s="302">
        <f t="shared" ref="M141:M142" si="119">F146-F141</f>
        <v>0</v>
      </c>
      <c r="N141" s="302">
        <f t="shared" ref="N141:N142" si="120">SUM(K141:M141)</f>
        <v>1.4773820178755587E-2</v>
      </c>
    </row>
    <row r="142" spans="1:14" x14ac:dyDescent="0.2">
      <c r="A142" s="282" t="s">
        <v>363</v>
      </c>
      <c r="B142" s="302">
        <f>SUM(B140:B141)</f>
        <v>1.9836514285706208</v>
      </c>
      <c r="C142" s="299" t="str">
        <f>CONCATENATE("(",ROUND((B142/$H142)*100,1),")")</f>
        <v>(93)</v>
      </c>
      <c r="D142" s="302">
        <f>SUM(D140:D141)</f>
        <v>0.14934857142937819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2.1329999999999991</v>
      </c>
      <c r="I142" s="299" t="str">
        <f>CONCATENATE("(",ROUND((H142/$H142)*100,1),")")</f>
        <v>(100)</v>
      </c>
      <c r="K142" s="302">
        <f t="shared" si="117"/>
        <v>4.5479324493267193E-3</v>
      </c>
      <c r="L142" s="302">
        <f t="shared" si="118"/>
        <v>1.4520675506711489E-3</v>
      </c>
      <c r="M142" s="302">
        <f t="shared" si="119"/>
        <v>0</v>
      </c>
      <c r="N142" s="302">
        <f t="shared" si="120"/>
        <v>5.9999999999978681E-3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1.4190142704915203</v>
      </c>
      <c r="C145" s="299" t="str">
        <f>CONCATENATE("(",ROUND((B145/$H147)*100,1),")")</f>
        <v>(66.3)</v>
      </c>
      <c r="D145" s="302">
        <f>'Ind T6'!W54</f>
        <v>2.1109052183306914E-2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1.4401233226748271</v>
      </c>
      <c r="I145" s="299" t="str">
        <f>CONCATENATE("(",ROUND((H145/$H147)*100,1),")")</f>
        <v>(67.3)</v>
      </c>
      <c r="K145" s="302">
        <f>B145-B135</f>
        <v>-7.6746028326790228E-2</v>
      </c>
      <c r="L145" s="302">
        <f>D145-D135</f>
        <v>2.3135741267266141E-4</v>
      </c>
      <c r="M145" s="302">
        <f>F145-F135</f>
        <v>0</v>
      </c>
      <c r="N145" s="302">
        <f>SUM(K145:M145)</f>
        <v>-7.6514670914117566E-2</v>
      </c>
    </row>
    <row r="146" spans="1:14" x14ac:dyDescent="0.2">
      <c r="A146" s="282" t="s">
        <v>365</v>
      </c>
      <c r="B146" s="302">
        <f>'Ind T6'!V53</f>
        <v>0.56918509052842736</v>
      </c>
      <c r="C146" s="299" t="str">
        <f>CONCATENATE("(",ROUND((B146/$H147)*100,1),")")</f>
        <v>(26.6)</v>
      </c>
      <c r="D146" s="302">
        <f>'Ind T6'!W53</f>
        <v>0.12969158679674242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0.69887667732516978</v>
      </c>
      <c r="I146" s="299" t="str">
        <f>CONCATENATE("(",ROUND((H146/$H147)*100,1),")")</f>
        <v>(32.7)</v>
      </c>
      <c r="K146" s="302">
        <f t="shared" ref="K146:K147" si="122">B146-B136</f>
        <v>-3.0535434135139372E-3</v>
      </c>
      <c r="L146" s="302">
        <f t="shared" ref="L146:L147" si="123">D146-D136</f>
        <v>-4.4317856723732341E-3</v>
      </c>
      <c r="M146" s="302">
        <f t="shared" ref="M146:M147" si="124">F146-F136</f>
        <v>0</v>
      </c>
      <c r="N146" s="302">
        <f t="shared" ref="N146:N147" si="125">SUM(K146:M146)</f>
        <v>-7.4853290858871713E-3</v>
      </c>
    </row>
    <row r="147" spans="1:14" x14ac:dyDescent="0.2">
      <c r="A147" s="282" t="s">
        <v>363</v>
      </c>
      <c r="B147" s="302">
        <f>SUM(B145:B146)</f>
        <v>1.9881993610199475</v>
      </c>
      <c r="C147" s="299" t="str">
        <f>CONCATENATE("(",ROUND((B147/$H147)*100,1),")")</f>
        <v>(92.9)</v>
      </c>
      <c r="D147" s="302">
        <f>SUM(D145:D146)</f>
        <v>0.15080063898004933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2.1389999999999967</v>
      </c>
      <c r="I147" s="299" t="str">
        <f>CONCATENATE("(",ROUND((H147/$H147)*100,1),")")</f>
        <v>(100)</v>
      </c>
      <c r="K147" s="302">
        <f t="shared" si="122"/>
        <v>-7.9799571740304387E-2</v>
      </c>
      <c r="L147" s="302">
        <f t="shared" si="123"/>
        <v>-4.2004282597005727E-3</v>
      </c>
      <c r="M147" s="302">
        <f t="shared" si="124"/>
        <v>0</v>
      </c>
      <c r="N147" s="302">
        <f t="shared" si="125"/>
        <v>-8.400000000000496E-2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2.7568468118261436</v>
      </c>
      <c r="C156" s="299" t="str">
        <f>CONCATENATE("(",ROUND((B156/$H158)*100,1),")")</f>
        <v>(74.8)</v>
      </c>
      <c r="D156" s="302">
        <f>'Ind T6'!M63</f>
        <v>6.7989891135376429E-2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2.82483670296152</v>
      </c>
      <c r="I156" s="299" t="str">
        <f>CONCATENATE("(",ROUND((H156/$H158)*100,1),")")</f>
        <v>(76.7)</v>
      </c>
      <c r="K156" s="302">
        <f>B161-B156</f>
        <v>0.11083627284457442</v>
      </c>
      <c r="L156" s="302">
        <f>D161-D156</f>
        <v>3.7021859811829788E-3</v>
      </c>
      <c r="M156" s="302">
        <f>F161-F156</f>
        <v>0</v>
      </c>
      <c r="N156" s="302">
        <f>SUM(K156:M156)</f>
        <v>0.1145384588257574</v>
      </c>
    </row>
    <row r="157" spans="1:14" x14ac:dyDescent="0.2">
      <c r="A157" s="282" t="s">
        <v>365</v>
      </c>
      <c r="B157" s="302">
        <f>'Ind T6'!L62</f>
        <v>0.65124416795477147</v>
      </c>
      <c r="C157" s="299" t="str">
        <f>CONCATENATE("(",ROUND((B157/$H158)*100,1),")")</f>
        <v>(17.7)</v>
      </c>
      <c r="D157" s="302">
        <f>'Ind T6'!M62</f>
        <v>0.18807931570922654</v>
      </c>
      <c r="E157" s="299" t="str">
        <f>CONCATENATE("(",ROUND((D157/$H158)*100,1),")")</f>
        <v>(5.1)</v>
      </c>
      <c r="F157" s="302">
        <f>'Ind T6'!N62</f>
        <v>2.0839813374486642E-2</v>
      </c>
      <c r="G157" s="299" t="str">
        <f>CONCATENATE("(",ROUND((F157/$H158)*100,1),")")</f>
        <v>(0.6)</v>
      </c>
      <c r="H157" s="302">
        <f t="shared" ref="H157" si="126">SUM(B157,D157,F157)</f>
        <v>0.8601632970384846</v>
      </c>
      <c r="I157" s="299" t="str">
        <f>CONCATENATE("(",ROUND((H157/$H158)*100,1),")")</f>
        <v>(23.3)</v>
      </c>
      <c r="K157" s="302">
        <f t="shared" ref="K157:K158" si="127">B162-B157</f>
        <v>5.7242241209344069E-2</v>
      </c>
      <c r="L157" s="302">
        <f t="shared" ref="L157:L158" si="128">D162-D157</f>
        <v>1.1446060679139919E-2</v>
      </c>
      <c r="M157" s="302">
        <f t="shared" ref="M157:M158" si="129">F162-F157</f>
        <v>7.7323928575487658E-4</v>
      </c>
      <c r="N157" s="302">
        <f t="shared" ref="N157:N158" si="130">SUM(K157:M157)</f>
        <v>6.9461541174238861E-2</v>
      </c>
    </row>
    <row r="158" spans="1:14" x14ac:dyDescent="0.2">
      <c r="A158" s="282" t="s">
        <v>363</v>
      </c>
      <c r="B158" s="302">
        <f>SUM(B156:B157)</f>
        <v>3.4080909797809151</v>
      </c>
      <c r="C158" s="299" t="str">
        <f>CONCATENATE("(",ROUND((B158/$H158)*100,1),")")</f>
        <v>(92.5)</v>
      </c>
      <c r="D158" s="302">
        <f>SUM(D156:D157)</f>
        <v>0.25606920684460299</v>
      </c>
      <c r="E158" s="299" t="str">
        <f>CONCATENATE("(",ROUND((D158/$H158)*100,1),")")</f>
        <v>(6.9)</v>
      </c>
      <c r="F158" s="302">
        <f>SUM(F156:F157)</f>
        <v>2.0839813374486642E-2</v>
      </c>
      <c r="G158" s="299" t="str">
        <f>CONCATENATE("(",ROUND((F158/$H158)*100,1),")")</f>
        <v>(0.6)</v>
      </c>
      <c r="H158" s="302">
        <f>SUM(H156:H157)</f>
        <v>3.6850000000000045</v>
      </c>
      <c r="I158" s="299" t="str">
        <f>CONCATENATE("(",ROUND((H158/$H158)*100,1),")")</f>
        <v>(100)</v>
      </c>
      <c r="K158" s="302">
        <f t="shared" si="127"/>
        <v>0.16807851405391849</v>
      </c>
      <c r="L158" s="302">
        <f t="shared" si="128"/>
        <v>1.5148246660322884E-2</v>
      </c>
      <c r="M158" s="302">
        <f t="shared" si="129"/>
        <v>7.7323928575487658E-4</v>
      </c>
      <c r="N158" s="302">
        <f t="shared" si="130"/>
        <v>0.18399999999999625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2.867683084670718</v>
      </c>
      <c r="C161" s="299" t="str">
        <f>CONCATENATE("(",ROUND((B161/$H163)*100,1),")")</f>
        <v>(74.1)</v>
      </c>
      <c r="D161" s="302">
        <f>'Ind T6'!R63</f>
        <v>7.1692077116559408E-2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2.9393751617872774</v>
      </c>
      <c r="I161" s="299" t="str">
        <f>CONCATENATE("(",ROUND((H161/$H163)*100,1),")")</f>
        <v>(76)</v>
      </c>
      <c r="K161" s="302">
        <f>B166-B161</f>
        <v>0.1562747037456349</v>
      </c>
      <c r="L161" s="302">
        <f>D166-D161</f>
        <v>4.7411742102407839E-3</v>
      </c>
      <c r="M161" s="302">
        <f>F166-F161</f>
        <v>0</v>
      </c>
      <c r="N161" s="302">
        <f>SUM(K161:M161)</f>
        <v>0.16101587795587569</v>
      </c>
    </row>
    <row r="162" spans="1:14" x14ac:dyDescent="0.2">
      <c r="A162" s="282" t="s">
        <v>365</v>
      </c>
      <c r="B162" s="302">
        <f>'Ind T6'!Q62</f>
        <v>0.70848640916411554</v>
      </c>
      <c r="C162" s="299" t="str">
        <f>CONCATENATE("(",ROUND((B162/$H163)*100,1),")")</f>
        <v>(18.3)</v>
      </c>
      <c r="D162" s="302">
        <f>'Ind T6'!R62</f>
        <v>0.19952537638836645</v>
      </c>
      <c r="E162" s="299" t="str">
        <f>CONCATENATE("(",ROUND((D162/$H163)*100,1),")")</f>
        <v>(5.2)</v>
      </c>
      <c r="F162" s="302">
        <f>'Ind T6'!S62</f>
        <v>2.1613052660241518E-2</v>
      </c>
      <c r="G162" s="299" t="str">
        <f>CONCATENATE("(",ROUND((F162/$H163)*100,1),")")</f>
        <v>(0.6)</v>
      </c>
      <c r="H162" s="302">
        <f t="shared" ref="H162" si="131">SUM(B162,D162,F162)</f>
        <v>0.92962483821272346</v>
      </c>
      <c r="I162" s="299" t="str">
        <f>CONCATENATE("(",ROUND((H162/$H163)*100,1),")")</f>
        <v>(24)</v>
      </c>
      <c r="K162" s="302">
        <f t="shared" ref="K162:K163" si="132">B167-B162</f>
        <v>0.10725015694424356</v>
      </c>
      <c r="L162" s="302">
        <f t="shared" ref="L162:L163" si="133">D167-D162</f>
        <v>1.8739999761924947E-2</v>
      </c>
      <c r="M162" s="302">
        <f t="shared" ref="M162:M163" si="134">F167-F162</f>
        <v>9.9396533795341468E-4</v>
      </c>
      <c r="N162" s="302">
        <f t="shared" ref="N162:N163" si="135">SUM(K162:M162)</f>
        <v>0.12698412204412191</v>
      </c>
    </row>
    <row r="163" spans="1:14" x14ac:dyDescent="0.2">
      <c r="A163" s="282" t="s">
        <v>363</v>
      </c>
      <c r="B163" s="302">
        <f>SUM(B161:B162)</f>
        <v>3.5761694938348336</v>
      </c>
      <c r="C163" s="299" t="str">
        <f>CONCATENATE("(",ROUND((B163/$H163)*100,1),")")</f>
        <v>(92.4)</v>
      </c>
      <c r="D163" s="302">
        <f>SUM(D161:D162)</f>
        <v>0.27121745350492588</v>
      </c>
      <c r="E163" s="299" t="str">
        <f>CONCATENATE("(",ROUND((D163/$H163)*100,1),")")</f>
        <v>(7)</v>
      </c>
      <c r="F163" s="302">
        <f>SUM(F161:F162)</f>
        <v>2.1613052660241518E-2</v>
      </c>
      <c r="G163" s="299" t="str">
        <f>CONCATENATE("(",ROUND((F163/$H163)*100,1),")")</f>
        <v>(0.6)</v>
      </c>
      <c r="H163" s="302">
        <f>SUM(H161:H162)</f>
        <v>3.8690000000000007</v>
      </c>
      <c r="I163" s="299" t="str">
        <f>CONCATENATE("(",ROUND((H163/$H163)*100,1),")")</f>
        <v>(100)</v>
      </c>
      <c r="K163" s="302">
        <f t="shared" si="132"/>
        <v>0.26352486068987835</v>
      </c>
      <c r="L163" s="302">
        <f t="shared" si="133"/>
        <v>2.3481173972165703E-2</v>
      </c>
      <c r="M163" s="302">
        <f t="shared" si="134"/>
        <v>9.9396533795341468E-4</v>
      </c>
      <c r="N163" s="302">
        <f t="shared" si="135"/>
        <v>0.28799999999999748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3.0239577884163529</v>
      </c>
      <c r="C166" s="299" t="str">
        <f>CONCATENATE("(",ROUND((B166/$H168)*100,1),")")</f>
        <v>(72.7)</v>
      </c>
      <c r="D166" s="302">
        <f>'Ind T6'!W63</f>
        <v>7.6433251326800192E-2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3.1003910397431529</v>
      </c>
      <c r="I166" s="299" t="str">
        <f>CONCATENATE("(",ROUND((H166/$H168)*100,1),")")</f>
        <v>(74.6)</v>
      </c>
      <c r="K166" s="302">
        <f>B166-B156</f>
        <v>0.26711097659020933</v>
      </c>
      <c r="L166" s="302">
        <f>D166-D156</f>
        <v>8.4433601914237627E-3</v>
      </c>
      <c r="M166" s="302">
        <f>F166-F156</f>
        <v>0</v>
      </c>
      <c r="N166" s="302">
        <f>SUM(K166:M166)</f>
        <v>0.2755543367816331</v>
      </c>
    </row>
    <row r="167" spans="1:14" x14ac:dyDescent="0.2">
      <c r="A167" s="282" t="s">
        <v>365</v>
      </c>
      <c r="B167" s="302">
        <f>'Ind T6'!V62</f>
        <v>0.8157365661083591</v>
      </c>
      <c r="C167" s="299" t="str">
        <f>CONCATENATE("(",ROUND((B167/$H168)*100,1),")")</f>
        <v>(19.6)</v>
      </c>
      <c r="D167" s="302">
        <f>'Ind T6'!W62</f>
        <v>0.2182653761502914</v>
      </c>
      <c r="E167" s="299" t="str">
        <f>CONCATENATE("(",ROUND((D167/$H168)*100,1),")")</f>
        <v>(5.3)</v>
      </c>
      <c r="F167" s="302">
        <f>'Ind T6'!X62</f>
        <v>2.2607017998194933E-2</v>
      </c>
      <c r="G167" s="299" t="str">
        <f>CONCATENATE("(",ROUND((F167/$H168)*100,1),")")</f>
        <v>(0.5)</v>
      </c>
      <c r="H167" s="302">
        <f t="shared" ref="H167" si="136">SUM(B167,D167,F167)</f>
        <v>1.0566089602568456</v>
      </c>
      <c r="I167" s="299" t="str">
        <f>CONCATENATE("(",ROUND((H167/$H168)*100,1),")")</f>
        <v>(25.4)</v>
      </c>
      <c r="K167" s="302">
        <f t="shared" ref="K167:K168" si="137">B167-B157</f>
        <v>0.16449239815358763</v>
      </c>
      <c r="L167" s="302">
        <f t="shared" ref="L167:L168" si="138">D167-D157</f>
        <v>3.0186060441064866E-2</v>
      </c>
      <c r="M167" s="302">
        <f t="shared" ref="M167:M168" si="139">F167-F157</f>
        <v>1.7672046237082913E-3</v>
      </c>
      <c r="N167" s="302">
        <f t="shared" ref="N167:N168" si="140">SUM(K167:M167)</f>
        <v>0.19644566321836079</v>
      </c>
    </row>
    <row r="168" spans="1:14" x14ac:dyDescent="0.2">
      <c r="A168" s="282" t="s">
        <v>363</v>
      </c>
      <c r="B168" s="302">
        <f>SUM(B166:B167)</f>
        <v>3.839694354524712</v>
      </c>
      <c r="C168" s="299" t="str">
        <f>CONCATENATE("(",ROUND((B168/$H168)*100,1),")")</f>
        <v>(92.4)</v>
      </c>
      <c r="D168" s="302">
        <f>SUM(D166:D167)</f>
        <v>0.29469862747709158</v>
      </c>
      <c r="E168" s="299" t="str">
        <f>CONCATENATE("(",ROUND((D168/$H168)*100,1),")")</f>
        <v>(7.1)</v>
      </c>
      <c r="F168" s="302">
        <f>SUM(F166:F167)</f>
        <v>2.2607017998194933E-2</v>
      </c>
      <c r="G168" s="299" t="str">
        <f>CONCATENATE("(",ROUND((F168/$H168)*100,1),")")</f>
        <v>(0.5)</v>
      </c>
      <c r="H168" s="302">
        <f>SUM(H166:H167)</f>
        <v>4.1569999999999983</v>
      </c>
      <c r="I168" s="299" t="str">
        <f>CONCATENATE("(",ROUND((H168/$H168)*100,1),")")</f>
        <v>(100)</v>
      </c>
      <c r="K168" s="302">
        <f t="shared" si="137"/>
        <v>0.43160337474379684</v>
      </c>
      <c r="L168" s="302">
        <f t="shared" si="138"/>
        <v>3.8629420632488587E-2</v>
      </c>
      <c r="M168" s="302">
        <f t="shared" si="139"/>
        <v>1.7672046237082913E-3</v>
      </c>
      <c r="N168" s="302">
        <f t="shared" si="140"/>
        <v>0.4719999999999937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27.65722751485448</v>
      </c>
      <c r="C177" s="299" t="str">
        <f>CONCATENATE("(",ROUND((B177/$H179)*100,1),")")</f>
        <v>(49.9)</v>
      </c>
      <c r="D177" s="302">
        <f>'Ind T6'!M72</f>
        <v>1.8444147335936287</v>
      </c>
      <c r="E177" s="299" t="str">
        <f>CONCATENATE("(",ROUND((D177/$H179)*100,1),")")</f>
        <v>(3.3)</v>
      </c>
      <c r="F177" s="302">
        <f>'Ind T6'!N72</f>
        <v>17.522689426168711</v>
      </c>
      <c r="G177" s="299" t="str">
        <f>CONCATENATE("(",ROUND((F177/$H179)*100,1),")")</f>
        <v>(31.6)</v>
      </c>
      <c r="H177" s="302">
        <f>SUM(B177,D177,F177)</f>
        <v>47.024331674616818</v>
      </c>
      <c r="I177" s="299" t="str">
        <f>CONCATENATE("(",ROUND((H177/$H179)*100,1),")")</f>
        <v>(84.8)</v>
      </c>
      <c r="K177" s="302">
        <f>B182-B177</f>
        <v>0.52745015065196554</v>
      </c>
      <c r="L177" s="302">
        <f>D182-D177</f>
        <v>9.4355751231164131E-2</v>
      </c>
      <c r="M177" s="302">
        <f>F182-F177</f>
        <v>0.74382150323918239</v>
      </c>
      <c r="N177" s="302">
        <f>SUM(K177:M177)</f>
        <v>1.3656274051223121</v>
      </c>
    </row>
    <row r="178" spans="1:14" x14ac:dyDescent="0.2">
      <c r="A178" s="282" t="s">
        <v>365</v>
      </c>
      <c r="B178" s="302">
        <f>'Ind T6'!L71</f>
        <v>4.1362555524244238</v>
      </c>
      <c r="C178" s="299" t="str">
        <f>CONCATENATE("(",ROUND((B178/$H179)*100,1),")")</f>
        <v>(7.5)</v>
      </c>
      <c r="D178" s="302">
        <f>'Ind T6'!M71</f>
        <v>3.419399521385281</v>
      </c>
      <c r="E178" s="299" t="str">
        <f>CONCATENATE("(",ROUND((D178/$H179)*100,1),")")</f>
        <v>(6.2)</v>
      </c>
      <c r="F178" s="302">
        <f>'Ind T6'!N71</f>
        <v>0.84501325157346507</v>
      </c>
      <c r="G178" s="299" t="str">
        <f>CONCATENATE("(",ROUND((F178/$H179)*100,1),")")</f>
        <v>(1.5)</v>
      </c>
      <c r="H178" s="302">
        <f t="shared" ref="H178" si="141">SUM(B178,D178,F178)</f>
        <v>8.4006683253831707</v>
      </c>
      <c r="I178" s="299" t="str">
        <f>CONCATENATE("(",ROUND((H178/$H179)*100,1),")")</f>
        <v>(15.2)</v>
      </c>
      <c r="K178" s="302">
        <f t="shared" ref="K178:K179" si="142">B183-B178</f>
        <v>0.15139541860922456</v>
      </c>
      <c r="L178" s="302">
        <f t="shared" ref="L178:L179" si="143">D183-D178</f>
        <v>0.14848196288503068</v>
      </c>
      <c r="M178" s="302">
        <f t="shared" ref="M178:M179" si="144">F183-F178</f>
        <v>3.4495213383450296E-2</v>
      </c>
      <c r="N178" s="302">
        <f t="shared" ref="N178:N179" si="145">SUM(K178:M178)</f>
        <v>0.33437259487770554</v>
      </c>
    </row>
    <row r="179" spans="1:14" x14ac:dyDescent="0.2">
      <c r="A179" s="282" t="s">
        <v>363</v>
      </c>
      <c r="B179" s="302">
        <f>SUM(B177:B178)</f>
        <v>31.793483067278903</v>
      </c>
      <c r="C179" s="299" t="str">
        <f>CONCATENATE("(",ROUND((B179/$H179)*100,1),")")</f>
        <v>(57.4)</v>
      </c>
      <c r="D179" s="302">
        <f>SUM(D177:D178)</f>
        <v>5.26381425497891</v>
      </c>
      <c r="E179" s="299" t="str">
        <f>CONCATENATE("(",ROUND((D179/$H179)*100,1),")")</f>
        <v>(9.5)</v>
      </c>
      <c r="F179" s="302">
        <f>SUM(F177:F178)</f>
        <v>18.367702677742177</v>
      </c>
      <c r="G179" s="299" t="str">
        <f>CONCATENATE("(",ROUND((F179/$H179)*100,1),")")</f>
        <v>(33.1)</v>
      </c>
      <c r="H179" s="302">
        <f>SUM(H177:H178)</f>
        <v>55.42499999999999</v>
      </c>
      <c r="I179" s="299" t="str">
        <f>CONCATENATE("(",ROUND((H179/$H179)*100,1),")")</f>
        <v>(100)</v>
      </c>
      <c r="K179" s="302">
        <f t="shared" si="142"/>
        <v>0.67884556926118833</v>
      </c>
      <c r="L179" s="302">
        <f t="shared" si="143"/>
        <v>0.24283771411619437</v>
      </c>
      <c r="M179" s="302">
        <f t="shared" si="144"/>
        <v>0.77831671662263346</v>
      </c>
      <c r="N179" s="302">
        <f t="shared" si="145"/>
        <v>1.7000000000000162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28.184677665506445</v>
      </c>
      <c r="C182" s="299" t="str">
        <f>CONCATENATE("(",ROUND((B182/$H184)*100,1),")")</f>
        <v>(49.3)</v>
      </c>
      <c r="D182" s="302">
        <f>'Ind T6'!R72</f>
        <v>1.9387704848247929</v>
      </c>
      <c r="E182" s="299" t="str">
        <f>CONCATENATE("(",ROUND((D182/$H184)*100,1),")")</f>
        <v>(3.4)</v>
      </c>
      <c r="F182" s="302">
        <f>'Ind T6'!S72</f>
        <v>18.266510929407893</v>
      </c>
      <c r="G182" s="299" t="str">
        <f>CONCATENATE("(",ROUND((F182/$H184)*100,1),")")</f>
        <v>(32)</v>
      </c>
      <c r="H182" s="302">
        <f>SUM(B182,D182,F182)</f>
        <v>48.389959079739128</v>
      </c>
      <c r="I182" s="299" t="str">
        <f>CONCATENATE("(",ROUND((H182/$H184)*100,1),")")</f>
        <v>(84.7)</v>
      </c>
      <c r="K182" s="302">
        <f>B187-B182</f>
        <v>0.44650326416935471</v>
      </c>
      <c r="L182" s="302">
        <f>D187-D182</f>
        <v>0.16890528746161704</v>
      </c>
      <c r="M182" s="302">
        <f>F187-F182</f>
        <v>1.318457655235278</v>
      </c>
      <c r="N182" s="302">
        <f>SUM(K182:M182)</f>
        <v>1.9338662068662498</v>
      </c>
    </row>
    <row r="183" spans="1:14" x14ac:dyDescent="0.2">
      <c r="A183" s="282" t="s">
        <v>365</v>
      </c>
      <c r="B183" s="302">
        <f>'Ind T6'!Q71</f>
        <v>4.2876509710336483</v>
      </c>
      <c r="C183" s="299" t="str">
        <f>CONCATENATE("(",ROUND((B183/$H184)*100,1),")")</f>
        <v>(7.5)</v>
      </c>
      <c r="D183" s="302">
        <f>'Ind T6'!R71</f>
        <v>3.5678814842703117</v>
      </c>
      <c r="E183" s="299" t="str">
        <f>CONCATENATE("(",ROUND((D183/$H184)*100,1),")")</f>
        <v>(6.2)</v>
      </c>
      <c r="F183" s="302">
        <f>'Ind T6'!S71</f>
        <v>0.87950846495691537</v>
      </c>
      <c r="G183" s="299" t="str">
        <f>CONCATENATE("(",ROUND((F183/$H184)*100,1),")")</f>
        <v>(1.5)</v>
      </c>
      <c r="H183" s="302">
        <f t="shared" ref="H183" si="146">SUM(B183,D183,F183)</f>
        <v>8.7350409202608752</v>
      </c>
      <c r="I183" s="299" t="str">
        <f>CONCATENATE("(",ROUND((H183/$H184)*100,1),")")</f>
        <v>(15.3)</v>
      </c>
      <c r="K183" s="302">
        <f t="shared" ref="K183:K184" si="147">B188-B183</f>
        <v>0.27187251713824256</v>
      </c>
      <c r="L183" s="302">
        <f t="shared" ref="L183:L184" si="148">D188-D183</f>
        <v>0.26820163570721345</v>
      </c>
      <c r="M183" s="302">
        <f t="shared" ref="M183:M184" si="149">F188-F183</f>
        <v>8.2059640288345337E-2</v>
      </c>
      <c r="N183" s="302">
        <f t="shared" ref="N183:N184" si="150">SUM(K183:M183)</f>
        <v>0.62213379313380135</v>
      </c>
    </row>
    <row r="184" spans="1:14" x14ac:dyDescent="0.2">
      <c r="A184" s="282" t="s">
        <v>363</v>
      </c>
      <c r="B184" s="302">
        <f>SUM(B182:B183)</f>
        <v>32.472328636540091</v>
      </c>
      <c r="C184" s="299" t="str">
        <f>CONCATENATE("(",ROUND((B184/$H184)*100,1),")")</f>
        <v>(56.8)</v>
      </c>
      <c r="D184" s="302">
        <f>SUM(D182:D183)</f>
        <v>5.5066519690951043</v>
      </c>
      <c r="E184" s="299" t="str">
        <f>CONCATENATE("(",ROUND((D184/$H184)*100,1),")")</f>
        <v>(9.6)</v>
      </c>
      <c r="F184" s="302">
        <f>SUM(F182:F183)</f>
        <v>19.14601939436481</v>
      </c>
      <c r="G184" s="299" t="str">
        <f>CONCATENATE("(",ROUND((F184/$H184)*100,1),")")</f>
        <v>(33.5)</v>
      </c>
      <c r="H184" s="302">
        <f>SUM(H182:H183)</f>
        <v>57.125</v>
      </c>
      <c r="I184" s="299" t="str">
        <f>CONCATENATE("(",ROUND((H184/$H184)*100,1),")")</f>
        <v>(100)</v>
      </c>
      <c r="K184" s="302">
        <f t="shared" si="147"/>
        <v>0.71837578130759994</v>
      </c>
      <c r="L184" s="302">
        <f t="shared" si="148"/>
        <v>0.43710692316883026</v>
      </c>
      <c r="M184" s="302">
        <f t="shared" si="149"/>
        <v>1.4005172955236205</v>
      </c>
      <c r="N184" s="302">
        <f t="shared" si="150"/>
        <v>2.5560000000000507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28.6311809296758</v>
      </c>
      <c r="C187" s="299" t="str">
        <f>CONCATENATE("(",ROUND((B187/$H189)*100,1),")")</f>
        <v>(48)</v>
      </c>
      <c r="D187" s="302">
        <f>'Ind T6'!W72</f>
        <v>2.1076757722864099</v>
      </c>
      <c r="E187" s="299" t="str">
        <f>CONCATENATE("(",ROUND((D187/$H189)*100,1),")")</f>
        <v>(3.5)</v>
      </c>
      <c r="F187" s="302">
        <f>'Ind T6'!X72</f>
        <v>19.584968584643171</v>
      </c>
      <c r="G187" s="299" t="str">
        <f>CONCATENATE("(",ROUND((F187/$H189)*100,1),")")</f>
        <v>(32.8)</v>
      </c>
      <c r="H187" s="302">
        <f>SUM(B187,D187,F187)</f>
        <v>50.323825286605384</v>
      </c>
      <c r="I187" s="299" t="str">
        <f>CONCATENATE("(",ROUND((H187/$H189)*100,1),")")</f>
        <v>(84.3)</v>
      </c>
      <c r="K187" s="302">
        <f>B187-B177</f>
        <v>0.97395341482132025</v>
      </c>
      <c r="L187" s="302">
        <f>D187-D177</f>
        <v>0.26326103869278117</v>
      </c>
      <c r="M187" s="302">
        <f>F187-F177</f>
        <v>2.0622791584744604</v>
      </c>
      <c r="N187" s="302">
        <f>SUM(K187:M187)</f>
        <v>3.2994936119885621</v>
      </c>
    </row>
    <row r="188" spans="1:14" x14ac:dyDescent="0.2">
      <c r="A188" s="282" t="s">
        <v>365</v>
      </c>
      <c r="B188" s="302">
        <f>'Ind T6'!V71</f>
        <v>4.5595234881718909</v>
      </c>
      <c r="C188" s="299" t="str">
        <f>CONCATENATE("(",ROUND((B188/$H189)*100,1),")")</f>
        <v>(7.6)</v>
      </c>
      <c r="D188" s="302">
        <f>'Ind T6'!W71</f>
        <v>3.8360831199775252</v>
      </c>
      <c r="E188" s="299" t="str">
        <f>CONCATENATE("(",ROUND((D188/$H189)*100,1),")")</f>
        <v>(6.4)</v>
      </c>
      <c r="F188" s="302">
        <f>'Ind T6'!X71</f>
        <v>0.96156810524526071</v>
      </c>
      <c r="G188" s="299" t="str">
        <f>CONCATENATE("(",ROUND((F188/$H189)*100,1),")")</f>
        <v>(1.6)</v>
      </c>
      <c r="H188" s="302">
        <f t="shared" ref="H188" si="151">SUM(B188,D188,F188)</f>
        <v>9.3571747133946772</v>
      </c>
      <c r="I188" s="299" t="str">
        <f>CONCATENATE("(",ROUND((H188/$H189)*100,1),")")</f>
        <v>(15.7)</v>
      </c>
      <c r="K188" s="302">
        <f t="shared" ref="K188:K189" si="152">B188-B178</f>
        <v>0.42326793574746713</v>
      </c>
      <c r="L188" s="302">
        <f t="shared" ref="L188:L189" si="153">D188-D178</f>
        <v>0.41668359859224413</v>
      </c>
      <c r="M188" s="302">
        <f t="shared" ref="M188:M189" si="154">F188-F178</f>
        <v>0.11655485367179563</v>
      </c>
      <c r="N188" s="302">
        <f t="shared" ref="N188:N189" si="155">SUM(K188:M188)</f>
        <v>0.95650638801150689</v>
      </c>
    </row>
    <row r="189" spans="1:14" x14ac:dyDescent="0.2">
      <c r="A189" s="282" t="s">
        <v>363</v>
      </c>
      <c r="B189" s="302">
        <f>SUM(B187:B188)</f>
        <v>33.190704417847691</v>
      </c>
      <c r="C189" s="299" t="str">
        <f>CONCATENATE("(",ROUND((B189/$H189)*100,1),")")</f>
        <v>(55.6)</v>
      </c>
      <c r="D189" s="302">
        <f>SUM(D187:D188)</f>
        <v>5.9437588922639346</v>
      </c>
      <c r="E189" s="299" t="str">
        <f>CONCATENATE("(",ROUND((D189/$H189)*100,1),")")</f>
        <v>(10)</v>
      </c>
      <c r="F189" s="302">
        <f>SUM(F187:F188)</f>
        <v>20.546536689888431</v>
      </c>
      <c r="G189" s="299" t="str">
        <f>CONCATENATE("(",ROUND((F189/$H189)*100,1),")")</f>
        <v>(34.4)</v>
      </c>
      <c r="H189" s="302">
        <f>SUM(H187:H188)</f>
        <v>59.681000000000061</v>
      </c>
      <c r="I189" s="299" t="str">
        <f>CONCATENATE("(",ROUND((H189/$H189)*100,1),")")</f>
        <v>(100)</v>
      </c>
      <c r="K189" s="302">
        <f t="shared" si="152"/>
        <v>1.3972213505687883</v>
      </c>
      <c r="L189" s="302">
        <f t="shared" si="153"/>
        <v>0.67994463728502463</v>
      </c>
      <c r="M189" s="302">
        <f t="shared" si="154"/>
        <v>2.1788340121462539</v>
      </c>
      <c r="N189" s="302">
        <f t="shared" si="155"/>
        <v>4.2560000000000668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53.978401957219539</v>
      </c>
      <c r="C198" s="299" t="str">
        <f>CONCATENATE("(",ROUND((B198/$H200)*100,1),")")</f>
        <v>(36.5)</v>
      </c>
      <c r="D198" s="302">
        <f>'Ind T6'!M81</f>
        <v>16.046550291670123</v>
      </c>
      <c r="E198" s="299" t="str">
        <f>CONCATENATE("(",ROUND((D198/$H200)*100,1),")")</f>
        <v>(10.8)</v>
      </c>
      <c r="F198" s="302">
        <f>'Ind T6'!N81</f>
        <v>8.9740094772611929</v>
      </c>
      <c r="G198" s="299" t="str">
        <f>CONCATENATE("(",ROUND((F198/$H200)*100,1),")")</f>
        <v>(6.1)</v>
      </c>
      <c r="H198" s="302">
        <f>SUM(B198,D198,F198)</f>
        <v>78.998961726150853</v>
      </c>
      <c r="I198" s="299" t="str">
        <f>CONCATENATE("(",ROUND((H198/$H200)*100,1),")")</f>
        <v>(53.4)</v>
      </c>
      <c r="K198" s="302">
        <f>B203-B198</f>
        <v>1.3452872949087293</v>
      </c>
      <c r="L198" s="302">
        <f>D203-D198</f>
        <v>0.22333924751664114</v>
      </c>
      <c r="M198" s="302">
        <f>F203-F198</f>
        <v>0.23642997843703029</v>
      </c>
      <c r="N198" s="302">
        <f>SUM(K198:M198)</f>
        <v>1.8050565208624008</v>
      </c>
    </row>
    <row r="199" spans="1:14" x14ac:dyDescent="0.2">
      <c r="A199" s="282" t="s">
        <v>365</v>
      </c>
      <c r="B199" s="302">
        <f>'Ind T6'!L80</f>
        <v>28.906451143263595</v>
      </c>
      <c r="C199" s="299" t="str">
        <f>CONCATENATE("(",ROUND((B199/$H200)*100,1),")")</f>
        <v>(19.5)</v>
      </c>
      <c r="D199" s="302">
        <f>'Ind T6'!M80</f>
        <v>36.560074955909414</v>
      </c>
      <c r="E199" s="299" t="str">
        <f>CONCATENATE("(",ROUND((D199/$H200)*100,1),")")</f>
        <v>(24.7)</v>
      </c>
      <c r="F199" s="302">
        <f>'Ind T6'!N80</f>
        <v>3.5225121746760428</v>
      </c>
      <c r="G199" s="299" t="str">
        <f>CONCATENATE("(",ROUND((F199/$H200)*100,1),")")</f>
        <v>(2.4)</v>
      </c>
      <c r="H199" s="302">
        <f t="shared" ref="H199" si="156">SUM(B199,D199,F199)</f>
        <v>68.989038273849047</v>
      </c>
      <c r="I199" s="299" t="str">
        <f>CONCATENATE("(",ROUND((H199/$H200)*100,1),")")</f>
        <v>(46.6)</v>
      </c>
      <c r="K199" s="302">
        <f t="shared" ref="K199:K200" si="157">B204-B199</f>
        <v>1.6133386666961727</v>
      </c>
      <c r="L199" s="302">
        <f t="shared" ref="L199:L200" si="158">D204-D199</f>
        <v>-0.8678026181010452</v>
      </c>
      <c r="M199" s="302">
        <f t="shared" ref="M199:M200" si="159">F204-F199</f>
        <v>0.15640743054269546</v>
      </c>
      <c r="N199" s="302">
        <f t="shared" ref="N199:N200" si="160">SUM(K199:M199)</f>
        <v>0.90194347913782291</v>
      </c>
    </row>
    <row r="200" spans="1:14" x14ac:dyDescent="0.2">
      <c r="A200" s="282" t="s">
        <v>363</v>
      </c>
      <c r="B200" s="302">
        <f>SUM(B198:B199)</f>
        <v>82.884853100483127</v>
      </c>
      <c r="C200" s="299" t="str">
        <f>CONCATENATE("(",ROUND((B200/$H200)*100,1),")")</f>
        <v>(56)</v>
      </c>
      <c r="D200" s="302">
        <f>SUM(D198:D199)</f>
        <v>52.606625247579537</v>
      </c>
      <c r="E200" s="299" t="str">
        <f>CONCATENATE("(",ROUND((D200/$H200)*100,1),")")</f>
        <v>(35.5)</v>
      </c>
      <c r="F200" s="302">
        <f>SUM(F198:F199)</f>
        <v>12.496521651937236</v>
      </c>
      <c r="G200" s="299" t="str">
        <f>CONCATENATE("(",ROUND((F200/$H200)*100,1),")")</f>
        <v>(8.4)</v>
      </c>
      <c r="H200" s="302">
        <f>SUM(H198:H199)</f>
        <v>147.98799999999989</v>
      </c>
      <c r="I200" s="299" t="str">
        <f>CONCATENATE("(",ROUND((H200/$H200)*100,1),")")</f>
        <v>(100)</v>
      </c>
      <c r="K200" s="302">
        <f t="shared" si="157"/>
        <v>2.9586259616049091</v>
      </c>
      <c r="L200" s="302">
        <f t="shared" si="158"/>
        <v>-0.64446337058440406</v>
      </c>
      <c r="M200" s="302">
        <f t="shared" si="159"/>
        <v>0.39283740897972486</v>
      </c>
      <c r="N200" s="302">
        <f t="shared" si="160"/>
        <v>2.7070000000002299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55.323689252128268</v>
      </c>
      <c r="C203" s="299" t="str">
        <f>CONCATENATE("(",ROUND((B203/$H205)*100,1),")")</f>
        <v>(36.7)</v>
      </c>
      <c r="D203" s="302">
        <f>'Ind T6'!R81</f>
        <v>16.269889539186764</v>
      </c>
      <c r="E203" s="299" t="str">
        <f>CONCATENATE("(",ROUND((D203/$H205)*100,1),")")</f>
        <v>(10.8)</v>
      </c>
      <c r="F203" s="302">
        <f>'Ind T6'!S81</f>
        <v>9.2104394556982232</v>
      </c>
      <c r="G203" s="299" t="str">
        <f>CONCATENATE("(",ROUND((F203/$H205)*100,1),")")</f>
        <v>(6.1)</v>
      </c>
      <c r="H203" s="302">
        <f>SUM(B203,D203,F203)</f>
        <v>80.804018247013246</v>
      </c>
      <c r="I203" s="299" t="str">
        <f>CONCATENATE("(",ROUND((H203/$H205)*100,1),")")</f>
        <v>(53.6)</v>
      </c>
      <c r="K203" s="302">
        <f>B208-B203</f>
        <v>1.467350660481614</v>
      </c>
      <c r="L203" s="302">
        <f>D208-D203</f>
        <v>0.31484021621586322</v>
      </c>
      <c r="M203" s="302">
        <f>F208-F203</f>
        <v>0.31686406599556705</v>
      </c>
      <c r="N203" s="302">
        <f>SUM(K203:M203)</f>
        <v>2.0990549426930443</v>
      </c>
    </row>
    <row r="204" spans="1:14" x14ac:dyDescent="0.2">
      <c r="A204" s="282" t="s">
        <v>365</v>
      </c>
      <c r="B204" s="302">
        <f>'Ind T6'!Q80</f>
        <v>30.519789809959768</v>
      </c>
      <c r="C204" s="299" t="str">
        <f>CONCATENATE("(",ROUND((B204/$H205)*100,1),")")</f>
        <v>(20.3)</v>
      </c>
      <c r="D204" s="302">
        <f>'Ind T6'!R80</f>
        <v>35.692272337808369</v>
      </c>
      <c r="E204" s="299" t="str">
        <f>CONCATENATE("(",ROUND((D204/$H205)*100,1),")")</f>
        <v>(23.7)</v>
      </c>
      <c r="F204" s="302">
        <f>'Ind T6'!S80</f>
        <v>3.6789196052187383</v>
      </c>
      <c r="G204" s="299" t="str">
        <f>CONCATENATE("(",ROUND((F204/$H205)*100,1),")")</f>
        <v>(2.4)</v>
      </c>
      <c r="H204" s="302">
        <f t="shared" ref="H204" si="161">SUM(B204,D204,F204)</f>
        <v>69.890981752986875</v>
      </c>
      <c r="I204" s="299" t="str">
        <f>CONCATENATE("(",ROUND((H204/$H205)*100,1),")")</f>
        <v>(46.4)</v>
      </c>
      <c r="K204" s="302">
        <f t="shared" ref="K204:K205" si="162">B209-B204</f>
        <v>2.7920850361805378</v>
      </c>
      <c r="L204" s="302">
        <f t="shared" ref="L204:L205" si="163">D209-D204</f>
        <v>-2.0640982755229516</v>
      </c>
      <c r="M204" s="302">
        <f t="shared" ref="M204:M205" si="164">F209-F204</f>
        <v>0.29095829664942796</v>
      </c>
      <c r="N204" s="302">
        <f t="shared" ref="N204:N205" si="165">SUM(K204:M204)</f>
        <v>1.0189450573070142</v>
      </c>
    </row>
    <row r="205" spans="1:14" x14ac:dyDescent="0.2">
      <c r="A205" s="282" t="s">
        <v>363</v>
      </c>
      <c r="B205" s="302">
        <f>SUM(B203:B204)</f>
        <v>85.843479062088036</v>
      </c>
      <c r="C205" s="299" t="str">
        <f>CONCATENATE("(",ROUND((B205/$H205)*100,1),")")</f>
        <v>(57)</v>
      </c>
      <c r="D205" s="302">
        <f>SUM(D203:D204)</f>
        <v>51.962161876995133</v>
      </c>
      <c r="E205" s="299" t="str">
        <f>CONCATENATE("(",ROUND((D205/$H205)*100,1),")")</f>
        <v>(34.5)</v>
      </c>
      <c r="F205" s="302">
        <f>SUM(F203:F204)</f>
        <v>12.889359060916961</v>
      </c>
      <c r="G205" s="299" t="str">
        <f>CONCATENATE("(",ROUND((F205/$H205)*100,1),")")</f>
        <v>(8.6)</v>
      </c>
      <c r="H205" s="302">
        <f>SUM(H203:H204)</f>
        <v>150.69500000000011</v>
      </c>
      <c r="I205" s="299" t="str">
        <f>CONCATENATE("(",ROUND((H205/$H205)*100,1),")")</f>
        <v>(100)</v>
      </c>
      <c r="K205" s="302">
        <f t="shared" si="162"/>
        <v>4.2594356966621518</v>
      </c>
      <c r="L205" s="302">
        <f t="shared" si="163"/>
        <v>-1.7492580593070883</v>
      </c>
      <c r="M205" s="302">
        <f t="shared" si="164"/>
        <v>0.60782236264499545</v>
      </c>
      <c r="N205" s="302">
        <f t="shared" si="165"/>
        <v>3.1180000000000589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56.791039912609882</v>
      </c>
      <c r="C208" s="299" t="str">
        <f>CONCATENATE("(",ROUND((B208/$H210)*100,1),")")</f>
        <v>(36.9)</v>
      </c>
      <c r="D208" s="302">
        <f>'Ind T6'!W81</f>
        <v>16.584729755402627</v>
      </c>
      <c r="E208" s="299" t="str">
        <f>CONCATENATE("(",ROUND((D208/$H210)*100,1),")")</f>
        <v>(10.8)</v>
      </c>
      <c r="F208" s="302">
        <f>'Ind T6'!X81</f>
        <v>9.5273035216937902</v>
      </c>
      <c r="G208" s="299" t="str">
        <f>CONCATENATE("(",ROUND((F208/$H210)*100,1),")")</f>
        <v>(6.2)</v>
      </c>
      <c r="H208" s="302">
        <f>SUM(B208,D208,F208)</f>
        <v>82.903073189706305</v>
      </c>
      <c r="I208" s="299" t="str">
        <f>CONCATENATE("(",ROUND((H208/$H210)*100,1),")")</f>
        <v>(53.9)</v>
      </c>
      <c r="K208" s="302">
        <f>B208-B198</f>
        <v>2.8126379553903433</v>
      </c>
      <c r="L208" s="302">
        <f>D208-D198</f>
        <v>0.53817946373250436</v>
      </c>
      <c r="M208" s="302">
        <f>F208-F198</f>
        <v>0.55329404443259733</v>
      </c>
      <c r="N208" s="302">
        <f>SUM(K208:M208)</f>
        <v>3.904111463555445</v>
      </c>
    </row>
    <row r="209" spans="1:14" x14ac:dyDescent="0.2">
      <c r="A209" s="282" t="s">
        <v>365</v>
      </c>
      <c r="B209" s="302">
        <f>'Ind T6'!V80</f>
        <v>33.311874846140306</v>
      </c>
      <c r="C209" s="299" t="str">
        <f>CONCATENATE("(",ROUND((B209/$H210)*100,1),")")</f>
        <v>(21.7)</v>
      </c>
      <c r="D209" s="302">
        <f>'Ind T6'!W80</f>
        <v>33.628174062285417</v>
      </c>
      <c r="E209" s="299" t="str">
        <f>CONCATENATE("(",ROUND((D209/$H210)*100,1),")")</f>
        <v>(21.9)</v>
      </c>
      <c r="F209" s="302">
        <f>'Ind T6'!X80</f>
        <v>3.9698779018681662</v>
      </c>
      <c r="G209" s="299" t="str">
        <f>CONCATENATE("(",ROUND((F209/$H210)*100,1),")")</f>
        <v>(2.6)</v>
      </c>
      <c r="H209" s="302">
        <f t="shared" ref="H209" si="166">SUM(B209,D209,F209)</f>
        <v>70.909926810293882</v>
      </c>
      <c r="I209" s="299" t="str">
        <f>CONCATENATE("(",ROUND((H209/$H210)*100,1),")")</f>
        <v>(46.1)</v>
      </c>
      <c r="K209" s="302">
        <f t="shared" ref="K209:K210" si="167">B209-B199</f>
        <v>4.4054237028767105</v>
      </c>
      <c r="L209" s="302">
        <f t="shared" ref="L209:L210" si="168">D209-D199</f>
        <v>-2.9319008936239968</v>
      </c>
      <c r="M209" s="302">
        <f t="shared" ref="M209:M210" si="169">F209-F199</f>
        <v>0.44736572719212342</v>
      </c>
      <c r="N209" s="302">
        <f t="shared" ref="N209:N210" si="170">SUM(K209:M209)</f>
        <v>1.9208885364448371</v>
      </c>
    </row>
    <row r="210" spans="1:14" x14ac:dyDescent="0.2">
      <c r="A210" s="282" t="s">
        <v>363</v>
      </c>
      <c r="B210" s="302">
        <f>SUM(B208:B209)</f>
        <v>90.102914758750188</v>
      </c>
      <c r="C210" s="299" t="str">
        <f>CONCATENATE("(",ROUND((B210/$H210)*100,1),")")</f>
        <v>(58.6)</v>
      </c>
      <c r="D210" s="302">
        <f>SUM(D208:D209)</f>
        <v>50.212903817688044</v>
      </c>
      <c r="E210" s="299" t="str">
        <f>CONCATENATE("(",ROUND((D210/$H210)*100,1),")")</f>
        <v>(32.6)</v>
      </c>
      <c r="F210" s="302">
        <f>SUM(F208:F209)</f>
        <v>13.497181423561956</v>
      </c>
      <c r="G210" s="299" t="str">
        <f>CONCATENATE("(",ROUND((F210/$H210)*100,1),")")</f>
        <v>(8.8)</v>
      </c>
      <c r="H210" s="302">
        <f>SUM(H208:H209)</f>
        <v>153.81300000000019</v>
      </c>
      <c r="I210" s="299" t="str">
        <f>CONCATENATE("(",ROUND((H210/$H210)*100,1),")")</f>
        <v>(100)</v>
      </c>
      <c r="K210" s="302">
        <f t="shared" si="167"/>
        <v>7.2180616582670609</v>
      </c>
      <c r="L210" s="302">
        <f t="shared" si="168"/>
        <v>-2.3937214298914924</v>
      </c>
      <c r="M210" s="302">
        <f t="shared" si="169"/>
        <v>1.0006597716247203</v>
      </c>
      <c r="N210" s="302">
        <f t="shared" si="170"/>
        <v>5.8250000000002888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51.352610957909789</v>
      </c>
      <c r="C219" s="299" t="str">
        <f>CONCATENATE("(",ROUND((B219/$H221)*100,1),")")</f>
        <v>(56.4)</v>
      </c>
      <c r="D219" s="302">
        <f>'Ind T6'!M90</f>
        <v>7.6815773306044024</v>
      </c>
      <c r="E219" s="299" t="str">
        <f>CONCATENATE("(",ROUND((D219/$H221)*100,1),")")</f>
        <v>(8.4)</v>
      </c>
      <c r="F219" s="302">
        <f>'Ind T6'!N90</f>
        <v>11.250812099908503</v>
      </c>
      <c r="G219" s="299" t="str">
        <f>CONCATENATE("(",ROUND((F219/$H221)*100,1),")")</f>
        <v>(12.3)</v>
      </c>
      <c r="H219" s="302">
        <f>SUM(B219,D219,F219)</f>
        <v>70.285000388422702</v>
      </c>
      <c r="I219" s="299" t="str">
        <f>CONCATENATE("(",ROUND((H219/$H221)*100,1),")")</f>
        <v>(77.1)</v>
      </c>
      <c r="K219" s="302">
        <f>B224-B219</f>
        <v>2.9283475112784743</v>
      </c>
      <c r="L219" s="302">
        <f>D224-D219</f>
        <v>0.52546418172425025</v>
      </c>
      <c r="M219" s="302">
        <f>F224-F219</f>
        <v>0.48993755663970262</v>
      </c>
      <c r="N219" s="302">
        <f>SUM(K219:M219)</f>
        <v>3.9437492496424271</v>
      </c>
    </row>
    <row r="220" spans="1:14" x14ac:dyDescent="0.2">
      <c r="A220" s="282" t="s">
        <v>365</v>
      </c>
      <c r="B220" s="302">
        <f>'Ind T6'!L89</f>
        <v>12.173028227098058</v>
      </c>
      <c r="C220" s="299" t="str">
        <f>CONCATENATE("(",ROUND((B220/$H221)*100,1),")")</f>
        <v>(13.4)</v>
      </c>
      <c r="D220" s="302">
        <f>'Ind T6'!M89</f>
        <v>7.0969080318599014</v>
      </c>
      <c r="E220" s="299" t="str">
        <f>CONCATENATE("(",ROUND((D220/$H221)*100,1),")")</f>
        <v>(7.8)</v>
      </c>
      <c r="F220" s="302">
        <f>'Ind T6'!N89</f>
        <v>1.5540633526193766</v>
      </c>
      <c r="G220" s="299" t="str">
        <f>CONCATENATE("(",ROUND((F220/$H221)*100,1),")")</f>
        <v>(1.7)</v>
      </c>
      <c r="H220" s="302">
        <f t="shared" ref="H220" si="171">SUM(B220,D220,F220)</f>
        <v>20.823999611577335</v>
      </c>
      <c r="I220" s="299" t="str">
        <f>CONCATENATE("(",ROUND((H220/$H221)*100,1),")")</f>
        <v>(22.9)</v>
      </c>
      <c r="K220" s="302">
        <f t="shared" ref="K220:K221" si="172">B225-B220</f>
        <v>1.3203664322604389</v>
      </c>
      <c r="L220" s="302">
        <f t="shared" ref="L220:L221" si="173">D225-D220</f>
        <v>0.83117178372722922</v>
      </c>
      <c r="M220" s="302">
        <f t="shared" ref="M220:M221" si="174">F225-F220</f>
        <v>3.2712534369776058E-2</v>
      </c>
      <c r="N220" s="302">
        <f t="shared" ref="N220:N221" si="175">SUM(K220:M220)</f>
        <v>2.1842507503574442</v>
      </c>
    </row>
    <row r="221" spans="1:14" x14ac:dyDescent="0.2">
      <c r="A221" s="282" t="s">
        <v>363</v>
      </c>
      <c r="B221" s="302">
        <f>SUM(B219:B220)</f>
        <v>63.525639185007847</v>
      </c>
      <c r="C221" s="299" t="str">
        <f>CONCATENATE("(",ROUND((B221/$H221)*100,1),")")</f>
        <v>(69.7)</v>
      </c>
      <c r="D221" s="302">
        <f>SUM(D219:D220)</f>
        <v>14.778485362464304</v>
      </c>
      <c r="E221" s="299" t="str">
        <f>CONCATENATE("(",ROUND((D221/$H221)*100,1),")")</f>
        <v>(16.2)</v>
      </c>
      <c r="F221" s="302">
        <f>SUM(F219:F220)</f>
        <v>12.804875452527879</v>
      </c>
      <c r="G221" s="299" t="str">
        <f>CONCATENATE("(",ROUND((F221/$H221)*100,1),")")</f>
        <v>(14.1)</v>
      </c>
      <c r="H221" s="302">
        <f>SUM(H219:H220)</f>
        <v>91.109000000000037</v>
      </c>
      <c r="I221" s="299" t="str">
        <f>CONCATENATE("(",ROUND((H221/$H221)*100,1),")")</f>
        <v>(100)</v>
      </c>
      <c r="K221" s="302">
        <f t="shared" si="172"/>
        <v>4.2487139435389167</v>
      </c>
      <c r="L221" s="302">
        <f t="shared" si="173"/>
        <v>1.3566359654514795</v>
      </c>
      <c r="M221" s="302">
        <f t="shared" si="174"/>
        <v>0.52265009100947957</v>
      </c>
      <c r="N221" s="302">
        <f t="shared" si="175"/>
        <v>6.1279999999998758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54.280958469188263</v>
      </c>
      <c r="C224" s="299" t="str">
        <f>CONCATENATE("(",ROUND((B224/$H226)*100,1),")")</f>
        <v>(55.8)</v>
      </c>
      <c r="D224" s="302">
        <f>'Ind T6'!R90</f>
        <v>8.2070415123286526</v>
      </c>
      <c r="E224" s="299" t="str">
        <f>CONCATENATE("(",ROUND((D224/$H226)*100,1),")")</f>
        <v>(8.4)</v>
      </c>
      <c r="F224" s="302">
        <f>'Ind T6'!S90</f>
        <v>11.740749656548205</v>
      </c>
      <c r="G224" s="299" t="str">
        <f>CONCATENATE("(",ROUND((F224/$H226)*100,1),")")</f>
        <v>(12.1)</v>
      </c>
      <c r="H224" s="302">
        <f>SUM(B224,D224,F224)</f>
        <v>74.228749638065125</v>
      </c>
      <c r="I224" s="299" t="str">
        <f>CONCATENATE("(",ROUND((H224/$H226)*100,1),")")</f>
        <v>(76.3)</v>
      </c>
      <c r="K224" s="302">
        <f>B229-B224</f>
        <v>-0.10504596186930826</v>
      </c>
      <c r="L224" s="302">
        <f>D229-D224</f>
        <v>0.46068138650962176</v>
      </c>
      <c r="M224" s="302">
        <f>F229-F224</f>
        <v>0.46340418608989431</v>
      </c>
      <c r="N224" s="302">
        <f>SUM(K224:M224)</f>
        <v>0.81903961073020781</v>
      </c>
    </row>
    <row r="225" spans="1:14" x14ac:dyDescent="0.2">
      <c r="A225" s="282" t="s">
        <v>365</v>
      </c>
      <c r="B225" s="302">
        <f>'Ind T6'!Q89</f>
        <v>13.493394659358497</v>
      </c>
      <c r="C225" s="299" t="str">
        <f>CONCATENATE("(",ROUND((B225/$H226)*100,1),")")</f>
        <v>(13.9)</v>
      </c>
      <c r="D225" s="302">
        <f>'Ind T6'!R89</f>
        <v>7.9280798155871306</v>
      </c>
      <c r="E225" s="299" t="str">
        <f>CONCATENATE("(",ROUND((D225/$H226)*100,1),")")</f>
        <v>(8.2)</v>
      </c>
      <c r="F225" s="302">
        <f>'Ind T6'!S89</f>
        <v>1.5867758869891526</v>
      </c>
      <c r="G225" s="299" t="str">
        <f>CONCATENATE("(",ROUND((F225/$H226)*100,1),")")</f>
        <v>(1.6)</v>
      </c>
      <c r="H225" s="302">
        <f t="shared" ref="H225" si="176">SUM(B225,D225,F225)</f>
        <v>23.008250361934778</v>
      </c>
      <c r="I225" s="299" t="str">
        <f>CONCATENATE("(",ROUND((H225/$H226)*100,1),")")</f>
        <v>(23.7)</v>
      </c>
      <c r="K225" s="302">
        <f t="shared" ref="K225:K226" si="177">B230-B225</f>
        <v>0.88444779255908479</v>
      </c>
      <c r="L225" s="302">
        <f t="shared" ref="L225:L226" si="178">D230-D225</f>
        <v>0.80545901297620581</v>
      </c>
      <c r="M225" s="302">
        <f t="shared" ref="M225:M226" si="179">F230-F225</f>
        <v>-1.8946416265257282E-2</v>
      </c>
      <c r="N225" s="302">
        <f t="shared" ref="N225:N226" si="180">SUM(K225:M225)</f>
        <v>1.6709603892700333</v>
      </c>
    </row>
    <row r="226" spans="1:14" x14ac:dyDescent="0.2">
      <c r="A226" s="282" t="s">
        <v>363</v>
      </c>
      <c r="B226" s="302">
        <f>SUM(B224:B225)</f>
        <v>67.774353128546764</v>
      </c>
      <c r="C226" s="299" t="str">
        <f>CONCATENATE("(",ROUND((B226/$H226)*100,1),")")</f>
        <v>(69.7)</v>
      </c>
      <c r="D226" s="302">
        <f>SUM(D224:D225)</f>
        <v>16.135121327915783</v>
      </c>
      <c r="E226" s="299" t="str">
        <f>CONCATENATE("(",ROUND((D226/$H226)*100,1),")")</f>
        <v>(16.6)</v>
      </c>
      <c r="F226" s="302">
        <f>SUM(F224:F225)</f>
        <v>13.327525543537359</v>
      </c>
      <c r="G226" s="299" t="str">
        <f>CONCATENATE("(",ROUND((F226/$H226)*100,1),")")</f>
        <v>(13.7)</v>
      </c>
      <c r="H226" s="302">
        <f>SUM(H224:H225)</f>
        <v>97.23699999999991</v>
      </c>
      <c r="I226" s="299" t="str">
        <f>CONCATENATE("(",ROUND((H226/$H226)*100,1),")")</f>
        <v>(100)</v>
      </c>
      <c r="K226" s="302">
        <f t="shared" si="177"/>
        <v>0.77940183068977831</v>
      </c>
      <c r="L226" s="302">
        <f t="shared" si="178"/>
        <v>1.2661403994858276</v>
      </c>
      <c r="M226" s="302">
        <f t="shared" si="179"/>
        <v>0.44445776982463592</v>
      </c>
      <c r="N226" s="302">
        <f t="shared" si="180"/>
        <v>2.4900000000002418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54.175912507318955</v>
      </c>
      <c r="C229" s="299" t="str">
        <f>CONCATENATE("(",ROUND((B229/$H231)*100,1),")")</f>
        <v>(54.3)</v>
      </c>
      <c r="D229" s="302">
        <f>'Ind T6'!W90</f>
        <v>8.6677228988382744</v>
      </c>
      <c r="E229" s="299" t="str">
        <f>CONCATENATE("(",ROUND((D229/$H231)*100,1),")")</f>
        <v>(8.7)</v>
      </c>
      <c r="F229" s="302">
        <f>'Ind T6'!X90</f>
        <v>12.2041538426381</v>
      </c>
      <c r="G229" s="299" t="str">
        <f>CONCATENATE("(",ROUND((F229/$H231)*100,1),")")</f>
        <v>(12.2)</v>
      </c>
      <c r="H229" s="302">
        <f>SUM(B229,D229,F229)</f>
        <v>75.04778924879534</v>
      </c>
      <c r="I229" s="299" t="str">
        <f>CONCATENATE("(",ROUND((H229/$H231)*100,1),")")</f>
        <v>(75.3)</v>
      </c>
      <c r="K229" s="302">
        <f>B229-B219</f>
        <v>2.823301549409166</v>
      </c>
      <c r="L229" s="302">
        <f>D229-D219</f>
        <v>0.98614556823387201</v>
      </c>
      <c r="M229" s="302">
        <f>F229-F219</f>
        <v>0.95334174272959693</v>
      </c>
      <c r="N229" s="302">
        <f>SUM(K229:M229)</f>
        <v>4.7627888603726349</v>
      </c>
    </row>
    <row r="230" spans="1:14" x14ac:dyDescent="0.2">
      <c r="A230" s="282" t="s">
        <v>365</v>
      </c>
      <c r="B230" s="302">
        <f>'Ind T6'!V89</f>
        <v>14.377842451917582</v>
      </c>
      <c r="C230" s="299" t="str">
        <f>CONCATENATE("(",ROUND((B230/$H231)*100,1),")")</f>
        <v>(14.4)</v>
      </c>
      <c r="D230" s="302">
        <f>'Ind T6'!W89</f>
        <v>8.7335388285633364</v>
      </c>
      <c r="E230" s="299" t="str">
        <f>CONCATENATE("(",ROUND((D230/$H231)*100,1),")")</f>
        <v>(8.8)</v>
      </c>
      <c r="F230" s="302">
        <f>'Ind T6'!X89</f>
        <v>1.5678294707238953</v>
      </c>
      <c r="G230" s="299" t="str">
        <f>CONCATENATE("(",ROUND((F230/$H231)*100,1),")")</f>
        <v>(1.6)</v>
      </c>
      <c r="H230" s="302">
        <f t="shared" ref="H230" si="181">SUM(B230,D230,F230)</f>
        <v>24.679210751204817</v>
      </c>
      <c r="I230" s="299" t="str">
        <f>CONCATENATE("(",ROUND((H230/$H231)*100,1),")")</f>
        <v>(24.7)</v>
      </c>
      <c r="K230" s="302">
        <f t="shared" ref="K230:K231" si="182">B230-B220</f>
        <v>2.2048142248195237</v>
      </c>
      <c r="L230" s="302">
        <f t="shared" ref="L230:L231" si="183">D230-D220</f>
        <v>1.636630796703435</v>
      </c>
      <c r="M230" s="302">
        <f t="shared" ref="M230:M231" si="184">F230-F220</f>
        <v>1.3766118104518776E-2</v>
      </c>
      <c r="N230" s="302">
        <f t="shared" ref="N230:N231" si="185">SUM(K230:M230)</f>
        <v>3.8552111396274773</v>
      </c>
    </row>
    <row r="231" spans="1:14" x14ac:dyDescent="0.2">
      <c r="A231" s="282" t="s">
        <v>363</v>
      </c>
      <c r="B231" s="302">
        <f>SUM(B229:B230)</f>
        <v>68.553754959236542</v>
      </c>
      <c r="C231" s="299" t="str">
        <f>CONCATENATE("(",ROUND((B231/$H231)*100,1),")")</f>
        <v>(68.7)</v>
      </c>
      <c r="D231" s="302">
        <f>SUM(D229:D230)</f>
        <v>17.401261727401611</v>
      </c>
      <c r="E231" s="299" t="str">
        <f>CONCATENATE("(",ROUND((D231/$H231)*100,1),")")</f>
        <v>(17.4)</v>
      </c>
      <c r="F231" s="302">
        <f>SUM(F229:F230)</f>
        <v>13.771983313361995</v>
      </c>
      <c r="G231" s="299" t="str">
        <f>CONCATENATE("(",ROUND((F231/$H231)*100,1),")")</f>
        <v>(13.8)</v>
      </c>
      <c r="H231" s="302">
        <f>SUM(H229:H230)</f>
        <v>99.72700000000016</v>
      </c>
      <c r="I231" s="299" t="str">
        <f>CONCATENATE("(",ROUND((H231/$H231)*100,1),")")</f>
        <v>(100)</v>
      </c>
      <c r="K231" s="302">
        <f t="shared" si="182"/>
        <v>5.028115774228695</v>
      </c>
      <c r="L231" s="302">
        <f t="shared" si="183"/>
        <v>2.622776364937307</v>
      </c>
      <c r="M231" s="302">
        <f t="shared" si="184"/>
        <v>0.96710786083411548</v>
      </c>
      <c r="N231" s="302">
        <f t="shared" si="185"/>
        <v>8.6180000000001176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9.1518579363681276</v>
      </c>
      <c r="C240" s="299" t="str">
        <f>CONCATENATE("(",ROUND((B240/$H242)*100,1),")")</f>
        <v>(17.9)</v>
      </c>
      <c r="D240" s="302">
        <f>'Ind T6'!M99</f>
        <v>11.489804385833311</v>
      </c>
      <c r="E240" s="299" t="str">
        <f>CONCATENATE("(",ROUND((D240/$H242)*100,1),")")</f>
        <v>(22.5)</v>
      </c>
      <c r="F240" s="302">
        <f>'Ind T6'!N99</f>
        <v>0.50159837092614401</v>
      </c>
      <c r="G240" s="299" t="str">
        <f>CONCATENATE("(",ROUND((F240/$H242)*100,1),")")</f>
        <v>(1)</v>
      </c>
      <c r="H240" s="302">
        <f>SUM(B240,D240,F240)</f>
        <v>21.143260693127583</v>
      </c>
      <c r="I240" s="299" t="str">
        <f>CONCATENATE("(",ROUND((H240/$H242)*100,1),")")</f>
        <v>(41.4)</v>
      </c>
      <c r="K240" s="302">
        <f>B245-B240</f>
        <v>0.24489222653906673</v>
      </c>
      <c r="L240" s="302">
        <f>D245-D240</f>
        <v>6.8510255244781604E-2</v>
      </c>
      <c r="M240" s="302">
        <f>F245-F240</f>
        <v>3.0535498879870171E-2</v>
      </c>
      <c r="N240" s="302">
        <f>SUM(K240:M240)</f>
        <v>0.3439379806637185</v>
      </c>
    </row>
    <row r="241" spans="1:14" x14ac:dyDescent="0.2">
      <c r="A241" s="282" t="s">
        <v>365</v>
      </c>
      <c r="B241" s="302">
        <f>'Ind T6'!L98</f>
        <v>9.6000947784987556</v>
      </c>
      <c r="C241" s="299" t="str">
        <f>CONCATENATE("(",ROUND((B241/$H242)*100,1),")")</f>
        <v>(18.8)</v>
      </c>
      <c r="D241" s="302">
        <f>'Ind T6'!M98</f>
        <v>18.932670426489945</v>
      </c>
      <c r="E241" s="299" t="str">
        <f>CONCATENATE("(",ROUND((D241/$H242)*100,1),")")</f>
        <v>(37.1)</v>
      </c>
      <c r="F241" s="302">
        <f>'Ind T6'!N98</f>
        <v>1.4229741018837598</v>
      </c>
      <c r="G241" s="299" t="str">
        <f>CONCATENATE("(",ROUND((F241/$H242)*100,1),")")</f>
        <v>(2.8)</v>
      </c>
      <c r="H241" s="302">
        <f t="shared" ref="H241" si="186">SUM(B241,D241,F241)</f>
        <v>29.955739306872459</v>
      </c>
      <c r="I241" s="299" t="str">
        <f>CONCATENATE("(",ROUND((H241/$H242)*100,1),")")</f>
        <v>(58.6)</v>
      </c>
      <c r="K241" s="302">
        <f t="shared" ref="K241:K242" si="187">B246-B241</f>
        <v>0.25392352352690395</v>
      </c>
      <c r="L241" s="302">
        <f t="shared" ref="L241:L242" si="188">D246-D241</f>
        <v>0.54966801933398912</v>
      </c>
      <c r="M241" s="302">
        <f t="shared" ref="M241:M242" si="189">F246-F241</f>
        <v>0.10847047647540076</v>
      </c>
      <c r="N241" s="302">
        <f t="shared" ref="N241:N242" si="190">SUM(K241:M241)</f>
        <v>0.91206201933629383</v>
      </c>
    </row>
    <row r="242" spans="1:14" x14ac:dyDescent="0.2">
      <c r="A242" s="282" t="s">
        <v>363</v>
      </c>
      <c r="B242" s="302">
        <f>SUM(B240:B241)</f>
        <v>18.751952714866881</v>
      </c>
      <c r="C242" s="299" t="str">
        <f>CONCATENATE("(",ROUND((B242/$H242)*100,1),")")</f>
        <v>(36.7)</v>
      </c>
      <c r="D242" s="302">
        <f>SUM(D240:D241)</f>
        <v>30.422474812323259</v>
      </c>
      <c r="E242" s="299" t="str">
        <f>CONCATENATE("(",ROUND((D242/$H242)*100,1),")")</f>
        <v>(59.5)</v>
      </c>
      <c r="F242" s="302">
        <f>SUM(F240:F241)</f>
        <v>1.9245724728099038</v>
      </c>
      <c r="G242" s="299" t="str">
        <f>CONCATENATE("(",ROUND((F242/$H242)*100,1),")")</f>
        <v>(3.8)</v>
      </c>
      <c r="H242" s="302">
        <f>SUM(H240:H241)</f>
        <v>51.099000000000046</v>
      </c>
      <c r="I242" s="299" t="str">
        <f>CONCATENATE("(",ROUND((H242/$H242)*100,1),")")</f>
        <v>(100)</v>
      </c>
      <c r="K242" s="302">
        <f t="shared" si="187"/>
        <v>0.49881575006597245</v>
      </c>
      <c r="L242" s="302">
        <f t="shared" si="188"/>
        <v>0.61817827457876717</v>
      </c>
      <c r="M242" s="302">
        <f t="shared" si="189"/>
        <v>0.13900597535527104</v>
      </c>
      <c r="N242" s="302">
        <f t="shared" si="190"/>
        <v>1.2560000000000107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9.3967501629071943</v>
      </c>
      <c r="C245" s="299" t="str">
        <f>CONCATENATE("(",ROUND((B245/$H247)*100,1),")")</f>
        <v>(17.9)</v>
      </c>
      <c r="D245" s="302">
        <f>'Ind T6'!R99</f>
        <v>11.558314641078093</v>
      </c>
      <c r="E245" s="299" t="str">
        <f>CONCATENATE("(",ROUND((D245/$H247)*100,1),")")</f>
        <v>(22.1)</v>
      </c>
      <c r="F245" s="302">
        <f>'Ind T6'!S99</f>
        <v>0.53213386980601418</v>
      </c>
      <c r="G245" s="299" t="str">
        <f>CONCATENATE("(",ROUND((F245/$H247)*100,1),")")</f>
        <v>(1)</v>
      </c>
      <c r="H245" s="302">
        <f>SUM(B245,D245,F245)</f>
        <v>21.487198673791301</v>
      </c>
      <c r="I245" s="299" t="str">
        <f>CONCATENATE("(",ROUND((H245/$H247)*100,1),")")</f>
        <v>(41)</v>
      </c>
      <c r="K245" s="302">
        <f>B250-B245</f>
        <v>1.1688519707233045</v>
      </c>
      <c r="L245" s="302">
        <f>D250-D245</f>
        <v>1.1681124622151877</v>
      </c>
      <c r="M245" s="302">
        <f>F250-F245</f>
        <v>6.8180096465508044E-2</v>
      </c>
      <c r="N245" s="302">
        <f>SUM(K245:M245)</f>
        <v>2.4051445294040001</v>
      </c>
    </row>
    <row r="246" spans="1:14" x14ac:dyDescent="0.2">
      <c r="A246" s="282" t="s">
        <v>365</v>
      </c>
      <c r="B246" s="302">
        <f>'Ind T6'!Q98</f>
        <v>9.8540183020256595</v>
      </c>
      <c r="C246" s="299" t="str">
        <f>CONCATENATE("(",ROUND((B246/$H247)*100,1),")")</f>
        <v>(18.8)</v>
      </c>
      <c r="D246" s="302">
        <f>'Ind T6'!R98</f>
        <v>19.482338445823935</v>
      </c>
      <c r="E246" s="299" t="str">
        <f>CONCATENATE("(",ROUND((D246/$H247)*100,1),")")</f>
        <v>(37.2)</v>
      </c>
      <c r="F246" s="302">
        <f>'Ind T6'!S98</f>
        <v>1.5314445783591606</v>
      </c>
      <c r="G246" s="299" t="str">
        <f>CONCATENATE("(",ROUND((F246/$H247)*100,1),")")</f>
        <v>(2.9)</v>
      </c>
      <c r="H246" s="302">
        <f t="shared" ref="H246" si="191">SUM(B246,D246,F246)</f>
        <v>30.867801326208752</v>
      </c>
      <c r="I246" s="299" t="str">
        <f>CONCATENATE("(",ROUND((H246/$H247)*100,1),")")</f>
        <v>(59)</v>
      </c>
      <c r="K246" s="302">
        <f t="shared" ref="K246:K247" si="192">B251-B246</f>
        <v>1.1439778074759435</v>
      </c>
      <c r="L246" s="302">
        <f t="shared" ref="L246:L247" si="193">D251-D246</f>
        <v>2.1640748842861512</v>
      </c>
      <c r="M246" s="302">
        <f t="shared" ref="M246:M247" si="194">F251-F246</f>
        <v>0.20080277883377229</v>
      </c>
      <c r="N246" s="302">
        <f t="shared" ref="N246:N247" si="195">SUM(K246:M246)</f>
        <v>3.5088554705958668</v>
      </c>
    </row>
    <row r="247" spans="1:14" x14ac:dyDescent="0.2">
      <c r="A247" s="282" t="s">
        <v>363</v>
      </c>
      <c r="B247" s="302">
        <f>SUM(B245:B246)</f>
        <v>19.250768464932854</v>
      </c>
      <c r="C247" s="299" t="str">
        <f>CONCATENATE("(",ROUND((B247/$H247)*100,1),")")</f>
        <v>(36.8)</v>
      </c>
      <c r="D247" s="302">
        <f>SUM(D245:D246)</f>
        <v>31.040653086902026</v>
      </c>
      <c r="E247" s="299" t="str">
        <f>CONCATENATE("(",ROUND((D247/$H247)*100,1),")")</f>
        <v>(59.3)</v>
      </c>
      <c r="F247" s="302">
        <f>SUM(F245:F246)</f>
        <v>2.0635784481651749</v>
      </c>
      <c r="G247" s="299" t="str">
        <f>CONCATENATE("(",ROUND((F247/$H247)*100,1),")")</f>
        <v>(3.9)</v>
      </c>
      <c r="H247" s="302">
        <f>SUM(H245:H246)</f>
        <v>52.355000000000054</v>
      </c>
      <c r="I247" s="299" t="str">
        <f>CONCATENATE("(",ROUND((H247/$H247)*100,1),")")</f>
        <v>(100)</v>
      </c>
      <c r="K247" s="302">
        <f t="shared" si="192"/>
        <v>2.312829778199248</v>
      </c>
      <c r="L247" s="302">
        <f t="shared" si="193"/>
        <v>3.3321873465013425</v>
      </c>
      <c r="M247" s="302">
        <f t="shared" si="194"/>
        <v>0.26898287529928044</v>
      </c>
      <c r="N247" s="302">
        <f t="shared" si="195"/>
        <v>5.9139999999998709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10.565602133630499</v>
      </c>
      <c r="C250" s="299" t="str">
        <f>CONCATENATE("(",ROUND((B250/$H252)*100,1),")")</f>
        <v>(18.1)</v>
      </c>
      <c r="D250" s="302">
        <f>'Ind T6'!W99</f>
        <v>12.726427103293281</v>
      </c>
      <c r="E250" s="299" t="str">
        <f>CONCATENATE("(",ROUND((D250/$H252)*100,1),")")</f>
        <v>(21.8)</v>
      </c>
      <c r="F250" s="302">
        <f>'Ind T6'!X99</f>
        <v>0.60031396627152223</v>
      </c>
      <c r="G250" s="299" t="str">
        <f>CONCATENATE("(",ROUND((F250/$H252)*100,1),")")</f>
        <v>(1)</v>
      </c>
      <c r="H250" s="302">
        <f>SUM(B250,D250,F250)</f>
        <v>23.892343203195303</v>
      </c>
      <c r="I250" s="299" t="str">
        <f>CONCATENATE("(",ROUND((H250/$H252)*100,1),")")</f>
        <v>(41)</v>
      </c>
      <c r="K250" s="302">
        <f>B250-B240</f>
        <v>1.4137441972623712</v>
      </c>
      <c r="L250" s="302">
        <f>D250-D240</f>
        <v>1.2366227174599693</v>
      </c>
      <c r="M250" s="302">
        <f>F250-F240</f>
        <v>9.8715595345378215E-2</v>
      </c>
      <c r="N250" s="302">
        <f>SUM(K250:M250)</f>
        <v>2.7490825100677188</v>
      </c>
    </row>
    <row r="251" spans="1:14" x14ac:dyDescent="0.2">
      <c r="A251" s="282" t="s">
        <v>365</v>
      </c>
      <c r="B251" s="302">
        <f>'Ind T6'!V98</f>
        <v>10.997996109501603</v>
      </c>
      <c r="C251" s="299" t="str">
        <f>CONCATENATE("(",ROUND((B251/$H252)*100,1),")")</f>
        <v>(18.9)</v>
      </c>
      <c r="D251" s="302">
        <f>'Ind T6'!W98</f>
        <v>21.646413330110086</v>
      </c>
      <c r="E251" s="299" t="str">
        <f>CONCATENATE("(",ROUND((D251/$H252)*100,1),")")</f>
        <v>(37.1)</v>
      </c>
      <c r="F251" s="302">
        <f>'Ind T6'!X98</f>
        <v>1.7322473571929329</v>
      </c>
      <c r="G251" s="299" t="str">
        <f>CONCATENATE("(",ROUND((F251/$H252)*100,1),")")</f>
        <v>(3)</v>
      </c>
      <c r="H251" s="302">
        <f t="shared" ref="H251" si="196">SUM(B251,D251,F251)</f>
        <v>34.376656796804625</v>
      </c>
      <c r="I251" s="299" t="str">
        <f>CONCATENATE("(",ROUND((H251/$H252)*100,1),")")</f>
        <v>(59)</v>
      </c>
      <c r="K251" s="302">
        <f t="shared" ref="K251:K252" si="197">B251-B241</f>
        <v>1.3979013310028474</v>
      </c>
      <c r="L251" s="302">
        <f t="shared" ref="L251:L252" si="198">D251-D241</f>
        <v>2.7137429036201404</v>
      </c>
      <c r="M251" s="302">
        <f t="shared" ref="M251:M252" si="199">F251-F241</f>
        <v>0.30927325530917305</v>
      </c>
      <c r="N251" s="302">
        <f t="shared" ref="N251:N252" si="200">SUM(K251:M251)</f>
        <v>4.4209174899321608</v>
      </c>
    </row>
    <row r="252" spans="1:14" x14ac:dyDescent="0.2">
      <c r="A252" s="282" t="s">
        <v>363</v>
      </c>
      <c r="B252" s="302">
        <f>SUM(B250:B251)</f>
        <v>21.563598243132102</v>
      </c>
      <c r="C252" s="299" t="str">
        <f>CONCATENATE("(",ROUND((B252/$H252)*100,1),")")</f>
        <v>(37)</v>
      </c>
      <c r="D252" s="302">
        <f>SUM(D250:D251)</f>
        <v>34.372840433403368</v>
      </c>
      <c r="E252" s="299" t="str">
        <f>CONCATENATE("(",ROUND((D252/$H252)*100,1),")")</f>
        <v>(59)</v>
      </c>
      <c r="F252" s="302">
        <f>SUM(F250:F251)</f>
        <v>2.3325613234644553</v>
      </c>
      <c r="G252" s="299" t="str">
        <f>CONCATENATE("(",ROUND((F252/$H252)*100,1),")")</f>
        <v>(4)</v>
      </c>
      <c r="H252" s="302">
        <f>SUM(H250:H251)</f>
        <v>58.268999999999927</v>
      </c>
      <c r="I252" s="299" t="str">
        <f>CONCATENATE("(",ROUND((H252/$H252)*100,1),")")</f>
        <v>(100)</v>
      </c>
      <c r="K252" s="302">
        <f t="shared" si="197"/>
        <v>2.8116455282652204</v>
      </c>
      <c r="L252" s="302">
        <f t="shared" si="198"/>
        <v>3.9503656210801097</v>
      </c>
      <c r="M252" s="302">
        <f t="shared" si="199"/>
        <v>0.40798885065455148</v>
      </c>
      <c r="N252" s="302">
        <f t="shared" si="200"/>
        <v>7.1699999999998818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1.1092203703636412</v>
      </c>
      <c r="C261" s="299" t="str">
        <f>CONCATENATE("(",ROUND((B261/$H263)*100,1),")")</f>
        <v>(26.4)</v>
      </c>
      <c r="D261" s="302">
        <f>'Ind T6'!M108</f>
        <v>0.52012916667068099</v>
      </c>
      <c r="E261" s="299" t="str">
        <f>CONCATENATE("(",ROUND((D261/$H263)*100,1),")")</f>
        <v>(12.4)</v>
      </c>
      <c r="F261" s="302">
        <f>'Ind T6'!N108</f>
        <v>0.45553796296843385</v>
      </c>
      <c r="G261" s="299" t="str">
        <f>CONCATENATE("(",ROUND((F261/$H263)*100,1),")")</f>
        <v>(10.9)</v>
      </c>
      <c r="H261" s="302">
        <f>SUM(B261,D261,F261)</f>
        <v>2.0848875000027562</v>
      </c>
      <c r="I261" s="299" t="str">
        <f>CONCATENATE("(",ROUND((H261/$H263)*100,1),")")</f>
        <v>(49.7)</v>
      </c>
      <c r="K261" s="302">
        <f>B266-B261</f>
        <v>-5.2921924419595978E-2</v>
      </c>
      <c r="L261" s="302">
        <f>D266-D261</f>
        <v>2.0643817131026365E-3</v>
      </c>
      <c r="M261" s="302">
        <f>F266-F261</f>
        <v>-1.6723858882409515E-2</v>
      </c>
      <c r="N261" s="302">
        <f>SUM(K261:M261)</f>
        <v>-6.7581401588902856E-2</v>
      </c>
    </row>
    <row r="262" spans="1:14" x14ac:dyDescent="0.2">
      <c r="A262" s="282" t="s">
        <v>365</v>
      </c>
      <c r="B262" s="302">
        <f>'Ind T6'!L107</f>
        <v>0.48661944444208677</v>
      </c>
      <c r="C262" s="299" t="str">
        <f>CONCATENATE("(",ROUND((B262/$H263)*100,1),")")</f>
        <v>(11.6)</v>
      </c>
      <c r="D262" s="302">
        <f>'Ind T6'!M107</f>
        <v>1.0878518518694664</v>
      </c>
      <c r="E262" s="299" t="str">
        <f>CONCATENATE("(",ROUND((D262/$H263)*100,1),")")</f>
        <v>(25.9)</v>
      </c>
      <c r="F262" s="302">
        <f>'Ind T6'!N107</f>
        <v>0.53664120368569612</v>
      </c>
      <c r="G262" s="299" t="str">
        <f>CONCATENATE("(",ROUND((F262/$H263)*100,1),")")</f>
        <v>(12.8)</v>
      </c>
      <c r="H262" s="302">
        <f t="shared" ref="H262" si="201">SUM(B262,D262,F262)</f>
        <v>2.1111124999972493</v>
      </c>
      <c r="I262" s="299" t="str">
        <f>CONCATENATE("(",ROUND((H262/$H263)*100,1),")")</f>
        <v>(50.3)</v>
      </c>
      <c r="K262" s="302">
        <f t="shared" ref="K262:K263" si="202">B267-B262</f>
        <v>-2.2076826116611936E-2</v>
      </c>
      <c r="L262" s="302">
        <f t="shared" ref="L262:L263" si="203">D267-D262</f>
        <v>-3.155340591983502E-2</v>
      </c>
      <c r="M262" s="302">
        <f t="shared" ref="M262:M263" si="204">F267-F262</f>
        <v>-2.7788366374660867E-2</v>
      </c>
      <c r="N262" s="302">
        <f t="shared" ref="N262:N263" si="205">SUM(K262:M262)</f>
        <v>-8.1418598411107823E-2</v>
      </c>
    </row>
    <row r="263" spans="1:14" x14ac:dyDescent="0.2">
      <c r="A263" s="282" t="s">
        <v>363</v>
      </c>
      <c r="B263" s="302">
        <f>SUM(B261:B262)</f>
        <v>1.595839814805728</v>
      </c>
      <c r="C263" s="299" t="str">
        <f>CONCATENATE("(",ROUND((B263/$H263)*100,1),")")</f>
        <v>(38)</v>
      </c>
      <c r="D263" s="302">
        <f>SUM(D261:D262)</f>
        <v>1.6079810185401473</v>
      </c>
      <c r="E263" s="299" t="str">
        <f>CONCATENATE("(",ROUND((D263/$H263)*100,1),")")</f>
        <v>(38.3)</v>
      </c>
      <c r="F263" s="302">
        <f>SUM(F261:F262)</f>
        <v>0.99217916665412997</v>
      </c>
      <c r="G263" s="299" t="str">
        <f>CONCATENATE("(",ROUND((F263/$H263)*100,1),")")</f>
        <v>(23.6)</v>
      </c>
      <c r="H263" s="302">
        <f>SUM(H261:H262)</f>
        <v>4.1960000000000051</v>
      </c>
      <c r="I263" s="299" t="str">
        <f>CONCATENATE("(",ROUND((H263/$H263)*100,1),")")</f>
        <v>(100)</v>
      </c>
      <c r="K263" s="302">
        <f t="shared" si="202"/>
        <v>-7.499875053620797E-2</v>
      </c>
      <c r="L263" s="302">
        <f t="shared" si="203"/>
        <v>-2.9489024206732273E-2</v>
      </c>
      <c r="M263" s="302">
        <f t="shared" si="204"/>
        <v>-4.4512225257070437E-2</v>
      </c>
      <c r="N263" s="302">
        <f t="shared" si="205"/>
        <v>-0.14900000000001068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1.0562984459440452</v>
      </c>
      <c r="C266" s="299" t="str">
        <f>CONCATENATE("(",ROUND((B266/$H268)*100,1),")")</f>
        <v>(26.1)</v>
      </c>
      <c r="D266" s="302">
        <f>'Ind T6'!R108</f>
        <v>0.52219354838378362</v>
      </c>
      <c r="E266" s="299" t="str">
        <f>CONCATENATE("(",ROUND((D266/$H268)*100,1),")")</f>
        <v>(12.9)</v>
      </c>
      <c r="F266" s="302">
        <f>'Ind T6'!S108</f>
        <v>0.43881410408602434</v>
      </c>
      <c r="G266" s="299" t="str">
        <f>CONCATENATE("(",ROUND((F266/$H268)*100,1),")")</f>
        <v>(10.8)</v>
      </c>
      <c r="H266" s="302">
        <f>SUM(B266,D266,F266)</f>
        <v>2.0173060984138531</v>
      </c>
      <c r="I266" s="299" t="str">
        <f>CONCATENATE("(",ROUND((H266/$H268)*100,1),")")</f>
        <v>(49.8)</v>
      </c>
      <c r="K266" s="302">
        <f>B271-B266</f>
        <v>-2.3620925685330585E-2</v>
      </c>
      <c r="L266" s="302">
        <f>D271-D266</f>
        <v>2.7359985796480135E-2</v>
      </c>
      <c r="M266" s="302">
        <f>F271-F266</f>
        <v>-1.2152628240200136E-3</v>
      </c>
      <c r="N266" s="302">
        <f>SUM(K266:M266)</f>
        <v>2.5237972871295367E-3</v>
      </c>
    </row>
    <row r="267" spans="1:14" x14ac:dyDescent="0.2">
      <c r="A267" s="282" t="s">
        <v>365</v>
      </c>
      <c r="B267" s="302">
        <f>'Ind T6'!Q107</f>
        <v>0.46454261832547483</v>
      </c>
      <c r="C267" s="299" t="str">
        <f>CONCATENATE("(",ROUND((B267/$H268)*100,1),")")</f>
        <v>(11.5)</v>
      </c>
      <c r="D267" s="302">
        <f>'Ind T6'!R107</f>
        <v>1.0562984459496314</v>
      </c>
      <c r="E267" s="299" t="str">
        <f>CONCATENATE("(",ROUND((D267/$H268)*100,1),")")</f>
        <v>(26.1)</v>
      </c>
      <c r="F267" s="302">
        <f>'Ind T6'!S107</f>
        <v>0.50885283731103526</v>
      </c>
      <c r="G267" s="299" t="str">
        <f>CONCATENATE("(",ROUND((F267/$H268)*100,1),")")</f>
        <v>(12.6)</v>
      </c>
      <c r="H267" s="302">
        <f t="shared" ref="H267" si="206">SUM(B267,D267,F267)</f>
        <v>2.0296939015861417</v>
      </c>
      <c r="I267" s="299" t="str">
        <f>CONCATENATE("(",ROUND((H267/$H268)*100,1),")")</f>
        <v>(50.2)</v>
      </c>
      <c r="K267" s="302">
        <f t="shared" ref="K267:K268" si="207">B272-B267</f>
        <v>-1.3939508782559451E-3</v>
      </c>
      <c r="L267" s="302">
        <f t="shared" ref="L267:L268" si="208">D272-D267</f>
        <v>-1.1078283725888705E-2</v>
      </c>
      <c r="M267" s="302">
        <f t="shared" ref="M267:M268" si="209">F272-F267</f>
        <v>-2.8051562682976094E-2</v>
      </c>
      <c r="N267" s="302">
        <f t="shared" ref="N267:N268" si="210">SUM(K267:M267)</f>
        <v>-4.0523797287120744E-2</v>
      </c>
    </row>
    <row r="268" spans="1:14" x14ac:dyDescent="0.2">
      <c r="A268" s="282" t="s">
        <v>363</v>
      </c>
      <c r="B268" s="302">
        <f>SUM(B266:B267)</f>
        <v>1.52084106426952</v>
      </c>
      <c r="C268" s="299" t="str">
        <f>CONCATENATE("(",ROUND((B268/$H268)*100,1),")")</f>
        <v>(37.6)</v>
      </c>
      <c r="D268" s="302">
        <f>SUM(D266:D267)</f>
        <v>1.578491994333415</v>
      </c>
      <c r="E268" s="299" t="str">
        <f>CONCATENATE("(",ROUND((D268/$H268)*100,1),")")</f>
        <v>(39)</v>
      </c>
      <c r="F268" s="302">
        <f>SUM(F266:F267)</f>
        <v>0.94766694139705954</v>
      </c>
      <c r="G268" s="299" t="str">
        <f>CONCATENATE("(",ROUND((F268/$H268)*100,1),")")</f>
        <v>(23.4)</v>
      </c>
      <c r="H268" s="302">
        <f>SUM(H266:H267)</f>
        <v>4.0469999999999953</v>
      </c>
      <c r="I268" s="299" t="str">
        <f>CONCATENATE("(",ROUND((H268/$H268)*100,1),")")</f>
        <v>(100)</v>
      </c>
      <c r="K268" s="302">
        <f t="shared" si="207"/>
        <v>-2.5014876563586474E-2</v>
      </c>
      <c r="L268" s="302">
        <f t="shared" si="208"/>
        <v>1.6281702070591431E-2</v>
      </c>
      <c r="M268" s="302">
        <f t="shared" si="209"/>
        <v>-2.9266825506996108E-2</v>
      </c>
      <c r="N268" s="302">
        <f t="shared" si="210"/>
        <v>-3.7999999999991152E-2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1.0326775202587146</v>
      </c>
      <c r="C271" s="299" t="str">
        <f>CONCATENATE("(",ROUND((B271/$H273)*100,1),")")</f>
        <v>(25.8)</v>
      </c>
      <c r="D271" s="302">
        <f>'Ind T6'!W108</f>
        <v>0.54955353418026376</v>
      </c>
      <c r="E271" s="299" t="str">
        <f>CONCATENATE("(",ROUND((D271/$H273)*100,1),")")</f>
        <v>(13.7)</v>
      </c>
      <c r="F271" s="302">
        <f>'Ind T6'!X108</f>
        <v>0.43759884126200432</v>
      </c>
      <c r="G271" s="299" t="str">
        <f>CONCATENATE("(",ROUND((F271/$H273)*100,1),")")</f>
        <v>(10.9)</v>
      </c>
      <c r="H271" s="302">
        <f>SUM(B271,D271,F271)</f>
        <v>2.0198298957009828</v>
      </c>
      <c r="I271" s="299" t="str">
        <f>CONCATENATE("(",ROUND((H271/$H273)*100,1),")")</f>
        <v>(50.4)</v>
      </c>
      <c r="K271" s="302">
        <f>B271-B261</f>
        <v>-7.6542850104926563E-2</v>
      </c>
      <c r="L271" s="302">
        <f>D271-D261</f>
        <v>2.9424367509582772E-2</v>
      </c>
      <c r="M271" s="302">
        <f>F271-F261</f>
        <v>-1.7939121706429528E-2</v>
      </c>
      <c r="N271" s="302">
        <f>SUM(K271:M271)</f>
        <v>-6.505760430177332E-2</v>
      </c>
    </row>
    <row r="272" spans="1:14" x14ac:dyDescent="0.2">
      <c r="A272" s="282" t="s">
        <v>365</v>
      </c>
      <c r="B272" s="302">
        <f>'Ind T6'!V107</f>
        <v>0.46314866744721889</v>
      </c>
      <c r="C272" s="299" t="str">
        <f>CONCATENATE("(",ROUND((B272/$H273)*100,1),")")</f>
        <v>(11.6)</v>
      </c>
      <c r="D272" s="302">
        <f>'Ind T6'!W107</f>
        <v>1.0452201622237427</v>
      </c>
      <c r="E272" s="299" t="str">
        <f>CONCATENATE("(",ROUND((D272/$H273)*100,1),")")</f>
        <v>(26.1)</v>
      </c>
      <c r="F272" s="302">
        <f>'Ind T6'!X107</f>
        <v>0.48080127462805916</v>
      </c>
      <c r="G272" s="299" t="str">
        <f>CONCATENATE("(",ROUND((F272/$H273)*100,1),")")</f>
        <v>(12)</v>
      </c>
      <c r="H272" s="302">
        <f t="shared" ref="H272" si="211">SUM(B272,D272,F272)</f>
        <v>1.9891701042990209</v>
      </c>
      <c r="I272" s="299" t="str">
        <f>CONCATENATE("(",ROUND((H272/$H273)*100,1),")")</f>
        <v>(49.6)</v>
      </c>
      <c r="K272" s="302">
        <f t="shared" ref="K272:K273" si="212">B272-B262</f>
        <v>-2.3470776994867881E-2</v>
      </c>
      <c r="L272" s="302">
        <f t="shared" ref="L272:L273" si="213">D272-D262</f>
        <v>-4.2631689645723725E-2</v>
      </c>
      <c r="M272" s="302">
        <f t="shared" ref="M272:M273" si="214">F272-F262</f>
        <v>-5.5839929057636961E-2</v>
      </c>
      <c r="N272" s="302">
        <f t="shared" ref="N272:N273" si="215">SUM(K272:M272)</f>
        <v>-0.12194239569822857</v>
      </c>
    </row>
    <row r="273" spans="1:14" x14ac:dyDescent="0.2">
      <c r="A273" s="282" t="s">
        <v>363</v>
      </c>
      <c r="B273" s="302">
        <f>SUM(B271:B272)</f>
        <v>1.4958261877059336</v>
      </c>
      <c r="C273" s="299" t="str">
        <f>CONCATENATE("(",ROUND((B273/$H273)*100,1),")")</f>
        <v>(37.3)</v>
      </c>
      <c r="D273" s="302">
        <f>SUM(D271:D272)</f>
        <v>1.5947736964040065</v>
      </c>
      <c r="E273" s="299" t="str">
        <f>CONCATENATE("(",ROUND((D273/$H273)*100,1),")")</f>
        <v>(39.8)</v>
      </c>
      <c r="F273" s="302">
        <f>SUM(F271:F272)</f>
        <v>0.91840011589006343</v>
      </c>
      <c r="G273" s="299" t="str">
        <f>CONCATENATE("(",ROUND((F273/$H273)*100,1),")")</f>
        <v>(22.9)</v>
      </c>
      <c r="H273" s="302">
        <f>SUM(H271:H272)</f>
        <v>4.0090000000000039</v>
      </c>
      <c r="I273" s="299" t="str">
        <f>CONCATENATE("(",ROUND((H273/$H273)*100,1),")")</f>
        <v>(100)</v>
      </c>
      <c r="K273" s="302">
        <f t="shared" si="212"/>
        <v>-0.10001362709979444</v>
      </c>
      <c r="L273" s="302">
        <f t="shared" si="213"/>
        <v>-1.3207322136140842E-2</v>
      </c>
      <c r="M273" s="302">
        <f t="shared" si="214"/>
        <v>-7.3779050764066545E-2</v>
      </c>
      <c r="N273" s="302">
        <f t="shared" si="215"/>
        <v>-0.18700000000000183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16.404388030245492</v>
      </c>
      <c r="C282" s="299" t="str">
        <f>CONCATENATE("(",ROUND((B282/$H284)*100,1),")")</f>
        <v>(66.7)</v>
      </c>
      <c r="D282" s="302">
        <f>'Ind T6'!M117</f>
        <v>0.93656631278279301</v>
      </c>
      <c r="E282" s="299" t="str">
        <f>CONCATENATE("(",ROUND((D282/$H284)*100,1),")")</f>
        <v>(3.8)</v>
      </c>
      <c r="F282" s="302">
        <f>'Ind T6'!N117</f>
        <v>0.80969026928887511</v>
      </c>
      <c r="G282" s="299" t="str">
        <f>CONCATENATE("(",ROUND((F282/$H284)*100,1),")")</f>
        <v>(3.3)</v>
      </c>
      <c r="H282" s="302">
        <f>SUM(B282,D282,F282)</f>
        <v>18.150644612317162</v>
      </c>
      <c r="I282" s="299" t="str">
        <f>CONCATENATE("(",ROUND((H282/$H284)*100,1),")")</f>
        <v>(73.8)</v>
      </c>
      <c r="K282" s="302">
        <f>B287-B282</f>
        <v>1.2132702974109826</v>
      </c>
      <c r="L282" s="302">
        <f>D287-D282</f>
        <v>8.4386699334026094E-2</v>
      </c>
      <c r="M282" s="302">
        <f>F287-F282</f>
        <v>8.6356101664463614E-2</v>
      </c>
      <c r="N282" s="302">
        <f>SUM(K282:M282)</f>
        <v>1.3840130984094723</v>
      </c>
    </row>
    <row r="283" spans="1:14" x14ac:dyDescent="0.2">
      <c r="A283" s="282" t="s">
        <v>365</v>
      </c>
      <c r="B283" s="302">
        <f>'Ind T6'!L116</f>
        <v>4.2664043837691432</v>
      </c>
      <c r="C283" s="299" t="str">
        <f>CONCATENATE("(",ROUND((B283/$H284)*100,1),")")</f>
        <v>(17.3)</v>
      </c>
      <c r="D283" s="302">
        <f>'Ind T6'!M116</f>
        <v>1.8273309003156382</v>
      </c>
      <c r="E283" s="299" t="str">
        <f>CONCATENATE("(",ROUND((D283/$H284)*100,1),")")</f>
        <v>(7.4)</v>
      </c>
      <c r="F283" s="302">
        <f>'Ind T6'!N116</f>
        <v>0.35062010359804474</v>
      </c>
      <c r="G283" s="299" t="str">
        <f>CONCATENATE("(",ROUND((F283/$H284)*100,1),")")</f>
        <v>(1.4)</v>
      </c>
      <c r="H283" s="302">
        <f t="shared" ref="H283" si="216">SUM(B283,D283,F283)</f>
        <v>6.4443553876828261</v>
      </c>
      <c r="I283" s="299" t="str">
        <f>CONCATENATE("(",ROUND((H283/$H284)*100,1),")")</f>
        <v>(26.2)</v>
      </c>
      <c r="K283" s="302">
        <f t="shared" ref="K283:K284" si="217">B288-B283</f>
        <v>0.45676030282183877</v>
      </c>
      <c r="L283" s="302">
        <f t="shared" ref="L283:L284" si="218">D288-D283</f>
        <v>0.12301220477462493</v>
      </c>
      <c r="M283" s="302">
        <f t="shared" ref="M283:M284" si="219">F288-F283</f>
        <v>3.5214393994091597E-2</v>
      </c>
      <c r="N283" s="302">
        <f t="shared" ref="N283:N284" si="220">SUM(K283:M283)</f>
        <v>0.61498690159055536</v>
      </c>
    </row>
    <row r="284" spans="1:14" x14ac:dyDescent="0.2">
      <c r="A284" s="282" t="s">
        <v>363</v>
      </c>
      <c r="B284" s="302">
        <f>SUM(B282:B283)</f>
        <v>20.670792414014635</v>
      </c>
      <c r="C284" s="299" t="str">
        <f>CONCATENATE("(",ROUND((B284/$H284)*100,1),")")</f>
        <v>(84)</v>
      </c>
      <c r="D284" s="302">
        <f>SUM(D282:D283)</f>
        <v>2.7638972130984314</v>
      </c>
      <c r="E284" s="299" t="str">
        <f>CONCATENATE("(",ROUND((D284/$H284)*100,1),")")</f>
        <v>(11.2)</v>
      </c>
      <c r="F284" s="302">
        <f>SUM(F282:F283)</f>
        <v>1.16031037288692</v>
      </c>
      <c r="G284" s="299" t="str">
        <f>CONCATENATE("(",ROUND((F284/$H284)*100,1),")")</f>
        <v>(4.7)</v>
      </c>
      <c r="H284" s="302">
        <f>SUM(H282:H283)</f>
        <v>24.594999999999988</v>
      </c>
      <c r="I284" s="299" t="str">
        <f>CONCATENATE("(",ROUND((H284/$H284)*100,1),")")</f>
        <v>(100)</v>
      </c>
      <c r="K284" s="302">
        <f t="shared" si="217"/>
        <v>1.6700306002328205</v>
      </c>
      <c r="L284" s="302">
        <f t="shared" si="218"/>
        <v>0.20739890410865058</v>
      </c>
      <c r="M284" s="302">
        <f t="shared" si="219"/>
        <v>0.12157049565855504</v>
      </c>
      <c r="N284" s="302">
        <f t="shared" si="220"/>
        <v>1.9990000000000261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17.617658327656475</v>
      </c>
      <c r="C287" s="299" t="str">
        <f>CONCATENATE("(",ROUND((B287/$H289)*100,1),")")</f>
        <v>(66.2)</v>
      </c>
      <c r="D287" s="302">
        <f>'Ind T6'!R117</f>
        <v>1.0209530121168191</v>
      </c>
      <c r="E287" s="299" t="str">
        <f>CONCATENATE("(",ROUND((D287/$H289)*100,1),")")</f>
        <v>(3.8)</v>
      </c>
      <c r="F287" s="302">
        <f>'Ind T6'!S117</f>
        <v>0.89604637095333872</v>
      </c>
      <c r="G287" s="299" t="str">
        <f>CONCATENATE("(",ROUND((F287/$H289)*100,1),")")</f>
        <v>(3.4)</v>
      </c>
      <c r="H287" s="302">
        <f>SUM(B287,D287,F287)</f>
        <v>19.534657710726634</v>
      </c>
      <c r="I287" s="299" t="str">
        <f>CONCATENATE("(",ROUND((H287/$H289)*100,1),")")</f>
        <v>(73.5)</v>
      </c>
      <c r="K287" s="302">
        <f>B292-B287</f>
        <v>1.3468137199396857</v>
      </c>
      <c r="L287" s="302">
        <f>D292-D287</f>
        <v>9.8647299909837116E-2</v>
      </c>
      <c r="M287" s="302">
        <f>F292-F287</f>
        <v>0.10112282783299198</v>
      </c>
      <c r="N287" s="302">
        <f>SUM(K287:M287)</f>
        <v>1.5465838476825149</v>
      </c>
    </row>
    <row r="288" spans="1:14" x14ac:dyDescent="0.2">
      <c r="A288" s="282" t="s">
        <v>365</v>
      </c>
      <c r="B288" s="302">
        <f>'Ind T6'!Q116</f>
        <v>4.723164686590982</v>
      </c>
      <c r="C288" s="299" t="str">
        <f>CONCATENATE("(",ROUND((B288/$H289)*100,1),")")</f>
        <v>(17.8)</v>
      </c>
      <c r="D288" s="302">
        <f>'Ind T6'!R116</f>
        <v>1.9503431050902631</v>
      </c>
      <c r="E288" s="299" t="str">
        <f>CONCATENATE("(",ROUND((D288/$H289)*100,1),")")</f>
        <v>(7.3)</v>
      </c>
      <c r="F288" s="302">
        <f>'Ind T6'!S116</f>
        <v>0.38583449759213634</v>
      </c>
      <c r="G288" s="299" t="str">
        <f>CONCATENATE("(",ROUND((F288/$H289)*100,1),")")</f>
        <v>(1.5)</v>
      </c>
      <c r="H288" s="302">
        <f t="shared" ref="H288" si="221">SUM(B288,D288,F288)</f>
        <v>7.0593422892733813</v>
      </c>
      <c r="I288" s="299" t="str">
        <f>CONCATENATE("(",ROUND((H288/$H289)*100,1),")")</f>
        <v>(26.5)</v>
      </c>
      <c r="K288" s="302">
        <f t="shared" ref="K288:K289" si="222">B293-B288</f>
        <v>0.63749234713542169</v>
      </c>
      <c r="L288" s="302">
        <f t="shared" ref="L288:L289" si="223">D293-D288</f>
        <v>9.8767106303824681E-2</v>
      </c>
      <c r="M288" s="302">
        <f t="shared" ref="M288:M289" si="224">F293-F288</f>
        <v>3.5156698878201553E-2</v>
      </c>
      <c r="N288" s="302">
        <f t="shared" ref="N288:N289" si="225">SUM(K288:M288)</f>
        <v>0.77141615231744787</v>
      </c>
    </row>
    <row r="289" spans="1:14" x14ac:dyDescent="0.2">
      <c r="A289" s="282" t="s">
        <v>363</v>
      </c>
      <c r="B289" s="302">
        <f>SUM(B287:B288)</f>
        <v>22.340823014247455</v>
      </c>
      <c r="C289" s="299" t="str">
        <f>CONCATENATE("(",ROUND((B289/$H289)*100,1),")")</f>
        <v>(84)</v>
      </c>
      <c r="D289" s="302">
        <f>SUM(D287:D288)</f>
        <v>2.971296117207082</v>
      </c>
      <c r="E289" s="299" t="str">
        <f>CONCATENATE("(",ROUND((D289/$H289)*100,1),")")</f>
        <v>(11.2)</v>
      </c>
      <c r="F289" s="302">
        <f>SUM(F287:F288)</f>
        <v>1.281880868545475</v>
      </c>
      <c r="G289" s="299" t="str">
        <f>CONCATENATE("(",ROUND((F289/$H289)*100,1),")")</f>
        <v>(4.8)</v>
      </c>
      <c r="H289" s="302">
        <f>SUM(H287:H288)</f>
        <v>26.594000000000015</v>
      </c>
      <c r="I289" s="299" t="str">
        <f>CONCATENATE("(",ROUND((H289/$H289)*100,1),")")</f>
        <v>(100)</v>
      </c>
      <c r="K289" s="302">
        <f t="shared" si="222"/>
        <v>1.98430606707511</v>
      </c>
      <c r="L289" s="302">
        <f t="shared" si="223"/>
        <v>0.19741440621366202</v>
      </c>
      <c r="M289" s="302">
        <f t="shared" si="224"/>
        <v>0.13627952671119359</v>
      </c>
      <c r="N289" s="302">
        <f t="shared" si="225"/>
        <v>2.3179999999999659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18.964472047596161</v>
      </c>
      <c r="C292" s="299" t="str">
        <f>CONCATENATE("(",ROUND((B292/$H294)*100,1),")")</f>
        <v>(65.6)</v>
      </c>
      <c r="D292" s="302">
        <f>'Ind T6'!W117</f>
        <v>1.1196003120266562</v>
      </c>
      <c r="E292" s="299" t="str">
        <f>CONCATENATE("(",ROUND((D292/$H294)*100,1),")")</f>
        <v>(3.9)</v>
      </c>
      <c r="F292" s="302">
        <f>'Ind T6'!X117</f>
        <v>0.9971691987863307</v>
      </c>
      <c r="G292" s="299" t="str">
        <f>CONCATENATE("(",ROUND((F292/$H294)*100,1),")")</f>
        <v>(3.4)</v>
      </c>
      <c r="H292" s="302">
        <f>SUM(B292,D292,F292)</f>
        <v>21.081241558409147</v>
      </c>
      <c r="I292" s="299" t="str">
        <f>CONCATENATE("(",ROUND((H292/$H294)*100,1),")")</f>
        <v>(72.9)</v>
      </c>
      <c r="K292" s="302">
        <f>B292-B282</f>
        <v>2.5600840173506683</v>
      </c>
      <c r="L292" s="302">
        <f>D292-D282</f>
        <v>0.18303399924386321</v>
      </c>
      <c r="M292" s="302">
        <f>F292-F282</f>
        <v>0.18747892949745559</v>
      </c>
      <c r="N292" s="302">
        <f>SUM(K292:M292)</f>
        <v>2.930596946091987</v>
      </c>
    </row>
    <row r="293" spans="1:14" x14ac:dyDescent="0.2">
      <c r="A293" s="282" t="s">
        <v>365</v>
      </c>
      <c r="B293" s="302">
        <f>'Ind T6'!V116</f>
        <v>5.3606570337264037</v>
      </c>
      <c r="C293" s="299" t="str">
        <f>CONCATENATE("(",ROUND((B293/$H294)*100,1),")")</f>
        <v>(18.5)</v>
      </c>
      <c r="D293" s="302">
        <f>'Ind T6'!W116</f>
        <v>2.0491102113940878</v>
      </c>
      <c r="E293" s="299" t="str">
        <f>CONCATENATE("(",ROUND((D293/$H294)*100,1),")")</f>
        <v>(7.1)</v>
      </c>
      <c r="F293" s="302">
        <f>'Ind T6'!X116</f>
        <v>0.42099119647033789</v>
      </c>
      <c r="G293" s="299" t="str">
        <f>CONCATENATE("(",ROUND((F293/$H294)*100,1),")")</f>
        <v>(1.5)</v>
      </c>
      <c r="H293" s="302">
        <f t="shared" ref="H293" si="226">SUM(B293,D293,F293)</f>
        <v>7.8307584415908291</v>
      </c>
      <c r="I293" s="299" t="str">
        <f>CONCATENATE("(",ROUND((H293/$H294)*100,1),")")</f>
        <v>(27.1)</v>
      </c>
      <c r="K293" s="302">
        <f t="shared" ref="K293:K294" si="227">B293-B283</f>
        <v>1.0942526499572605</v>
      </c>
      <c r="L293" s="302">
        <f t="shared" ref="L293:L294" si="228">D293-D283</f>
        <v>0.22177931107844961</v>
      </c>
      <c r="M293" s="302">
        <f t="shared" ref="M293:M294" si="229">F293-F283</f>
        <v>7.0371092872293151E-2</v>
      </c>
      <c r="N293" s="302">
        <f t="shared" ref="N293:N294" si="230">SUM(K293:M293)</f>
        <v>1.3864030539080032</v>
      </c>
    </row>
    <row r="294" spans="1:14" x14ac:dyDescent="0.2">
      <c r="A294" s="282" t="s">
        <v>363</v>
      </c>
      <c r="B294" s="302">
        <f>SUM(B292:B293)</f>
        <v>24.325129081322565</v>
      </c>
      <c r="C294" s="299" t="str">
        <f>CONCATENATE("(",ROUND((B294/$H294)*100,1),")")</f>
        <v>(84.1)</v>
      </c>
      <c r="D294" s="302">
        <f>SUM(D292:D293)</f>
        <v>3.168710523420744</v>
      </c>
      <c r="E294" s="299" t="str">
        <f>CONCATENATE("(",ROUND((D294/$H294)*100,1),")")</f>
        <v>(11)</v>
      </c>
      <c r="F294" s="302">
        <f>SUM(F292:F293)</f>
        <v>1.4181603952566686</v>
      </c>
      <c r="G294" s="299" t="str">
        <f>CONCATENATE("(",ROUND((F294/$H294)*100,1),")")</f>
        <v>(4.9)</v>
      </c>
      <c r="H294" s="302">
        <f>SUM(H292:H293)</f>
        <v>28.911999999999978</v>
      </c>
      <c r="I294" s="299" t="str">
        <f>CONCATENATE("(",ROUND((H294/$H294)*100,1),")")</f>
        <v>(100)</v>
      </c>
      <c r="K294" s="302">
        <f t="shared" si="227"/>
        <v>3.6543366673079305</v>
      </c>
      <c r="L294" s="302">
        <f t="shared" si="228"/>
        <v>0.4048133103223126</v>
      </c>
      <c r="M294" s="302">
        <f t="shared" si="229"/>
        <v>0.25785002236974863</v>
      </c>
      <c r="N294" s="302">
        <f t="shared" si="230"/>
        <v>4.3169999999999913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10.932347927018499</v>
      </c>
      <c r="C303" s="299" t="str">
        <f>CONCATENATE("(",ROUND((B303/$H305)*100,1),")")</f>
        <v>(41.3)</v>
      </c>
      <c r="D303" s="302">
        <f>'Ind T6'!M126</f>
        <v>0.54827345426126439</v>
      </c>
      <c r="E303" s="299" t="str">
        <f>CONCATENATE("(",ROUND((D303/$H305)*100,1),")")</f>
        <v>(2.1)</v>
      </c>
      <c r="F303" s="302">
        <f>'Ind T6'!N126</f>
        <v>1.5904070318388006</v>
      </c>
      <c r="G303" s="299" t="str">
        <f>CONCATENATE("(",ROUND((F303/$H305)*100,1),")")</f>
        <v>(6)</v>
      </c>
      <c r="H303" s="302">
        <f>SUM(B303,D303,F303)</f>
        <v>13.071028413118565</v>
      </c>
      <c r="I303" s="299" t="str">
        <f>CONCATENATE("(",ROUND((H303/$H305)*100,1),")")</f>
        <v>(49.4)</v>
      </c>
      <c r="K303" s="302">
        <f>B308-B303</f>
        <v>-0.26718022217493598</v>
      </c>
      <c r="L303" s="302">
        <f>D308-D303</f>
        <v>9.2865747348744865E-3</v>
      </c>
      <c r="M303" s="302">
        <f>F308-F303</f>
        <v>3.8887732242166795E-2</v>
      </c>
      <c r="N303" s="302">
        <f>SUM(K303:M303)</f>
        <v>-0.2190059151978947</v>
      </c>
    </row>
    <row r="304" spans="1:14" x14ac:dyDescent="0.2">
      <c r="A304" s="282" t="s">
        <v>365</v>
      </c>
      <c r="B304" s="302">
        <f>'Ind T6'!L125</f>
        <v>8.8800190314129193</v>
      </c>
      <c r="C304" s="299" t="str">
        <f>CONCATENATE("(",ROUND((B304/$H305)*100,1),")")</f>
        <v>(33.5)</v>
      </c>
      <c r="D304" s="302">
        <f>'Ind T6'!M125</f>
        <v>3.6332727395300863</v>
      </c>
      <c r="E304" s="299" t="str">
        <f>CONCATENATE("(",ROUND((D304/$H305)*100,1),")")</f>
        <v>(13.7)</v>
      </c>
      <c r="F304" s="302">
        <f>'Ind T6'!N125</f>
        <v>0.89367981593840173</v>
      </c>
      <c r="G304" s="299" t="str">
        <f>CONCATENATE("(",ROUND((F304/$H305)*100,1),")")</f>
        <v>(3.4)</v>
      </c>
      <c r="H304" s="302">
        <f t="shared" ref="H304" si="231">SUM(B304,D304,F304)</f>
        <v>13.406971586881408</v>
      </c>
      <c r="I304" s="299" t="str">
        <f>CONCATENATE("(",ROUND((H304/$H305)*100,1),")")</f>
        <v>(50.6)</v>
      </c>
      <c r="K304" s="302">
        <f t="shared" ref="K304:K305" si="232">B309-B304</f>
        <v>-0.25454779389663962</v>
      </c>
      <c r="L304" s="302">
        <f t="shared" ref="L304:L305" si="233">D309-D304</f>
        <v>-0.14134052847788636</v>
      </c>
      <c r="M304" s="302">
        <f t="shared" ref="M304:M305" si="234">F309-F304</f>
        <v>1.3894237572414925E-2</v>
      </c>
      <c r="N304" s="302">
        <f t="shared" ref="N304:N305" si="235">SUM(K304:M304)</f>
        <v>-0.38199408480211106</v>
      </c>
    </row>
    <row r="305" spans="1:14" x14ac:dyDescent="0.2">
      <c r="A305" s="282" t="s">
        <v>363</v>
      </c>
      <c r="B305" s="302">
        <f>SUM(B303:B304)</f>
        <v>19.812366958431419</v>
      </c>
      <c r="C305" s="299" t="str">
        <f>CONCATENATE("(",ROUND((B305/$H305)*100,1),")")</f>
        <v>(74.8)</v>
      </c>
      <c r="D305" s="302">
        <f>SUM(D303:D304)</f>
        <v>4.181546193791351</v>
      </c>
      <c r="E305" s="299" t="str">
        <f>CONCATENATE("(",ROUND((D305/$H305)*100,1),")")</f>
        <v>(15.8)</v>
      </c>
      <c r="F305" s="302">
        <f>SUM(F303:F304)</f>
        <v>2.4840868477772022</v>
      </c>
      <c r="G305" s="299" t="str">
        <f>CONCATENATE("(",ROUND((F305/$H305)*100,1),")")</f>
        <v>(9.4)</v>
      </c>
      <c r="H305" s="302">
        <f>SUM(H303:H304)</f>
        <v>26.477999999999973</v>
      </c>
      <c r="I305" s="299" t="str">
        <f>CONCATENATE("(",ROUND((H305/$H305)*100,1),")")</f>
        <v>(100)</v>
      </c>
      <c r="K305" s="302">
        <f t="shared" si="232"/>
        <v>-0.52172801607157737</v>
      </c>
      <c r="L305" s="302">
        <f t="shared" si="233"/>
        <v>-0.13205395374301165</v>
      </c>
      <c r="M305" s="302">
        <f t="shared" si="234"/>
        <v>5.2781969814581942E-2</v>
      </c>
      <c r="N305" s="302">
        <f t="shared" si="235"/>
        <v>-0.60100000000000708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10.665167704843563</v>
      </c>
      <c r="C308" s="299" t="str">
        <f>CONCATENATE("(",ROUND((B308/$H310)*100,1),")")</f>
        <v>(41.2)</v>
      </c>
      <c r="D308" s="302">
        <f>'Ind T6'!R126</f>
        <v>0.55756002899613888</v>
      </c>
      <c r="E308" s="299" t="str">
        <f>CONCATENATE("(",ROUND((D308/$H310)*100,1),")")</f>
        <v>(2.2)</v>
      </c>
      <c r="F308" s="302">
        <f>'Ind T6'!S126</f>
        <v>1.6292947640809674</v>
      </c>
      <c r="G308" s="299" t="str">
        <f>CONCATENATE("(",ROUND((F308/$H310)*100,1),")")</f>
        <v>(6.3)</v>
      </c>
      <c r="H308" s="302">
        <f>SUM(B308,D308,F308)</f>
        <v>12.85202249792067</v>
      </c>
      <c r="I308" s="299" t="str">
        <f>CONCATENATE("(",ROUND((H308/$H310)*100,1),")")</f>
        <v>(49.7)</v>
      </c>
      <c r="K308" s="302">
        <f>B313-B308</f>
        <v>-0.72484276597186259</v>
      </c>
      <c r="L308" s="302">
        <f>D313-D308</f>
        <v>-2.6672415655374371E-3</v>
      </c>
      <c r="M308" s="302">
        <f>F313-F308</f>
        <v>-4.9043950729088071E-2</v>
      </c>
      <c r="N308" s="302">
        <f>SUM(K308:M308)</f>
        <v>-0.7765539582664881</v>
      </c>
    </row>
    <row r="309" spans="1:14" x14ac:dyDescent="0.2">
      <c r="A309" s="282" t="s">
        <v>365</v>
      </c>
      <c r="B309" s="302">
        <f>'Ind T6'!Q125</f>
        <v>8.6254712375162796</v>
      </c>
      <c r="C309" s="299" t="str">
        <f>CONCATENATE("(",ROUND((B309/$H310)*100,1),")")</f>
        <v>(33.3)</v>
      </c>
      <c r="D309" s="302">
        <f>'Ind T6'!R125</f>
        <v>3.4919322110522</v>
      </c>
      <c r="E309" s="299" t="str">
        <f>CONCATENATE("(",ROUND((D309/$H310)*100,1),")")</f>
        <v>(13.5)</v>
      </c>
      <c r="F309" s="302">
        <f>'Ind T6'!S125</f>
        <v>0.90757405351081666</v>
      </c>
      <c r="G309" s="299" t="str">
        <f>CONCATENATE("(",ROUND((F309/$H310)*100,1),")")</f>
        <v>(3.5)</v>
      </c>
      <c r="H309" s="302">
        <f t="shared" ref="H309" si="236">SUM(B309,D309,F309)</f>
        <v>13.024977502079297</v>
      </c>
      <c r="I309" s="299" t="str">
        <f>CONCATENATE("(",ROUND((H309/$H310)*100,1),")")</f>
        <v>(50.3)</v>
      </c>
      <c r="K309" s="302">
        <f t="shared" ref="K309:K310" si="237">B314-B309</f>
        <v>-0.61125893278542875</v>
      </c>
      <c r="L309" s="302">
        <f t="shared" ref="L309:L310" si="238">D314-D309</f>
        <v>-0.27786276023047884</v>
      </c>
      <c r="M309" s="302">
        <f t="shared" ref="M309:M310" si="239">F314-F309</f>
        <v>-4.9324348717594613E-2</v>
      </c>
      <c r="N309" s="302">
        <f t="shared" ref="N309:N310" si="240">SUM(K309:M309)</f>
        <v>-0.93844604173350221</v>
      </c>
    </row>
    <row r="310" spans="1:14" x14ac:dyDescent="0.2">
      <c r="A310" s="282" t="s">
        <v>363</v>
      </c>
      <c r="B310" s="302">
        <f>SUM(B308:B309)</f>
        <v>19.290638942359841</v>
      </c>
      <c r="C310" s="299" t="str">
        <f>CONCATENATE("(",ROUND((B310/$H310)*100,1),")")</f>
        <v>(74.5)</v>
      </c>
      <c r="D310" s="302">
        <f>SUM(D308:D309)</f>
        <v>4.0494922400483393</v>
      </c>
      <c r="E310" s="299" t="str">
        <f>CONCATENATE("(",ROUND((D310/$H310)*100,1),")")</f>
        <v>(15.6)</v>
      </c>
      <c r="F310" s="302">
        <f>SUM(F308:F309)</f>
        <v>2.5368688175917842</v>
      </c>
      <c r="G310" s="299" t="str">
        <f>CONCATENATE("(",ROUND((F310/$H310)*100,1),")")</f>
        <v>(9.8)</v>
      </c>
      <c r="H310" s="302">
        <f>SUM(H308:H309)</f>
        <v>25.876999999999967</v>
      </c>
      <c r="I310" s="299" t="str">
        <f>CONCATENATE("(",ROUND((H310/$H310)*100,1),")")</f>
        <v>(100)</v>
      </c>
      <c r="K310" s="302">
        <f t="shared" si="237"/>
        <v>-1.3361016987572896</v>
      </c>
      <c r="L310" s="302">
        <f t="shared" si="238"/>
        <v>-0.28053000179601684</v>
      </c>
      <c r="M310" s="302">
        <f t="shared" si="239"/>
        <v>-9.8368299446682794E-2</v>
      </c>
      <c r="N310" s="302">
        <f t="shared" si="240"/>
        <v>-1.7149999999999892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9.9403249388717008</v>
      </c>
      <c r="C313" s="299" t="str">
        <f>CONCATENATE("(",ROUND((B313/$H315)*100,1),")")</f>
        <v>(41.1)</v>
      </c>
      <c r="D313" s="302">
        <f>'Ind T6'!W126</f>
        <v>0.55489278743060144</v>
      </c>
      <c r="E313" s="299" t="str">
        <f>CONCATENATE("(",ROUND((D313/$H315)*100,1),")")</f>
        <v>(2.3)</v>
      </c>
      <c r="F313" s="302">
        <f>'Ind T6'!X126</f>
        <v>1.5802508133518793</v>
      </c>
      <c r="G313" s="299" t="str">
        <f>CONCATENATE("(",ROUND((F313/$H315)*100,1),")")</f>
        <v>(6.5)</v>
      </c>
      <c r="H313" s="302">
        <f>SUM(B313,D313,F313)</f>
        <v>12.075468539654182</v>
      </c>
      <c r="I313" s="299" t="str">
        <f>CONCATENATE("(",ROUND((H313/$H315)*100,1),")")</f>
        <v>(50)</v>
      </c>
      <c r="K313" s="302">
        <f>B313-B303</f>
        <v>-0.99202298814679857</v>
      </c>
      <c r="L313" s="302">
        <f>D313-D303</f>
        <v>6.6193331693370494E-3</v>
      </c>
      <c r="M313" s="302">
        <f>F313-F303</f>
        <v>-1.0156218486921276E-2</v>
      </c>
      <c r="N313" s="302">
        <f>SUM(K313:M313)</f>
        <v>-0.99555987346438279</v>
      </c>
    </row>
    <row r="314" spans="1:14" x14ac:dyDescent="0.2">
      <c r="A314" s="282" t="s">
        <v>365</v>
      </c>
      <c r="B314" s="302">
        <f>'Ind T6'!V125</f>
        <v>8.0142123047308509</v>
      </c>
      <c r="C314" s="299" t="str">
        <f>CONCATENATE("(",ROUND((B314/$H315)*100,1),")")</f>
        <v>(33.2)</v>
      </c>
      <c r="D314" s="302">
        <f>'Ind T6'!W125</f>
        <v>3.2140694508217211</v>
      </c>
      <c r="E314" s="299" t="str">
        <f>CONCATENATE("(",ROUND((D314/$H315)*100,1),")")</f>
        <v>(13.3)</v>
      </c>
      <c r="F314" s="302">
        <f>'Ind T6'!X125</f>
        <v>0.85824970479322205</v>
      </c>
      <c r="G314" s="299" t="str">
        <f>CONCATENATE("(",ROUND((F314/$H315)*100,1),")")</f>
        <v>(3.6)</v>
      </c>
      <c r="H314" s="302">
        <f t="shared" ref="H314" si="241">SUM(B314,D314,F314)</f>
        <v>12.086531460345794</v>
      </c>
      <c r="I314" s="299" t="str">
        <f>CONCATENATE("(",ROUND((H314/$H315)*100,1),")")</f>
        <v>(50)</v>
      </c>
      <c r="K314" s="302">
        <f t="shared" ref="K314:K315" si="242">B314-B304</f>
        <v>-0.86580672668206837</v>
      </c>
      <c r="L314" s="302">
        <f t="shared" ref="L314:L315" si="243">D314-D304</f>
        <v>-0.41920328870836521</v>
      </c>
      <c r="M314" s="302">
        <f t="shared" ref="M314:M315" si="244">F314-F304</f>
        <v>-3.5430111145179688E-2</v>
      </c>
      <c r="N314" s="302">
        <f t="shared" ref="N314:N315" si="245">SUM(K314:M314)</f>
        <v>-1.3204401265356132</v>
      </c>
    </row>
    <row r="315" spans="1:14" x14ac:dyDescent="0.2">
      <c r="A315" s="282" t="s">
        <v>363</v>
      </c>
      <c r="B315" s="302">
        <f>SUM(B313:B314)</f>
        <v>17.954537243602552</v>
      </c>
      <c r="C315" s="299" t="str">
        <f>CONCATENATE("(",ROUND((B315/$H315)*100,1),")")</f>
        <v>(74.3)</v>
      </c>
      <c r="D315" s="302">
        <f>SUM(D313:D314)</f>
        <v>3.7689622382523225</v>
      </c>
      <c r="E315" s="299" t="str">
        <f>CONCATENATE("(",ROUND((D315/$H315)*100,1),")")</f>
        <v>(15.6)</v>
      </c>
      <c r="F315" s="302">
        <f>SUM(F313:F314)</f>
        <v>2.4385005181451014</v>
      </c>
      <c r="G315" s="299" t="str">
        <f>CONCATENATE("(",ROUND((F315/$H315)*100,1),")")</f>
        <v>(10.1)</v>
      </c>
      <c r="H315" s="302">
        <f>SUM(H313:H314)</f>
        <v>24.161999999999978</v>
      </c>
      <c r="I315" s="299" t="str">
        <f>CONCATENATE("(",ROUND((H315/$H315)*100,1),")")</f>
        <v>(100)</v>
      </c>
      <c r="K315" s="302">
        <f t="shared" si="242"/>
        <v>-1.8578297148288669</v>
      </c>
      <c r="L315" s="302">
        <f t="shared" si="243"/>
        <v>-0.41258395553902849</v>
      </c>
      <c r="M315" s="302">
        <f t="shared" si="244"/>
        <v>-4.5586329632100853E-2</v>
      </c>
      <c r="N315" s="302">
        <f t="shared" si="245"/>
        <v>-2.3159999999999963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5.8886804713532941</v>
      </c>
      <c r="C324" s="299" t="str">
        <f>CONCATENATE("(",ROUND((B324/$H326)*100,1),")")</f>
        <v>(34.2)</v>
      </c>
      <c r="D324" s="302">
        <f>'Ind T6'!M135</f>
        <v>0.73036519765424679</v>
      </c>
      <c r="E324" s="299" t="str">
        <f>CONCATENATE("(",ROUND((D324/$H326)*100,1),")")</f>
        <v>(4.2)</v>
      </c>
      <c r="F324" s="302">
        <f>'Ind T6'!N135</f>
        <v>2.5673847185578476</v>
      </c>
      <c r="G324" s="299" t="str">
        <f>CONCATENATE("(",ROUND((F324/$H326)*100,1),")")</f>
        <v>(14.9)</v>
      </c>
      <c r="H324" s="302">
        <f>SUM(B324,D324,F324)</f>
        <v>9.1864303875653874</v>
      </c>
      <c r="I324" s="299" t="str">
        <f>CONCATENATE("(",ROUND((H324/$H326)*100,1),")")</f>
        <v>(53.3)</v>
      </c>
      <c r="K324" s="302">
        <f>B329-B324</f>
        <v>-0.12774859529717553</v>
      </c>
      <c r="L324" s="302">
        <f>D329-D324</f>
        <v>-1.3838295238188469E-2</v>
      </c>
      <c r="M324" s="302">
        <f>F329-F324</f>
        <v>7.6400387500352274E-2</v>
      </c>
      <c r="N324" s="302">
        <f>SUM(K324:M324)</f>
        <v>-6.5186503035011722E-2</v>
      </c>
    </row>
    <row r="325" spans="1:14" x14ac:dyDescent="0.2">
      <c r="A325" s="282" t="s">
        <v>365</v>
      </c>
      <c r="B325" s="302">
        <f>'Ind T6'!L134</f>
        <v>5.2995902937028259</v>
      </c>
      <c r="C325" s="299" t="str">
        <f>CONCATENATE("(",ROUND((B325/$H326)*100,1),")")</f>
        <v>(30.8)</v>
      </c>
      <c r="D325" s="302">
        <f>'Ind T6'!M134</f>
        <v>2.4292195260653742</v>
      </c>
      <c r="E325" s="299" t="str">
        <f>CONCATENATE("(",ROUND((D325/$H326)*100,1),")")</f>
        <v>(14.1)</v>
      </c>
      <c r="F325" s="302">
        <f>'Ind T6'!N134</f>
        <v>0.31275979266640397</v>
      </c>
      <c r="G325" s="299" t="str">
        <f>CONCATENATE("(",ROUND((F325/$H326)*100,1),")")</f>
        <v>(1.8)</v>
      </c>
      <c r="H325" s="302">
        <f t="shared" ref="H325" si="246">SUM(B325,D325,F325)</f>
        <v>8.0415696124346034</v>
      </c>
      <c r="I325" s="299" t="str">
        <f>CONCATENATE("(",ROUND((H325/$H326)*100,1),")")</f>
        <v>(46.7)</v>
      </c>
      <c r="K325" s="302">
        <f t="shared" ref="K325:K326" si="247">B330-B325</f>
        <v>7.3203544858913894E-2</v>
      </c>
      <c r="L325" s="302">
        <f t="shared" ref="L325:L326" si="248">D330-D325</f>
        <v>-0.15458241051861465</v>
      </c>
      <c r="M325" s="302">
        <f t="shared" ref="M325:M326" si="249">F330-F325</f>
        <v>-2.4346313052768243E-3</v>
      </c>
      <c r="N325" s="302">
        <f t="shared" ref="N325:N326" si="250">SUM(K325:M325)</f>
        <v>-8.3813496964977585E-2</v>
      </c>
    </row>
    <row r="326" spans="1:14" x14ac:dyDescent="0.2">
      <c r="A326" s="282" t="s">
        <v>363</v>
      </c>
      <c r="B326" s="302">
        <f>SUM(B324:B325)</f>
        <v>11.188270765056121</v>
      </c>
      <c r="C326" s="299" t="str">
        <f>CONCATENATE("(",ROUND((B326/$H326)*100,1),")")</f>
        <v>(64.9)</v>
      </c>
      <c r="D326" s="302">
        <f>SUM(D324:D325)</f>
        <v>3.1595847237196208</v>
      </c>
      <c r="E326" s="299" t="str">
        <f>CONCATENATE("(",ROUND((D326/$H326)*100,1),")")</f>
        <v>(18.3)</v>
      </c>
      <c r="F326" s="302">
        <f>SUM(F324:F325)</f>
        <v>2.8801445112242514</v>
      </c>
      <c r="G326" s="299" t="str">
        <f>CONCATENATE("(",ROUND((F326/$H326)*100,1),")")</f>
        <v>(16.7)</v>
      </c>
      <c r="H326" s="302">
        <f>SUM(H324:H325)</f>
        <v>17.227999999999991</v>
      </c>
      <c r="I326" s="299" t="str">
        <f>CONCATENATE("(",ROUND((H326/$H326)*100,1),")")</f>
        <v>(100)</v>
      </c>
      <c r="K326" s="302">
        <f t="shared" si="247"/>
        <v>-5.4545050438262521E-2</v>
      </c>
      <c r="L326" s="302">
        <f t="shared" si="248"/>
        <v>-0.16842070575680301</v>
      </c>
      <c r="M326" s="302">
        <f t="shared" si="249"/>
        <v>7.3965756195075727E-2</v>
      </c>
      <c r="N326" s="302">
        <f t="shared" si="250"/>
        <v>-0.14899999999998981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5.7609318760561186</v>
      </c>
      <c r="C329" s="299" t="str">
        <f>CONCATENATE("(",ROUND((B329/$H331)*100,1),")")</f>
        <v>(33.7)</v>
      </c>
      <c r="D329" s="302">
        <f>'Ind T6'!R135</f>
        <v>0.71652690241605832</v>
      </c>
      <c r="E329" s="299" t="str">
        <f>CONCATENATE("(",ROUND((D329/$H331)*100,1),")")</f>
        <v>(4.2)</v>
      </c>
      <c r="F329" s="302">
        <f>'Ind T6'!S135</f>
        <v>2.6437851060581998</v>
      </c>
      <c r="G329" s="299" t="str">
        <f>CONCATENATE("(",ROUND((F329/$H331)*100,1),")")</f>
        <v>(15.5)</v>
      </c>
      <c r="H329" s="302">
        <f>SUM(B329,D329,F329)</f>
        <v>9.1212438845303758</v>
      </c>
      <c r="I329" s="299" t="str">
        <f>CONCATENATE("(",ROUND((H329/$H331)*100,1),")")</f>
        <v>(53.4)</v>
      </c>
      <c r="K329" s="302">
        <f>B334-B329</f>
        <v>0.57581149920868047</v>
      </c>
      <c r="L329" s="302">
        <f>D334-D329</f>
        <v>8.6022100150741188E-2</v>
      </c>
      <c r="M329" s="302">
        <f>F334-F329</f>
        <v>0.51574372484474962</v>
      </c>
      <c r="N329" s="302">
        <f>SUM(K329:M329)</f>
        <v>1.1775773242041714</v>
      </c>
    </row>
    <row r="330" spans="1:14" x14ac:dyDescent="0.2">
      <c r="A330" s="282" t="s">
        <v>365</v>
      </c>
      <c r="B330" s="302">
        <f>'Ind T6'!Q134</f>
        <v>5.3727938385617398</v>
      </c>
      <c r="C330" s="299" t="str">
        <f>CONCATENATE("(",ROUND((B330/$H331)*100,1),")")</f>
        <v>(31.5)</v>
      </c>
      <c r="D330" s="302">
        <f>'Ind T6'!R134</f>
        <v>2.2746371155467595</v>
      </c>
      <c r="E330" s="299" t="str">
        <f>CONCATENATE("(",ROUND((D330/$H331)*100,1),")")</f>
        <v>(13.3)</v>
      </c>
      <c r="F330" s="302">
        <f>'Ind T6'!S134</f>
        <v>0.31032516136112714</v>
      </c>
      <c r="G330" s="299" t="str">
        <f>CONCATENATE("(",ROUND((F330/$H331)*100,1),")")</f>
        <v>(1.8)</v>
      </c>
      <c r="H330" s="302">
        <f t="shared" ref="H330" si="251">SUM(B330,D330,F330)</f>
        <v>7.9577561154696257</v>
      </c>
      <c r="I330" s="299" t="str">
        <f>CONCATENATE("(",ROUND((H330/$H331)*100,1),")")</f>
        <v>(46.6)</v>
      </c>
      <c r="K330" s="302">
        <f t="shared" ref="K330:K331" si="252">B335-B330</f>
        <v>0.95773563752491508</v>
      </c>
      <c r="L330" s="302">
        <f t="shared" ref="L330:L331" si="253">D335-D330</f>
        <v>1.6857773274787657E-2</v>
      </c>
      <c r="M330" s="302">
        <f t="shared" ref="M330:M331" si="254">F335-F330</f>
        <v>3.3829264996131203E-2</v>
      </c>
      <c r="N330" s="302">
        <f t="shared" ref="N330:N331" si="255">SUM(K330:M330)</f>
        <v>1.0084226757958339</v>
      </c>
    </row>
    <row r="331" spans="1:14" x14ac:dyDescent="0.2">
      <c r="A331" s="282" t="s">
        <v>363</v>
      </c>
      <c r="B331" s="302">
        <f>SUM(B329:B330)</f>
        <v>11.133725714617858</v>
      </c>
      <c r="C331" s="299" t="str">
        <f>CONCATENATE("(",ROUND((B331/$H331)*100,1),")")</f>
        <v>(65.2)</v>
      </c>
      <c r="D331" s="302">
        <f>SUM(D329:D330)</f>
        <v>2.9911640179628178</v>
      </c>
      <c r="E331" s="299" t="str">
        <f>CONCATENATE("(",ROUND((D331/$H331)*100,1),")")</f>
        <v>(17.5)</v>
      </c>
      <c r="F331" s="302">
        <f>SUM(F329:F330)</f>
        <v>2.9541102674193271</v>
      </c>
      <c r="G331" s="299" t="str">
        <f>CONCATENATE("(",ROUND((F331/$H331)*100,1),")")</f>
        <v>(17.3)</v>
      </c>
      <c r="H331" s="302">
        <f>SUM(H329:H330)</f>
        <v>17.079000000000001</v>
      </c>
      <c r="I331" s="299" t="str">
        <f>CONCATENATE("(",ROUND((H331/$H331)*100,1),")")</f>
        <v>(100)</v>
      </c>
      <c r="K331" s="302">
        <f t="shared" si="252"/>
        <v>1.5335471367335956</v>
      </c>
      <c r="L331" s="302">
        <f t="shared" si="253"/>
        <v>0.10287987342552896</v>
      </c>
      <c r="M331" s="302">
        <f t="shared" si="254"/>
        <v>0.54957298984088077</v>
      </c>
      <c r="N331" s="302">
        <f t="shared" si="255"/>
        <v>2.1860000000000053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6.336743375264799</v>
      </c>
      <c r="C334" s="299" t="str">
        <f>CONCATENATE("(",ROUND((B334/$H336)*100,1),")")</f>
        <v>(32.9)</v>
      </c>
      <c r="D334" s="302">
        <f>'Ind T6'!W135</f>
        <v>0.80254900256679951</v>
      </c>
      <c r="E334" s="299" t="str">
        <f>CONCATENATE("(",ROUND((D334/$H336)*100,1),")")</f>
        <v>(4.2)</v>
      </c>
      <c r="F334" s="302">
        <f>'Ind T6'!X135</f>
        <v>3.1595288309029494</v>
      </c>
      <c r="G334" s="299" t="str">
        <f>CONCATENATE("(",ROUND((F334/$H336)*100,1),")")</f>
        <v>(16.4)</v>
      </c>
      <c r="H334" s="302">
        <f>SUM(B334,D334,F334)</f>
        <v>10.298821208734548</v>
      </c>
      <c r="I334" s="299" t="str">
        <f>CONCATENATE("(",ROUND((H334/$H336)*100,1),")")</f>
        <v>(53.5)</v>
      </c>
      <c r="K334" s="302">
        <f>B334-B324</f>
        <v>0.44806290391150494</v>
      </c>
      <c r="L334" s="302">
        <f>D334-D324</f>
        <v>7.2183804912552718E-2</v>
      </c>
      <c r="M334" s="302">
        <f>F334-F324</f>
        <v>0.59214411234510189</v>
      </c>
      <c r="N334" s="302">
        <f>SUM(K334:M334)</f>
        <v>1.1123908211691595</v>
      </c>
    </row>
    <row r="335" spans="1:14" x14ac:dyDescent="0.2">
      <c r="A335" s="282" t="s">
        <v>365</v>
      </c>
      <c r="B335" s="302">
        <f>'Ind T6'!V134</f>
        <v>6.3305294760866548</v>
      </c>
      <c r="C335" s="299" t="str">
        <f>CONCATENATE("(",ROUND((B335/$H336)*100,1),")")</f>
        <v>(32.9)</v>
      </c>
      <c r="D335" s="302">
        <f>'Ind T6'!W134</f>
        <v>2.2914948888215472</v>
      </c>
      <c r="E335" s="299" t="str">
        <f>CONCATENATE("(",ROUND((D335/$H336)*100,1),")")</f>
        <v>(11.9)</v>
      </c>
      <c r="F335" s="302">
        <f>'Ind T6'!X134</f>
        <v>0.34415442635725835</v>
      </c>
      <c r="G335" s="299" t="str">
        <f>CONCATENATE("(",ROUND((F335/$H336)*100,1),")")</f>
        <v>(1.8)</v>
      </c>
      <c r="H335" s="302">
        <f>SUM(B335,D335,F335)</f>
        <v>8.9661787912654614</v>
      </c>
      <c r="I335" s="299" t="str">
        <f>CONCATENATE("(",ROUND((H335/$H336)*100,1),")")</f>
        <v>(46.5)</v>
      </c>
      <c r="K335" s="302">
        <f t="shared" ref="K335:K336" si="256">B335-B325</f>
        <v>1.030939182383829</v>
      </c>
      <c r="L335" s="302">
        <f t="shared" ref="L335:L336" si="257">D335-D325</f>
        <v>-0.137724637243827</v>
      </c>
      <c r="M335" s="302">
        <f t="shared" ref="M335:M336" si="258">F335-F325</f>
        <v>3.1394633690854379E-2</v>
      </c>
      <c r="N335" s="302">
        <f t="shared" ref="N335:N336" si="259">SUM(K335:M335)</f>
        <v>0.92460917883085636</v>
      </c>
    </row>
    <row r="336" spans="1:14" x14ac:dyDescent="0.2">
      <c r="A336" s="282" t="s">
        <v>363</v>
      </c>
      <c r="B336" s="302">
        <f>SUM(B334:B335)</f>
        <v>12.667272851351454</v>
      </c>
      <c r="C336" s="299" t="str">
        <f>CONCATENATE("(",ROUND((B336/$H336)*100,1),")")</f>
        <v>(65.8)</v>
      </c>
      <c r="D336" s="302">
        <f>SUM(D334:D335)</f>
        <v>3.0940438913883468</v>
      </c>
      <c r="E336" s="299" t="str">
        <f>CONCATENATE("(",ROUND((D336/$H336)*100,1),")")</f>
        <v>(16.1)</v>
      </c>
      <c r="F336" s="302">
        <f>SUM(F334:F335)</f>
        <v>3.5036832572602079</v>
      </c>
      <c r="G336" s="299" t="str">
        <f>CONCATENATE("(",ROUND((F336/$H336)*100,1),")")</f>
        <v>(18.2)</v>
      </c>
      <c r="H336" s="302">
        <f>SUM(H334:H335)</f>
        <v>19.265000000000008</v>
      </c>
      <c r="I336" s="299" t="str">
        <f>CONCATENATE("(",ROUND((H336/$H336)*100,1),")")</f>
        <v>(100)</v>
      </c>
      <c r="K336" s="302">
        <f t="shared" si="256"/>
        <v>1.479002086295333</v>
      </c>
      <c r="L336" s="302">
        <f t="shared" si="257"/>
        <v>-6.5540832331274057E-2</v>
      </c>
      <c r="M336" s="302">
        <f t="shared" si="258"/>
        <v>0.62353874603595649</v>
      </c>
      <c r="N336" s="302">
        <f t="shared" si="259"/>
        <v>2.0370000000000155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26.585456849824219</v>
      </c>
      <c r="C345" s="299" t="str">
        <f>CONCATENATE("(",ROUND((B345/$H347)*100,1),")")</f>
        <v>(34.6)</v>
      </c>
      <c r="D345" s="302">
        <f>'Ind T6'!M144</f>
        <v>3.1727623207885092</v>
      </c>
      <c r="E345" s="299" t="str">
        <f>CONCATENATE("(",ROUND((D345/$H347)*100,1),")")</f>
        <v>(4.1)</v>
      </c>
      <c r="F345" s="302">
        <f>'Ind T6'!N144</f>
        <v>5.6083085677798996</v>
      </c>
      <c r="G345" s="299" t="str">
        <f>CONCATENATE("(",ROUND((F345/$H347)*100,1),")")</f>
        <v>(7.3)</v>
      </c>
      <c r="H345" s="302">
        <f>SUM(B345,D345,F345)</f>
        <v>35.366527738392627</v>
      </c>
      <c r="I345" s="299" t="str">
        <f>CONCATENATE("(",ROUND((H345/$H347)*100,1),")")</f>
        <v>(46)</v>
      </c>
      <c r="K345" s="302">
        <f>B350-B345</f>
        <v>0.49162317705717129</v>
      </c>
      <c r="L345" s="302">
        <f>D350-D345</f>
        <v>0.17805321831119159</v>
      </c>
      <c r="M345" s="302">
        <f>F350-F345</f>
        <v>0.28316474471658637</v>
      </c>
      <c r="N345" s="302">
        <f>SUM(K345:M345)</f>
        <v>0.95284114008494925</v>
      </c>
    </row>
    <row r="346" spans="1:14" x14ac:dyDescent="0.2">
      <c r="A346" s="282" t="s">
        <v>365</v>
      </c>
      <c r="B346" s="302">
        <f>'Ind T6'!L143</f>
        <v>19.918312803910215</v>
      </c>
      <c r="C346" s="299" t="str">
        <f>CONCATENATE("(",ROUND((B346/$H347)*100,1),")")</f>
        <v>(25.9)</v>
      </c>
      <c r="D346" s="302">
        <f>'Ind T6'!M143</f>
        <v>13.199499983107234</v>
      </c>
      <c r="E346" s="299" t="str">
        <f>CONCATENATE("(",ROUND((D346/$H347)*100,1),")")</f>
        <v>(17.2)</v>
      </c>
      <c r="F346" s="302">
        <f>'Ind T6'!N143</f>
        <v>8.4066594745900076</v>
      </c>
      <c r="G346" s="299" t="str">
        <f>CONCATENATE("(",ROUND((F346/$H347)*100,1),")")</f>
        <v>(10.9)</v>
      </c>
      <c r="H346" s="302">
        <f t="shared" ref="H346" si="260">SUM(B346,D346,F346)</f>
        <v>41.524472261607457</v>
      </c>
      <c r="I346" s="299" t="str">
        <f>CONCATENATE("(",ROUND((H346/$H347)*100,1),")")</f>
        <v>(54)</v>
      </c>
      <c r="K346" s="302">
        <f t="shared" ref="K346:K347" si="261">B351-B346</f>
        <v>0.93862720779797826</v>
      </c>
      <c r="L346" s="302">
        <f t="shared" ref="L346:L347" si="262">D351-D346</f>
        <v>0.67695166530997497</v>
      </c>
      <c r="M346" s="302">
        <f t="shared" ref="M346:M347" si="263">F351-F346</f>
        <v>0.64657998680700679</v>
      </c>
      <c r="N346" s="302">
        <f t="shared" ref="N346:N347" si="264">SUM(K346:M346)</f>
        <v>2.26215885991496</v>
      </c>
    </row>
    <row r="347" spans="1:14" x14ac:dyDescent="0.2">
      <c r="A347" s="282" t="s">
        <v>363</v>
      </c>
      <c r="B347" s="302">
        <f>SUM(B345:B346)</f>
        <v>46.503769653734437</v>
      </c>
      <c r="C347" s="299" t="str">
        <f>CONCATENATE("(",ROUND((B347/$H347)*100,1),")")</f>
        <v>(60.5)</v>
      </c>
      <c r="D347" s="302">
        <f>SUM(D345:D346)</f>
        <v>16.372262303895745</v>
      </c>
      <c r="E347" s="299" t="str">
        <f>CONCATENATE("(",ROUND((D347/$H347)*100,1),")")</f>
        <v>(21.3)</v>
      </c>
      <c r="F347" s="302">
        <f>SUM(F345:F346)</f>
        <v>14.014968042369908</v>
      </c>
      <c r="G347" s="299" t="str">
        <f>CONCATENATE("(",ROUND((F347/$H347)*100,1),")")</f>
        <v>(18.2)</v>
      </c>
      <c r="H347" s="302">
        <f>SUM(H345:H346)</f>
        <v>76.891000000000076</v>
      </c>
      <c r="I347" s="299" t="str">
        <f>CONCATENATE("(",ROUND((H347/$H347)*100,1),")")</f>
        <v>(100)</v>
      </c>
      <c r="K347" s="302">
        <f t="shared" si="261"/>
        <v>1.4302503848551424</v>
      </c>
      <c r="L347" s="302">
        <f t="shared" si="262"/>
        <v>0.855004883621163</v>
      </c>
      <c r="M347" s="302">
        <f t="shared" si="263"/>
        <v>0.92974473152359138</v>
      </c>
      <c r="N347" s="302">
        <f t="shared" si="264"/>
        <v>3.2149999999998968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27.07708002688139</v>
      </c>
      <c r="C350" s="299" t="str">
        <f>CONCATENATE("(",ROUND((B350/$H352)*100,1),")")</f>
        <v>(33.8)</v>
      </c>
      <c r="D350" s="302">
        <f>'Ind T6'!R144</f>
        <v>3.3508155390997008</v>
      </c>
      <c r="E350" s="299" t="str">
        <f>CONCATENATE("(",ROUND((D350/$H352)*100,1),")")</f>
        <v>(4.2)</v>
      </c>
      <c r="F350" s="302">
        <f>'Ind T6'!S144</f>
        <v>5.891473312496486</v>
      </c>
      <c r="G350" s="299" t="str">
        <f>CONCATENATE("(",ROUND((F350/$H352)*100,1),")")</f>
        <v>(7.4)</v>
      </c>
      <c r="H350" s="302">
        <f>SUM(B350,D350,F350)</f>
        <v>36.319368878477576</v>
      </c>
      <c r="I350" s="299" t="str">
        <f>CONCATENATE("(",ROUND((H350/$H352)*100,1),")")</f>
        <v>(45.3)</v>
      </c>
      <c r="K350" s="302">
        <f>B355-B350</f>
        <v>0.86157165827016513</v>
      </c>
      <c r="L350" s="302">
        <f>D355-D350</f>
        <v>0.33340645362199028</v>
      </c>
      <c r="M350" s="302">
        <f>F355-F350</f>
        <v>0.44796484097365319</v>
      </c>
      <c r="N350" s="302">
        <f>SUM(K350:M350)</f>
        <v>1.6429429528658086</v>
      </c>
    </row>
    <row r="351" spans="1:14" x14ac:dyDescent="0.2">
      <c r="A351" s="282" t="s">
        <v>365</v>
      </c>
      <c r="B351" s="302">
        <f>'Ind T6'!Q143</f>
        <v>20.856940011708193</v>
      </c>
      <c r="C351" s="299" t="str">
        <f>CONCATENATE("(",ROUND((B351/$H352)*100,1),")")</f>
        <v>(26)</v>
      </c>
      <c r="D351" s="302">
        <f>'Ind T6'!R143</f>
        <v>13.876451648417209</v>
      </c>
      <c r="E351" s="299" t="str">
        <f>CONCATENATE("(",ROUND((D351/$H352)*100,1),")")</f>
        <v>(17.3)</v>
      </c>
      <c r="F351" s="302">
        <f>'Ind T6'!S143</f>
        <v>9.0532394613970144</v>
      </c>
      <c r="G351" s="299" t="str">
        <f>CONCATENATE("(",ROUND((F351/$H352)*100,1),")")</f>
        <v>(11.3)</v>
      </c>
      <c r="H351" s="302">
        <f t="shared" ref="H351" si="265">SUM(B351,D351,F351)</f>
        <v>43.786631121522419</v>
      </c>
      <c r="I351" s="299" t="str">
        <f>CONCATENATE("(",ROUND((H351/$H352)*100,1),")")</f>
        <v>(54.7)</v>
      </c>
      <c r="K351" s="302">
        <f t="shared" ref="K351:K352" si="266">B356-B351</f>
        <v>1.429801862932802</v>
      </c>
      <c r="L351" s="302">
        <f t="shared" ref="L351:L352" si="267">D356-D351</f>
        <v>1.0003048933835998</v>
      </c>
      <c r="M351" s="302">
        <f t="shared" ref="M351:M352" si="268">F356-F351</f>
        <v>1.0969502908178264</v>
      </c>
      <c r="N351" s="302">
        <f t="shared" ref="N351:N352" si="269">SUM(K351:M351)</f>
        <v>3.5270570471342282</v>
      </c>
    </row>
    <row r="352" spans="1:14" x14ac:dyDescent="0.2">
      <c r="A352" s="282" t="s">
        <v>363</v>
      </c>
      <c r="B352" s="302">
        <f>SUM(B350:B351)</f>
        <v>47.93402003858958</v>
      </c>
      <c r="C352" s="299" t="str">
        <f>CONCATENATE("(",ROUND((B352/$H352)*100,1),")")</f>
        <v>(59.8)</v>
      </c>
      <c r="D352" s="302">
        <f>SUM(D350:D351)</f>
        <v>17.227267187516908</v>
      </c>
      <c r="E352" s="299" t="str">
        <f>CONCATENATE("(",ROUND((D352/$H352)*100,1),")")</f>
        <v>(21.5)</v>
      </c>
      <c r="F352" s="302">
        <f>SUM(F350:F351)</f>
        <v>14.9447127738935</v>
      </c>
      <c r="G352" s="299" t="str">
        <f>CONCATENATE("(",ROUND((F352/$H352)*100,1),")")</f>
        <v>(18.7)</v>
      </c>
      <c r="H352" s="302">
        <f>SUM(H350:H351)</f>
        <v>80.105999999999995</v>
      </c>
      <c r="I352" s="299" t="str">
        <f>CONCATENATE("(",ROUND((H352/$H352)*100,1),")")</f>
        <v>(100)</v>
      </c>
      <c r="K352" s="302">
        <f t="shared" si="266"/>
        <v>2.2913735212029707</v>
      </c>
      <c r="L352" s="302">
        <f t="shared" si="267"/>
        <v>1.3337113470055932</v>
      </c>
      <c r="M352" s="302">
        <f t="shared" si="268"/>
        <v>1.5449151317914804</v>
      </c>
      <c r="N352" s="302">
        <f t="shared" si="269"/>
        <v>5.1700000000000443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27.938651685151555</v>
      </c>
      <c r="C355" s="299" t="str">
        <f>CONCATENATE("(",ROUND((B355/$H357)*100,1),")")</f>
        <v>(32.8)</v>
      </c>
      <c r="D355" s="302">
        <f>'Ind T6'!W144</f>
        <v>3.684221992721691</v>
      </c>
      <c r="E355" s="299" t="str">
        <f>CONCATENATE("(",ROUND((D355/$H357)*100,1),")")</f>
        <v>(4.3)</v>
      </c>
      <c r="F355" s="302">
        <f>'Ind T6'!X144</f>
        <v>6.3394381534701392</v>
      </c>
      <c r="G355" s="299" t="str">
        <f>CONCATENATE("(",ROUND((F355/$H357)*100,1),")")</f>
        <v>(7.4)</v>
      </c>
      <c r="H355" s="302">
        <f>SUM(B355,D355,F355)</f>
        <v>37.962311831343385</v>
      </c>
      <c r="I355" s="299" t="str">
        <f>CONCATENATE("(",ROUND((H355/$H357)*100,1),")")</f>
        <v>(44.5)</v>
      </c>
      <c r="K355" s="302">
        <f>B355-B345</f>
        <v>1.3531948353273364</v>
      </c>
      <c r="L355" s="302">
        <f>D355-D345</f>
        <v>0.51145967193318187</v>
      </c>
      <c r="M355" s="302">
        <f>F355-F345</f>
        <v>0.73112958569023956</v>
      </c>
      <c r="N355" s="302">
        <f>SUM(K355:M355)</f>
        <v>2.5957840929507578</v>
      </c>
    </row>
    <row r="356" spans="1:14" x14ac:dyDescent="0.2">
      <c r="A356" s="282" t="s">
        <v>365</v>
      </c>
      <c r="B356" s="302">
        <f>'Ind T6'!V143</f>
        <v>22.286741874640995</v>
      </c>
      <c r="C356" s="299" t="str">
        <f>CONCATENATE("(",ROUND((B356/$H357)*100,1),")")</f>
        <v>(26.1)</v>
      </c>
      <c r="D356" s="302">
        <f>'Ind T6'!W143</f>
        <v>14.876756541800809</v>
      </c>
      <c r="E356" s="299" t="str">
        <f>CONCATENATE("(",ROUND((D356/$H357)*100,1),")")</f>
        <v>(17.4)</v>
      </c>
      <c r="F356" s="302">
        <f>'Ind T6'!X143</f>
        <v>10.150189752214841</v>
      </c>
      <c r="G356" s="299" t="str">
        <f>CONCATENATE("(",ROUND((F356/$H357)*100,1),")")</f>
        <v>(11.9)</v>
      </c>
      <c r="H356" s="302">
        <f t="shared" ref="H356" si="270">SUM(B356,D356,F356)</f>
        <v>47.313688168656647</v>
      </c>
      <c r="I356" s="299" t="str">
        <f>CONCATENATE("(",ROUND((H356/$H357)*100,1),")")</f>
        <v>(55.5)</v>
      </c>
      <c r="K356" s="302">
        <f t="shared" ref="K356:K357" si="271">B356-B346</f>
        <v>2.3684290707307802</v>
      </c>
      <c r="L356" s="302">
        <f t="shared" ref="L356:L357" si="272">D356-D346</f>
        <v>1.6772565586935748</v>
      </c>
      <c r="M356" s="302">
        <f t="shared" ref="M356:M357" si="273">F356-F346</f>
        <v>1.7435302776248331</v>
      </c>
      <c r="N356" s="302">
        <f t="shared" ref="N356:N357" si="274">SUM(K356:M356)</f>
        <v>5.7892159070491882</v>
      </c>
    </row>
    <row r="357" spans="1:14" x14ac:dyDescent="0.2">
      <c r="A357" s="282" t="s">
        <v>363</v>
      </c>
      <c r="B357" s="302">
        <f>SUM(B355:B356)</f>
        <v>50.22539355979255</v>
      </c>
      <c r="C357" s="299" t="str">
        <f>CONCATENATE("(",ROUND((B357/$H357)*100,1),")")</f>
        <v>(58.9)</v>
      </c>
      <c r="D357" s="302">
        <f>SUM(D355:D356)</f>
        <v>18.560978534522501</v>
      </c>
      <c r="E357" s="299" t="str">
        <f>CONCATENATE("(",ROUND((D357/$H357)*100,1),")")</f>
        <v>(21.8)</v>
      </c>
      <c r="F357" s="302">
        <f>SUM(F355:F356)</f>
        <v>16.48962790568498</v>
      </c>
      <c r="G357" s="299" t="str">
        <f>CONCATENATE("(",ROUND((F357/$H357)*100,1),")")</f>
        <v>(19.3)</v>
      </c>
      <c r="H357" s="302">
        <f>SUM(H355:H356)</f>
        <v>85.276000000000039</v>
      </c>
      <c r="I357" s="299" t="str">
        <f>CONCATENATE("(",ROUND((H357/$H357)*100,1),")")</f>
        <v>(100)</v>
      </c>
      <c r="K357" s="302">
        <f t="shared" si="271"/>
        <v>3.7216239060581131</v>
      </c>
      <c r="L357" s="302">
        <f t="shared" si="272"/>
        <v>2.1887162306267562</v>
      </c>
      <c r="M357" s="302">
        <f t="shared" si="273"/>
        <v>2.4746598633150718</v>
      </c>
      <c r="N357" s="302">
        <f t="shared" si="274"/>
        <v>8.3849999999999412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33.641672709661243</v>
      </c>
      <c r="C366" s="299" t="str">
        <f>CONCATENATE("(",ROUND((B366/$H368)*100,1),")")</f>
        <v>(39.9)</v>
      </c>
      <c r="D366" s="302">
        <f>'Ind T6'!M153</f>
        <v>11.787882807808634</v>
      </c>
      <c r="E366" s="299" t="str">
        <f>CONCATENATE("(",ROUND((D366/$H368)*100,1),")")</f>
        <v>(14)</v>
      </c>
      <c r="F366" s="302">
        <f>'Ind T6'!N153</f>
        <v>4.6564464667745797</v>
      </c>
      <c r="G366" s="299" t="str">
        <f>CONCATENATE("(",ROUND((F366/$H368)*100,1),")")</f>
        <v>(5.5)</v>
      </c>
      <c r="H366" s="302">
        <f>SUM(B366,D366,F366)</f>
        <v>50.086001984244461</v>
      </c>
      <c r="I366" s="299" t="str">
        <f>CONCATENATE("(",ROUND((H366/$H368)*100,1),")")</f>
        <v>(59.4)</v>
      </c>
      <c r="K366" s="302">
        <f>B371-B366</f>
        <v>2.1665586227185187</v>
      </c>
      <c r="L366" s="302">
        <f>D371-D366</f>
        <v>0.73312857418546784</v>
      </c>
      <c r="M366" s="302">
        <f>F371-F366</f>
        <v>0.22236204236126778</v>
      </c>
      <c r="N366" s="302">
        <f>SUM(K366:M366)</f>
        <v>3.1220492392652544</v>
      </c>
    </row>
    <row r="367" spans="1:14" x14ac:dyDescent="0.2">
      <c r="A367" s="282" t="s">
        <v>365</v>
      </c>
      <c r="B367" s="302">
        <f>'Ind T6'!L152</f>
        <v>15.971055348682157</v>
      </c>
      <c r="C367" s="299" t="str">
        <f>CONCATENATE("(",ROUND((B367/$H368)*100,1),")")</f>
        <v>(18.9)</v>
      </c>
      <c r="D367" s="302">
        <f>'Ind T6'!M152</f>
        <v>13.804684901577552</v>
      </c>
      <c r="E367" s="299" t="str">
        <f>CONCATENATE("(",ROUND((D367/$H368)*100,1),")")</f>
        <v>(16.4)</v>
      </c>
      <c r="F367" s="302">
        <f>'Ind T6'!N152</f>
        <v>4.4232577654958734</v>
      </c>
      <c r="G367" s="299" t="str">
        <f>CONCATENATE("(",ROUND((F367/$H368)*100,1),")")</f>
        <v>(5.2)</v>
      </c>
      <c r="H367" s="302">
        <f t="shared" ref="H367" si="275">SUM(B367,D367,F367)</f>
        <v>34.198998015755585</v>
      </c>
      <c r="I367" s="299" t="str">
        <f>CONCATENATE("(",ROUND((H367/$H368)*100,1),")")</f>
        <v>(40.6)</v>
      </c>
      <c r="K367" s="302">
        <f t="shared" ref="K367:K368" si="276">B372-B367</f>
        <v>1.333549363753022</v>
      </c>
      <c r="L367" s="302">
        <f t="shared" ref="L367:L368" si="277">D372-D367</f>
        <v>0.61287496625652516</v>
      </c>
      <c r="M367" s="302">
        <f t="shared" ref="M367:M368" si="278">F372-F367</f>
        <v>0.20652643072529475</v>
      </c>
      <c r="N367" s="302">
        <f t="shared" ref="N367:N368" si="279">SUM(K367:M367)</f>
        <v>2.1529507607348419</v>
      </c>
    </row>
    <row r="368" spans="1:14" x14ac:dyDescent="0.2">
      <c r="A368" s="282" t="s">
        <v>363</v>
      </c>
      <c r="B368" s="302">
        <f>SUM(B366:B367)</f>
        <v>49.6127280583434</v>
      </c>
      <c r="C368" s="299" t="str">
        <f>CONCATENATE("(",ROUND((B368/$H368)*100,1),")")</f>
        <v>(58.9)</v>
      </c>
      <c r="D368" s="302">
        <f>SUM(D366:D367)</f>
        <v>25.592567709386188</v>
      </c>
      <c r="E368" s="299" t="str">
        <f>CONCATENATE("(",ROUND((D368/$H368)*100,1),")")</f>
        <v>(30.4)</v>
      </c>
      <c r="F368" s="302">
        <f>SUM(F366:F367)</f>
        <v>9.0797042322704531</v>
      </c>
      <c r="G368" s="299" t="str">
        <f>CONCATENATE("(",ROUND((F368/$H368)*100,1),")")</f>
        <v>(10.8)</v>
      </c>
      <c r="H368" s="302">
        <f>SUM(H366:H367)</f>
        <v>84.285000000000053</v>
      </c>
      <c r="I368" s="299" t="str">
        <f>CONCATENATE("(",ROUND((H368/$H368)*100,1),")")</f>
        <v>(100)</v>
      </c>
      <c r="K368" s="302">
        <f t="shared" si="276"/>
        <v>3.5001079864715408</v>
      </c>
      <c r="L368" s="302">
        <f t="shared" si="277"/>
        <v>1.3460035404419912</v>
      </c>
      <c r="M368" s="302">
        <f t="shared" si="278"/>
        <v>0.42888847308656253</v>
      </c>
      <c r="N368" s="302">
        <f t="shared" si="279"/>
        <v>5.2750000000000945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35.808231332379762</v>
      </c>
      <c r="C371" s="299" t="str">
        <f>CONCATENATE("(",ROUND((B371/$H373)*100,1),")")</f>
        <v>(40)</v>
      </c>
      <c r="D371" s="302">
        <f>'Ind T6'!R153</f>
        <v>12.521011381994102</v>
      </c>
      <c r="E371" s="299" t="str">
        <f>CONCATENATE("(",ROUND((D371/$H373)*100,1),")")</f>
        <v>(14)</v>
      </c>
      <c r="F371" s="302">
        <f>'Ind T6'!S153</f>
        <v>4.8788085091358475</v>
      </c>
      <c r="G371" s="299" t="str">
        <f>CONCATENATE("(",ROUND((F371/$H373)*100,1),")")</f>
        <v>(5.4)</v>
      </c>
      <c r="H371" s="302">
        <f>SUM(B371,D371,F371)</f>
        <v>53.208051223509713</v>
      </c>
      <c r="I371" s="299" t="str">
        <f>CONCATENATE("(",ROUND((H371/$H373)*100,1),")")</f>
        <v>(59.4)</v>
      </c>
      <c r="K371" s="302">
        <f>B376-B371</f>
        <v>2.9300587526755635</v>
      </c>
      <c r="L371" s="302">
        <f>D376-D371</f>
        <v>0.9014106474114989</v>
      </c>
      <c r="M371" s="302">
        <f>F376-F371</f>
        <v>0.41548429179395718</v>
      </c>
      <c r="N371" s="302">
        <f>SUM(K371:M371)</f>
        <v>4.2469536918810196</v>
      </c>
    </row>
    <row r="372" spans="1:14" x14ac:dyDescent="0.2">
      <c r="A372" s="282" t="s">
        <v>365</v>
      </c>
      <c r="B372" s="302">
        <f>'Ind T6'!Q152</f>
        <v>17.304604712435179</v>
      </c>
      <c r="C372" s="299" t="str">
        <f>CONCATENATE("(",ROUND((B372/$H373)*100,1),")")</f>
        <v>(19.3)</v>
      </c>
      <c r="D372" s="302">
        <f>'Ind T6'!R152</f>
        <v>14.417559867834077</v>
      </c>
      <c r="E372" s="299" t="str">
        <f>CONCATENATE("(",ROUND((D372/$H373)*100,1),")")</f>
        <v>(16.1)</v>
      </c>
      <c r="F372" s="302">
        <f>'Ind T6'!S152</f>
        <v>4.6297841962211681</v>
      </c>
      <c r="G372" s="299" t="str">
        <f>CONCATENATE("(",ROUND((F372/$H373)*100,1),")")</f>
        <v>(5.2)</v>
      </c>
      <c r="H372" s="302">
        <f t="shared" ref="H372" si="280">SUM(B372,D372,F372)</f>
        <v>36.351948776490424</v>
      </c>
      <c r="I372" s="299" t="str">
        <f>CONCATENATE("(",ROUND((H372/$H373)*100,1),")")</f>
        <v>(40.6)</v>
      </c>
      <c r="K372" s="302">
        <f t="shared" ref="K372:K373" si="281">B377-B372</f>
        <v>1.8340777291350356</v>
      </c>
      <c r="L372" s="302">
        <f t="shared" ref="L372:L373" si="282">D377-D372</f>
        <v>0.6467714045490176</v>
      </c>
      <c r="M372" s="302">
        <f t="shared" ref="M372:M373" si="283">F377-F372</f>
        <v>0.42419717443481719</v>
      </c>
      <c r="N372" s="302">
        <f t="shared" ref="N372:N373" si="284">SUM(K372:M372)</f>
        <v>2.9050463081188704</v>
      </c>
    </row>
    <row r="373" spans="1:14" x14ac:dyDescent="0.2">
      <c r="A373" s="282" t="s">
        <v>363</v>
      </c>
      <c r="B373" s="302">
        <f>SUM(B371:B372)</f>
        <v>53.112836044814941</v>
      </c>
      <c r="C373" s="299" t="str">
        <f>CONCATENATE("(",ROUND((B373/$H373)*100,1),")")</f>
        <v>(59.3)</v>
      </c>
      <c r="D373" s="302">
        <f>SUM(D371:D372)</f>
        <v>26.938571249828179</v>
      </c>
      <c r="E373" s="299" t="str">
        <f>CONCATENATE("(",ROUND((D373/$H373)*100,1),")")</f>
        <v>(30.1)</v>
      </c>
      <c r="F373" s="302">
        <f>SUM(F371:F372)</f>
        <v>9.5085927053570156</v>
      </c>
      <c r="G373" s="299" t="str">
        <f>CONCATENATE("(",ROUND((F373/$H373)*100,1),")")</f>
        <v>(10.6)</v>
      </c>
      <c r="H373" s="302">
        <f>SUM(H371:H372)</f>
        <v>89.560000000000144</v>
      </c>
      <c r="I373" s="299" t="str">
        <f>CONCATENATE("(",ROUND((H373/$H373)*100,1),")")</f>
        <v>(100)</v>
      </c>
      <c r="K373" s="302">
        <f t="shared" si="281"/>
        <v>4.7641364818105956</v>
      </c>
      <c r="L373" s="302">
        <f t="shared" si="282"/>
        <v>1.5481820519605165</v>
      </c>
      <c r="M373" s="302">
        <f t="shared" si="283"/>
        <v>0.83968146622877349</v>
      </c>
      <c r="N373" s="302">
        <f t="shared" si="284"/>
        <v>7.1519999999998856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38.738290085055326</v>
      </c>
      <c r="C376" s="299" t="str">
        <f>CONCATENATE("(",ROUND((B376/$H378)*100,1),")")</f>
        <v>(40.1)</v>
      </c>
      <c r="D376" s="302">
        <f>'Ind T6'!W153</f>
        <v>13.422422029405601</v>
      </c>
      <c r="E376" s="299" t="str">
        <f>CONCATENATE("(",ROUND((D376/$H378)*100,1),")")</f>
        <v>(13.9)</v>
      </c>
      <c r="F376" s="302">
        <f>'Ind T6'!X153</f>
        <v>5.2942928009298047</v>
      </c>
      <c r="G376" s="299" t="str">
        <f>CONCATENATE("(",ROUND((F376/$H378)*100,1),")")</f>
        <v>(5.5)</v>
      </c>
      <c r="H376" s="302">
        <f>SUM(B376,D376,F376)</f>
        <v>57.455004915390731</v>
      </c>
      <c r="I376" s="299" t="str">
        <f>CONCATENATE("(",ROUND((H376/$H378)*100,1),")")</f>
        <v>(59.4)</v>
      </c>
      <c r="K376" s="302">
        <f>B376-B366</f>
        <v>5.0966173753940822</v>
      </c>
      <c r="L376" s="302">
        <f>D376-D366</f>
        <v>1.6345392215969667</v>
      </c>
      <c r="M376" s="302">
        <f>F376-F366</f>
        <v>0.63784633415522496</v>
      </c>
      <c r="N376" s="302">
        <f>SUM(K376:M376)</f>
        <v>7.3690029311462739</v>
      </c>
    </row>
    <row r="377" spans="1:14" x14ac:dyDescent="0.2">
      <c r="A377" s="282" t="s">
        <v>365</v>
      </c>
      <c r="B377" s="302">
        <f>'Ind T6'!V152</f>
        <v>19.138682441570214</v>
      </c>
      <c r="C377" s="299" t="str">
        <f>CONCATENATE("(",ROUND((B377/$H378)*100,1),")")</f>
        <v>(19.8)</v>
      </c>
      <c r="D377" s="302">
        <f>'Ind T6'!W152</f>
        <v>15.064331272383095</v>
      </c>
      <c r="E377" s="299" t="str">
        <f>CONCATENATE("(",ROUND((D377/$H378)*100,1),")")</f>
        <v>(15.6)</v>
      </c>
      <c r="F377" s="302">
        <f>'Ind T6'!X152</f>
        <v>5.0539813706559853</v>
      </c>
      <c r="G377" s="299" t="str">
        <f>CONCATENATE("(",ROUND((F377/$H378)*100,1),")")</f>
        <v>(5.2)</v>
      </c>
      <c r="H377" s="302">
        <f t="shared" ref="H377" si="285">SUM(B377,D377,F377)</f>
        <v>39.256995084609294</v>
      </c>
      <c r="I377" s="299" t="str">
        <f>CONCATENATE("(",ROUND((H377/$H378)*100,1),")")</f>
        <v>(40.6)</v>
      </c>
      <c r="K377" s="302">
        <f t="shared" ref="K377:K378" si="286">B377-B367</f>
        <v>3.1676270928880577</v>
      </c>
      <c r="L377" s="302">
        <f t="shared" ref="L377:L378" si="287">D377-D367</f>
        <v>1.2596463708055428</v>
      </c>
      <c r="M377" s="302">
        <f t="shared" ref="M377:M378" si="288">F377-F367</f>
        <v>0.63072360516011194</v>
      </c>
      <c r="N377" s="302">
        <f t="shared" ref="N377:N378" si="289">SUM(K377:M377)</f>
        <v>5.0579970688537124</v>
      </c>
    </row>
    <row r="378" spans="1:14" x14ac:dyDescent="0.2">
      <c r="A378" s="282" t="s">
        <v>363</v>
      </c>
      <c r="B378" s="302">
        <f>SUM(B376:B377)</f>
        <v>57.876972526625536</v>
      </c>
      <c r="C378" s="299" t="str">
        <f>CONCATENATE("(",ROUND((B378/$H378)*100,1),")")</f>
        <v>(59.8)</v>
      </c>
      <c r="D378" s="302">
        <f>SUM(D376:D377)</f>
        <v>28.486753301788696</v>
      </c>
      <c r="E378" s="299" t="str">
        <f>CONCATENATE("(",ROUND((D378/$H378)*100,1),")")</f>
        <v>(29.5)</v>
      </c>
      <c r="F378" s="302">
        <f>SUM(F376:F377)</f>
        <v>10.348274171585789</v>
      </c>
      <c r="G378" s="299" t="str">
        <f>CONCATENATE("(",ROUND((F378/$H378)*100,1),")")</f>
        <v>(10.7)</v>
      </c>
      <c r="H378" s="302">
        <f>SUM(H376:H377)</f>
        <v>96.712000000000018</v>
      </c>
      <c r="I378" s="299" t="str">
        <f>CONCATENATE("(",ROUND((H378/$H378)*100,1),")")</f>
        <v>(100)</v>
      </c>
      <c r="K378" s="302">
        <f t="shared" si="286"/>
        <v>8.2642444682821363</v>
      </c>
      <c r="L378" s="302">
        <f t="shared" si="287"/>
        <v>2.8941855924025077</v>
      </c>
      <c r="M378" s="302">
        <f t="shared" si="288"/>
        <v>1.268569939315336</v>
      </c>
      <c r="N378" s="302">
        <f t="shared" si="289"/>
        <v>12.42699999999998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10.23537463851696</v>
      </c>
      <c r="C387" s="299" t="str">
        <f>CONCATENATE("(",ROUND((B387/$H389)*100,1),")")</f>
        <v>(34.4)</v>
      </c>
      <c r="D387" s="302">
        <f>'Ind T6'!M162</f>
        <v>1.665265955331982</v>
      </c>
      <c r="E387" s="299" t="str">
        <f>CONCATENATE("(",ROUND((D387/$H389)*100,1),")")</f>
        <v>(5.6)</v>
      </c>
      <c r="F387" s="302">
        <f>'Ind T6'!N162</f>
        <v>0.24934463502625728</v>
      </c>
      <c r="G387" s="299" t="str">
        <f>CONCATENATE("(",ROUND((F387/$H389)*100,1),")")</f>
        <v>(0.8)</v>
      </c>
      <c r="H387" s="302">
        <f>SUM(B387,D387,F387)</f>
        <v>12.149985228875201</v>
      </c>
      <c r="I387" s="299" t="str">
        <f>CONCATENATE("(",ROUND((H387/$H389)*100,1),")")</f>
        <v>(40.8)</v>
      </c>
      <c r="K387" s="302">
        <f>B392-B387</f>
        <v>0.40679766817359564</v>
      </c>
      <c r="L387" s="302">
        <f>D392-D387</f>
        <v>0.19696845508089877</v>
      </c>
      <c r="M387" s="302">
        <f>F392-F387</f>
        <v>1.5543726637460814E-2</v>
      </c>
      <c r="N387" s="302">
        <f>SUM(K387:M387)</f>
        <v>0.61930984989195526</v>
      </c>
    </row>
    <row r="388" spans="1:14" x14ac:dyDescent="0.2">
      <c r="A388" s="282" t="s">
        <v>365</v>
      </c>
      <c r="B388" s="302">
        <f>'Ind T6'!L161</f>
        <v>8.8450556690942026</v>
      </c>
      <c r="C388" s="299" t="str">
        <f>CONCATENATE("(",ROUND((B388/$H389)*100,1),")")</f>
        <v>(29.7)</v>
      </c>
      <c r="D388" s="302">
        <f>'Ind T6'!M161</f>
        <v>8.0658536847057825</v>
      </c>
      <c r="E388" s="299" t="str">
        <f>CONCATENATE("(",ROUND((D388/$H389)*100,1),")")</f>
        <v>(27.1)</v>
      </c>
      <c r="F388" s="302">
        <f>'Ind T6'!N161</f>
        <v>0.70610541732483989</v>
      </c>
      <c r="G388" s="299" t="str">
        <f>CONCATENATE("(",ROUND((F388/$H389)*100,1),")")</f>
        <v>(2.4)</v>
      </c>
      <c r="H388" s="302">
        <f t="shared" ref="H388" si="290">SUM(B388,D388,F388)</f>
        <v>17.617014771124826</v>
      </c>
      <c r="I388" s="299" t="str">
        <f>CONCATENATE("(",ROUND((H388/$H389)*100,1),")")</f>
        <v>(59.2)</v>
      </c>
      <c r="K388" s="302">
        <f t="shared" ref="K388:K389" si="291">B393-B388</f>
        <v>0.54080980028971126</v>
      </c>
      <c r="L388" s="302">
        <f t="shared" ref="L388:L389" si="292">D393-D388</f>
        <v>0.51077237422686039</v>
      </c>
      <c r="M388" s="302">
        <f t="shared" ref="M388:M389" si="293">F393-F388</f>
        <v>4.4107975591458959E-2</v>
      </c>
      <c r="N388" s="302">
        <f t="shared" ref="N388:N389" si="294">SUM(K388:M388)</f>
        <v>1.0956901501080307</v>
      </c>
    </row>
    <row r="389" spans="1:14" x14ac:dyDescent="0.2">
      <c r="A389" s="282" t="s">
        <v>363</v>
      </c>
      <c r="B389" s="302">
        <f>SUM(B387:B388)</f>
        <v>19.080430307611163</v>
      </c>
      <c r="C389" s="299" t="str">
        <f>CONCATENATE("(",ROUND((B389/$H389)*100,1),")")</f>
        <v>(64.1)</v>
      </c>
      <c r="D389" s="302">
        <f>SUM(D387:D388)</f>
        <v>9.7311196400377646</v>
      </c>
      <c r="E389" s="299" t="str">
        <f>CONCATENATE("(",ROUND((D389/$H389)*100,1),")")</f>
        <v>(32.7)</v>
      </c>
      <c r="F389" s="302">
        <f>SUM(F387:F388)</f>
        <v>0.95545005235109715</v>
      </c>
      <c r="G389" s="299" t="str">
        <f>CONCATENATE("(",ROUND((F389/$H389)*100,1),")")</f>
        <v>(3.2)</v>
      </c>
      <c r="H389" s="302">
        <f>SUM(H387:H388)</f>
        <v>29.767000000000024</v>
      </c>
      <c r="I389" s="299" t="str">
        <f>CONCATENATE("(",ROUND((H389/$H389)*100,1),")")</f>
        <v>(100)</v>
      </c>
      <c r="K389" s="302">
        <f t="shared" si="291"/>
        <v>0.9476074684633069</v>
      </c>
      <c r="L389" s="302">
        <f t="shared" si="292"/>
        <v>0.70774082930775961</v>
      </c>
      <c r="M389" s="302">
        <f t="shared" si="293"/>
        <v>5.9651702228919801E-2</v>
      </c>
      <c r="N389" s="302">
        <f t="shared" si="294"/>
        <v>1.7149999999999863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10.642172306690556</v>
      </c>
      <c r="C392" s="299" t="str">
        <f>CONCATENATE("(",ROUND((B392/$H394)*100,1),")")</f>
        <v>(33.8)</v>
      </c>
      <c r="D392" s="302">
        <f>'Ind T6'!R162</f>
        <v>1.8622344104128807</v>
      </c>
      <c r="E392" s="299" t="str">
        <f>CONCATENATE("(",ROUND((D392/$H394)*100,1),")")</f>
        <v>(5.9)</v>
      </c>
      <c r="F392" s="302">
        <f>'Ind T6'!S162</f>
        <v>0.2648883616637181</v>
      </c>
      <c r="G392" s="299" t="str">
        <f>CONCATENATE("(",ROUND((F392/$H394)*100,1),")")</f>
        <v>(0.8)</v>
      </c>
      <c r="H392" s="302">
        <f>SUM(B392,D392,F392)</f>
        <v>12.769295078767156</v>
      </c>
      <c r="I392" s="299" t="str">
        <f>CONCATENATE("(",ROUND((H392/$H394)*100,1),")")</f>
        <v>(40.6)</v>
      </c>
      <c r="K392" s="302">
        <f>B397-B392</f>
        <v>7.3962793931269033E-2</v>
      </c>
      <c r="L392" s="302">
        <f>D397-D392</f>
        <v>0.2942918366881091</v>
      </c>
      <c r="M392" s="302">
        <f>F397-F392</f>
        <v>1.6305400275687221E-2</v>
      </c>
      <c r="N392" s="302">
        <f>SUM(K392:M392)</f>
        <v>0.38456003089506535</v>
      </c>
    </row>
    <row r="393" spans="1:14" x14ac:dyDescent="0.2">
      <c r="A393" s="282" t="s">
        <v>365</v>
      </c>
      <c r="B393" s="302">
        <f>'Ind T6'!Q161</f>
        <v>9.3858654693839139</v>
      </c>
      <c r="C393" s="299" t="str">
        <f>CONCATENATE("(",ROUND((B393/$H394)*100,1),")")</f>
        <v>(29.8)</v>
      </c>
      <c r="D393" s="302">
        <f>'Ind T6'!R161</f>
        <v>8.5766260589326428</v>
      </c>
      <c r="E393" s="299" t="str">
        <f>CONCATENATE("(",ROUND((D393/$H394)*100,1),")")</f>
        <v>(27.2)</v>
      </c>
      <c r="F393" s="302">
        <f>'Ind T6'!S161</f>
        <v>0.75021339291629885</v>
      </c>
      <c r="G393" s="299" t="str">
        <f>CONCATENATE("(",ROUND((F393/$H394)*100,1),")")</f>
        <v>(2.4)</v>
      </c>
      <c r="H393" s="302">
        <f t="shared" ref="H393" si="295">SUM(B393,D393,F393)</f>
        <v>18.712704921232852</v>
      </c>
      <c r="I393" s="299" t="str">
        <f>CONCATENATE("(",ROUND((H393/$H394)*100,1),")")</f>
        <v>(59.4)</v>
      </c>
      <c r="K393" s="302">
        <f t="shared" ref="K393:K394" si="296">B398-B393</f>
        <v>0.46652728357808826</v>
      </c>
      <c r="L393" s="302">
        <f t="shared" ref="L393:L394" si="297">D398-D393</f>
        <v>0.43006319098849133</v>
      </c>
      <c r="M393" s="302">
        <f t="shared" ref="M393:M394" si="298">F398-F393</f>
        <v>4.3849494538348188E-2</v>
      </c>
      <c r="N393" s="302">
        <f t="shared" ref="N393:N394" si="299">SUM(K393:M393)</f>
        <v>0.94043996910492778</v>
      </c>
    </row>
    <row r="394" spans="1:14" x14ac:dyDescent="0.2">
      <c r="A394" s="282" t="s">
        <v>363</v>
      </c>
      <c r="B394" s="302">
        <f>SUM(B392:B393)</f>
        <v>20.02803777607447</v>
      </c>
      <c r="C394" s="299" t="str">
        <f>CONCATENATE("(",ROUND((B394/$H394)*100,1),")")</f>
        <v>(63.6)</v>
      </c>
      <c r="D394" s="302">
        <f>SUM(D392:D393)</f>
        <v>10.438860469345524</v>
      </c>
      <c r="E394" s="299" t="str">
        <f>CONCATENATE("(",ROUND((D394/$H394)*100,1),")")</f>
        <v>(33.2)</v>
      </c>
      <c r="F394" s="302">
        <f>SUM(F392:F393)</f>
        <v>1.0151017545800169</v>
      </c>
      <c r="G394" s="299" t="str">
        <f>CONCATENATE("(",ROUND((F394/$H394)*100,1),")")</f>
        <v>(3.2)</v>
      </c>
      <c r="H394" s="302">
        <f>SUM(H392:H393)</f>
        <v>31.482000000000006</v>
      </c>
      <c r="I394" s="299" t="str">
        <f>CONCATENATE("(",ROUND((H394/$H394)*100,1),")")</f>
        <v>(100)</v>
      </c>
      <c r="K394" s="302">
        <f t="shared" si="296"/>
        <v>0.54049007750935729</v>
      </c>
      <c r="L394" s="302">
        <f t="shared" si="297"/>
        <v>0.72435502767659976</v>
      </c>
      <c r="M394" s="302">
        <f t="shared" si="298"/>
        <v>6.0154894814035353E-2</v>
      </c>
      <c r="N394" s="302">
        <f t="shared" si="299"/>
        <v>1.3249999999999924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10.716135100621825</v>
      </c>
      <c r="C397" s="299" t="str">
        <f>CONCATENATE("(",ROUND((B397/$H399)*100,1),")")</f>
        <v>(32.7)</v>
      </c>
      <c r="D397" s="302">
        <f>'Ind T6'!W162</f>
        <v>2.1565262471009898</v>
      </c>
      <c r="E397" s="299" t="str">
        <f>CONCATENATE("(",ROUND((D397/$H399)*100,1),")")</f>
        <v>(6.6)</v>
      </c>
      <c r="F397" s="302">
        <f>'Ind T6'!X162</f>
        <v>0.28119376193940532</v>
      </c>
      <c r="G397" s="299" t="str">
        <f>CONCATENATE("(",ROUND((F397/$H399)*100,1),")")</f>
        <v>(0.9)</v>
      </c>
      <c r="H397" s="302">
        <f>SUM(B397,D397,F397)</f>
        <v>13.153855109662221</v>
      </c>
      <c r="I397" s="299" t="str">
        <f>CONCATENATE("(",ROUND((H397/$H399)*100,1),")")</f>
        <v>(40.1)</v>
      </c>
      <c r="K397" s="302">
        <f>B397-B387</f>
        <v>0.48076046210486467</v>
      </c>
      <c r="L397" s="302">
        <f>D397-D387</f>
        <v>0.49126029176900787</v>
      </c>
      <c r="M397" s="302">
        <f>F397-F387</f>
        <v>3.1849126913148035E-2</v>
      </c>
      <c r="N397" s="302">
        <f>SUM(K397:M397)</f>
        <v>1.0038698807870206</v>
      </c>
    </row>
    <row r="398" spans="1:14" x14ac:dyDescent="0.2">
      <c r="A398" s="282" t="s">
        <v>365</v>
      </c>
      <c r="B398" s="302">
        <f>'Ind T6'!V161</f>
        <v>9.8523927529620021</v>
      </c>
      <c r="C398" s="299" t="str">
        <f>CONCATENATE("(",ROUND((B398/$H399)*100,1),")")</f>
        <v>(30)</v>
      </c>
      <c r="D398" s="302">
        <f>'Ind T6'!W161</f>
        <v>9.0066892499211342</v>
      </c>
      <c r="E398" s="299" t="str">
        <f>CONCATENATE("(",ROUND((D398/$H399)*100,1),")")</f>
        <v>(27.5)</v>
      </c>
      <c r="F398" s="302">
        <f>'Ind T6'!X161</f>
        <v>0.79406288745464704</v>
      </c>
      <c r="G398" s="299" t="str">
        <f>CONCATENATE("(",ROUND((F398/$H399)*100,1),")")</f>
        <v>(2.4)</v>
      </c>
      <c r="H398" s="302">
        <f t="shared" ref="H398" si="300">SUM(B398,D398,F398)</f>
        <v>19.653144890337781</v>
      </c>
      <c r="I398" s="299" t="str">
        <f>CONCATENATE("(",ROUND((H398/$H399)*100,1),")")</f>
        <v>(59.9)</v>
      </c>
      <c r="K398" s="302">
        <f t="shared" ref="K398:K399" si="301">B398-B388</f>
        <v>1.0073370838677995</v>
      </c>
      <c r="L398" s="302">
        <f t="shared" ref="L398:L399" si="302">D398-D388</f>
        <v>0.94083556521535172</v>
      </c>
      <c r="M398" s="302">
        <f t="shared" ref="M398:M399" si="303">F398-F388</f>
        <v>8.7957470129807147E-2</v>
      </c>
      <c r="N398" s="302">
        <f t="shared" ref="N398:N399" si="304">SUM(K398:M398)</f>
        <v>2.0361301192129586</v>
      </c>
    </row>
    <row r="399" spans="1:14" x14ac:dyDescent="0.2">
      <c r="A399" s="282" t="s">
        <v>363</v>
      </c>
      <c r="B399" s="302">
        <f>SUM(B397:B398)</f>
        <v>20.568527853583827</v>
      </c>
      <c r="C399" s="299" t="str">
        <f>CONCATENATE("(",ROUND((B399/$H399)*100,1),")")</f>
        <v>(62.7)</v>
      </c>
      <c r="D399" s="302">
        <f>SUM(D397:D398)</f>
        <v>11.163215497022124</v>
      </c>
      <c r="E399" s="299" t="str">
        <f>CONCATENATE("(",ROUND((D399/$H399)*100,1),")")</f>
        <v>(34)</v>
      </c>
      <c r="F399" s="302">
        <f>SUM(F397:F398)</f>
        <v>1.0752566493940523</v>
      </c>
      <c r="G399" s="299" t="str">
        <f>CONCATENATE("(",ROUND((F399/$H399)*100,1),")")</f>
        <v>(3.3)</v>
      </c>
      <c r="H399" s="302">
        <f>SUM(H397:H398)</f>
        <v>32.807000000000002</v>
      </c>
      <c r="I399" s="299" t="str">
        <f>CONCATENATE("(",ROUND((H399/$H399)*100,1),")")</f>
        <v>(100)</v>
      </c>
      <c r="K399" s="302">
        <f t="shared" si="301"/>
        <v>1.4880975459726642</v>
      </c>
      <c r="L399" s="302">
        <f t="shared" si="302"/>
        <v>1.4320958569843594</v>
      </c>
      <c r="M399" s="302">
        <f t="shared" si="303"/>
        <v>0.11980659704295515</v>
      </c>
      <c r="N399" s="302">
        <f t="shared" si="304"/>
        <v>3.0399999999999787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13.679681902480928</v>
      </c>
      <c r="C408" s="299" t="str">
        <f>CONCATENATE("(",ROUND((B408/$H410)*100,1),")")</f>
        <v>(17.3)</v>
      </c>
      <c r="D408" s="302">
        <f>'Ind T6'!M171</f>
        <v>5.7845640963199152</v>
      </c>
      <c r="E408" s="299" t="str">
        <f>CONCATENATE("(",ROUND((D408/$H410)*100,1),")")</f>
        <v>(7.3)</v>
      </c>
      <c r="F408" s="302">
        <f>'Ind T6'!N171</f>
        <v>2.804295308830838</v>
      </c>
      <c r="G408" s="299" t="str">
        <f>CONCATENATE("(",ROUND((F408/$H410)*100,1),")")</f>
        <v>(3.6)</v>
      </c>
      <c r="H408" s="302">
        <f>SUM(B408,D408,F408)</f>
        <v>22.268541307631679</v>
      </c>
      <c r="I408" s="299" t="str">
        <f>CONCATENATE("(",ROUND((H408/$H410)*100,1),")")</f>
        <v>(28.2)</v>
      </c>
      <c r="K408" s="302">
        <f>B413-B408</f>
        <v>-0.41496333608079894</v>
      </c>
      <c r="L408" s="302">
        <f>D413-D408</f>
        <v>-2.5012871221419708E-2</v>
      </c>
      <c r="M408" s="302">
        <f>F413-F408</f>
        <v>4.0996366341414792E-3</v>
      </c>
      <c r="N408" s="302">
        <f>SUM(K408:M408)</f>
        <v>-0.43587657066807717</v>
      </c>
    </row>
    <row r="409" spans="1:14" x14ac:dyDescent="0.2">
      <c r="A409" s="282" t="s">
        <v>365</v>
      </c>
      <c r="B409" s="302">
        <f>'Ind T6'!L170</f>
        <v>22.040302201744755</v>
      </c>
      <c r="C409" s="299" t="str">
        <f>CONCATENATE("(",ROUND((B409/$H410)*100,1),")")</f>
        <v>(27.9)</v>
      </c>
      <c r="D409" s="302">
        <f>'Ind T6'!M170</f>
        <v>29.402987429619976</v>
      </c>
      <c r="E409" s="299" t="str">
        <f>CONCATENATE("(",ROUND((D409/$H410)*100,1),")")</f>
        <v>(37.3)</v>
      </c>
      <c r="F409" s="302">
        <f>'Ind T6'!N170</f>
        <v>5.173169061003664</v>
      </c>
      <c r="G409" s="299" t="str">
        <f>CONCATENATE("(",ROUND((F409/$H410)*100,1),")")</f>
        <v>(6.6)</v>
      </c>
      <c r="H409" s="302">
        <f t="shared" ref="H409" si="305">SUM(B409,D409,F409)</f>
        <v>56.616458692368397</v>
      </c>
      <c r="I409" s="299" t="str">
        <f>CONCATENATE("(",ROUND((H409/$H410)*100,1),")")</f>
        <v>(71.8)</v>
      </c>
      <c r="K409" s="302">
        <f t="shared" ref="K409:K410" si="306">B414-B409</f>
        <v>9.5258278257222884E-2</v>
      </c>
      <c r="L409" s="302">
        <f t="shared" ref="L409:L410" si="307">D414-D409</f>
        <v>-1.1366207174899507</v>
      </c>
      <c r="M409" s="302">
        <f t="shared" ref="M409:M410" si="308">F414-F409</f>
        <v>-3.3760990099231059E-2</v>
      </c>
      <c r="N409" s="302">
        <f t="shared" ref="N409:N410" si="309">SUM(K409:M409)</f>
        <v>-1.0751234293319589</v>
      </c>
    </row>
    <row r="410" spans="1:14" x14ac:dyDescent="0.2">
      <c r="A410" s="282" t="s">
        <v>363</v>
      </c>
      <c r="B410" s="302">
        <f>SUM(B408:B409)</f>
        <v>35.719984104225681</v>
      </c>
      <c r="C410" s="299" t="str">
        <f>CONCATENATE("(",ROUND((B410/$H410)*100,1),")")</f>
        <v>(45.3)</v>
      </c>
      <c r="D410" s="302">
        <f>SUM(D408:D409)</f>
        <v>35.187551525939895</v>
      </c>
      <c r="E410" s="299" t="str">
        <f>CONCATENATE("(",ROUND((D410/$H410)*100,1),")")</f>
        <v>(44.6)</v>
      </c>
      <c r="F410" s="302">
        <f>SUM(F408:F409)</f>
        <v>7.977464369834502</v>
      </c>
      <c r="G410" s="299" t="str">
        <f>CONCATENATE("(",ROUND((F410/$H410)*100,1),")")</f>
        <v>(10.1)</v>
      </c>
      <c r="H410" s="302">
        <f>SUM(H408:H409)</f>
        <v>78.885000000000076</v>
      </c>
      <c r="I410" s="299" t="str">
        <f>CONCATENATE("(",ROUND((H410/$H410)*100,1),")")</f>
        <v>(100)</v>
      </c>
      <c r="K410" s="302">
        <f t="shared" si="306"/>
        <v>-0.31970505782357606</v>
      </c>
      <c r="L410" s="302">
        <f t="shared" si="307"/>
        <v>-1.1616335887113749</v>
      </c>
      <c r="M410" s="302">
        <f t="shared" si="308"/>
        <v>-2.9661353465089135E-2</v>
      </c>
      <c r="N410" s="302">
        <f t="shared" si="309"/>
        <v>-1.5110000000000401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13.264718566400129</v>
      </c>
      <c r="C413" s="299" t="str">
        <f>CONCATENATE("(",ROUND((B413/$H415)*100,1),")")</f>
        <v>(17.1)</v>
      </c>
      <c r="D413" s="302">
        <f>'Ind T6'!R171</f>
        <v>5.7595512250984955</v>
      </c>
      <c r="E413" s="299" t="str">
        <f>CONCATENATE("(",ROUND((D413/$H415)*100,1),")")</f>
        <v>(7.4)</v>
      </c>
      <c r="F413" s="302">
        <f>'Ind T6'!S171</f>
        <v>2.8083949454649795</v>
      </c>
      <c r="G413" s="299" t="str">
        <f>CONCATENATE("(",ROUND((F413/$H415)*100,1),")")</f>
        <v>(3.6)</v>
      </c>
      <c r="H413" s="302">
        <f>SUM(B413,D413,F413)</f>
        <v>21.832664736963604</v>
      </c>
      <c r="I413" s="299" t="str">
        <f>CONCATENATE("(",ROUND((H413/$H415)*100,1),")")</f>
        <v>(28.2)</v>
      </c>
      <c r="K413" s="302">
        <f>B418-B413</f>
        <v>-6.7376266514321159E-2</v>
      </c>
      <c r="L413" s="302">
        <f>D418-D413</f>
        <v>0.24655273687146195</v>
      </c>
      <c r="M413" s="302">
        <f>F418-F413</f>
        <v>0.14624530701300076</v>
      </c>
      <c r="N413" s="302">
        <f>SUM(K413:M413)</f>
        <v>0.32542177737014155</v>
      </c>
    </row>
    <row r="414" spans="1:14" x14ac:dyDescent="0.2">
      <c r="A414" s="282" t="s">
        <v>365</v>
      </c>
      <c r="B414" s="302">
        <f>'Ind T6'!Q170</f>
        <v>22.135560480001978</v>
      </c>
      <c r="C414" s="299" t="str">
        <f>CONCATENATE("(",ROUND((B414/$H415)*100,1),")")</f>
        <v>(28.6)</v>
      </c>
      <c r="D414" s="302">
        <f>'Ind T6'!R170</f>
        <v>28.266366712130026</v>
      </c>
      <c r="E414" s="299" t="str">
        <f>CONCATENATE("(",ROUND((D414/$H415)*100,1),")")</f>
        <v>(36.5)</v>
      </c>
      <c r="F414" s="302">
        <f>'Ind T6'!S170</f>
        <v>5.139408070904433</v>
      </c>
      <c r="G414" s="299" t="str">
        <f>CONCATENATE("(",ROUND((F414/$H415)*100,1),")")</f>
        <v>(6.6)</v>
      </c>
      <c r="H414" s="302">
        <f t="shared" ref="H414" si="310">SUM(B414,D414,F414)</f>
        <v>55.541335263036437</v>
      </c>
      <c r="I414" s="299" t="str">
        <f>CONCATENATE("(",ROUND((H414/$H415)*100,1),")")</f>
        <v>(71.8)</v>
      </c>
      <c r="K414" s="302">
        <f t="shared" ref="K414:K415" si="311">B419-B414</f>
        <v>1.5061358725517131</v>
      </c>
      <c r="L414" s="302">
        <f t="shared" ref="L414:L415" si="312">D419-D414</f>
        <v>-0.66901278059725655</v>
      </c>
      <c r="M414" s="302">
        <f t="shared" ref="M414:M415" si="313">F419-F414</f>
        <v>0.11345513067544211</v>
      </c>
      <c r="N414" s="302">
        <f t="shared" ref="N414:N415" si="314">SUM(K414:M414)</f>
        <v>0.95057822262989866</v>
      </c>
    </row>
    <row r="415" spans="1:14" x14ac:dyDescent="0.2">
      <c r="A415" s="282" t="s">
        <v>363</v>
      </c>
      <c r="B415" s="302">
        <f>SUM(B413:B414)</f>
        <v>35.400279046402105</v>
      </c>
      <c r="C415" s="299" t="str">
        <f>CONCATENATE("(",ROUND((B415/$H415)*100,1),")")</f>
        <v>(45.8)</v>
      </c>
      <c r="D415" s="302">
        <f>SUM(D413:D414)</f>
        <v>34.02591793722852</v>
      </c>
      <c r="E415" s="299" t="str">
        <f>CONCATENATE("(",ROUND((D415/$H415)*100,1),")")</f>
        <v>(44)</v>
      </c>
      <c r="F415" s="302">
        <f>SUM(F413:F414)</f>
        <v>7.9478030163694129</v>
      </c>
      <c r="G415" s="299" t="str">
        <f>CONCATENATE("(",ROUND((F415/$H415)*100,1),")")</f>
        <v>(10.3)</v>
      </c>
      <c r="H415" s="302">
        <f>SUM(H413:H414)</f>
        <v>77.374000000000038</v>
      </c>
      <c r="I415" s="299" t="str">
        <f>CONCATENATE("(",ROUND((H415/$H415)*100,1),")")</f>
        <v>(100)</v>
      </c>
      <c r="K415" s="302">
        <f t="shared" si="311"/>
        <v>1.4387596060373937</v>
      </c>
      <c r="L415" s="302">
        <f t="shared" si="312"/>
        <v>-0.42246004372579193</v>
      </c>
      <c r="M415" s="302">
        <f t="shared" si="313"/>
        <v>0.25970043768844242</v>
      </c>
      <c r="N415" s="302">
        <f t="shared" si="314"/>
        <v>1.2760000000000442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13.197342299885808</v>
      </c>
      <c r="C418" s="299" t="str">
        <f>CONCATENATE("(",ROUND((B418/$H420)*100,1),")")</f>
        <v>(16.8)</v>
      </c>
      <c r="D418" s="302">
        <f>'Ind T6'!W171</f>
        <v>6.0061039619699574</v>
      </c>
      <c r="E418" s="299" t="str">
        <f>CONCATENATE("(",ROUND((D418/$H420)*100,1),")")</f>
        <v>(7.6)</v>
      </c>
      <c r="F418" s="302">
        <f>'Ind T6'!X171</f>
        <v>2.9546402524779802</v>
      </c>
      <c r="G418" s="299" t="str">
        <f>CONCATENATE("(",ROUND((F418/$H420)*100,1),")")</f>
        <v>(3.8)</v>
      </c>
      <c r="H418" s="302">
        <f>SUM(B418,D418,F418)</f>
        <v>22.158086514333746</v>
      </c>
      <c r="I418" s="299" t="str">
        <f>CONCATENATE("(",ROUND((H418/$H420)*100,1),")")</f>
        <v>(28.2)</v>
      </c>
      <c r="K418" s="302">
        <f>B418-B408</f>
        <v>-0.4823396025951201</v>
      </c>
      <c r="L418" s="302">
        <f>D418-D408</f>
        <v>0.22153986565004224</v>
      </c>
      <c r="M418" s="302">
        <f>F418-F408</f>
        <v>0.15034494364714224</v>
      </c>
      <c r="N418" s="302">
        <f>SUM(K418:M418)</f>
        <v>-0.11045479329793562</v>
      </c>
    </row>
    <row r="419" spans="1:14" x14ac:dyDescent="0.2">
      <c r="A419" s="282" t="s">
        <v>365</v>
      </c>
      <c r="B419" s="302">
        <f>'Ind T6'!V170</f>
        <v>23.641696352553691</v>
      </c>
      <c r="C419" s="299" t="str">
        <f>CONCATENATE("(",ROUND((B419/$H420)*100,1),")")</f>
        <v>(30.1)</v>
      </c>
      <c r="D419" s="302">
        <f>'Ind T6'!W170</f>
        <v>27.597353931532769</v>
      </c>
      <c r="E419" s="299" t="str">
        <f>CONCATENATE("(",ROUND((D419/$H420)*100,1),")")</f>
        <v>(35.1)</v>
      </c>
      <c r="F419" s="302">
        <f>'Ind T6'!X170</f>
        <v>5.2528632015798751</v>
      </c>
      <c r="G419" s="299" t="str">
        <f>CONCATENATE("(",ROUND((F419/$H420)*100,1),")")</f>
        <v>(6.7)</v>
      </c>
      <c r="H419" s="302">
        <f t="shared" ref="H419" si="315">SUM(B419,D419,F419)</f>
        <v>56.491913485666338</v>
      </c>
      <c r="I419" s="299" t="str">
        <f>CONCATENATE("(",ROUND((H419/$H420)*100,1),")")</f>
        <v>(71.8)</v>
      </c>
      <c r="K419" s="302">
        <f t="shared" ref="K419:K420" si="316">B419-B409</f>
        <v>1.601394150808936</v>
      </c>
      <c r="L419" s="302">
        <f t="shared" ref="L419:L420" si="317">D419-D409</f>
        <v>-1.8056334980872073</v>
      </c>
      <c r="M419" s="302">
        <f t="shared" ref="M419:M420" si="318">F419-F409</f>
        <v>7.9694140576211048E-2</v>
      </c>
      <c r="N419" s="302">
        <f t="shared" ref="N419:N420" si="319">SUM(K419:M419)</f>
        <v>-0.12454520670206026</v>
      </c>
    </row>
    <row r="420" spans="1:14" x14ac:dyDescent="0.2">
      <c r="A420" s="282" t="s">
        <v>363</v>
      </c>
      <c r="B420" s="302">
        <f>SUM(B418:B419)</f>
        <v>36.839038652439498</v>
      </c>
      <c r="C420" s="299" t="str">
        <f>CONCATENATE("(",ROUND((B420/$H420)*100,1),")")</f>
        <v>(46.8)</v>
      </c>
      <c r="D420" s="302">
        <f>SUM(D418:D419)</f>
        <v>33.603457893502728</v>
      </c>
      <c r="E420" s="299" t="str">
        <f>CONCATENATE("(",ROUND((D420/$H420)*100,1),")")</f>
        <v>(42.7)</v>
      </c>
      <c r="F420" s="302">
        <f>SUM(F418:F419)</f>
        <v>8.2075034540578553</v>
      </c>
      <c r="G420" s="299" t="str">
        <f>CONCATENATE("(",ROUND((F420/$H420)*100,1),")")</f>
        <v>(10.4)</v>
      </c>
      <c r="H420" s="302">
        <f>SUM(H418:H419)</f>
        <v>78.650000000000091</v>
      </c>
      <c r="I420" s="299" t="str">
        <f>CONCATENATE("(",ROUND((H420/$H420)*100,1),")")</f>
        <v>(100)</v>
      </c>
      <c r="K420" s="302">
        <f t="shared" si="316"/>
        <v>1.1190545482138177</v>
      </c>
      <c r="L420" s="302">
        <f t="shared" si="317"/>
        <v>-1.5840936324371668</v>
      </c>
      <c r="M420" s="302">
        <f t="shared" si="318"/>
        <v>0.23003908422335329</v>
      </c>
      <c r="N420" s="302">
        <f t="shared" si="319"/>
        <v>-0.23499999999999588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13.432545947115134</v>
      </c>
      <c r="C429" s="299" t="str">
        <f>CONCATENATE("(",ROUND((B429/$H431)*100,1),")")</f>
        <v>(14.3)</v>
      </c>
      <c r="D429" s="302">
        <f>'Ind T6'!M180</f>
        <v>4.6383699349746115</v>
      </c>
      <c r="E429" s="299" t="str">
        <f>CONCATENATE("(",ROUND((D429/$H431)*100,1),")")</f>
        <v>(4.9)</v>
      </c>
      <c r="F429" s="302">
        <f>'Ind T6'!N180</f>
        <v>1.4178911380621737</v>
      </c>
      <c r="G429" s="299" t="str">
        <f>CONCATENATE("(",ROUND((F429/$H431)*100,1),")")</f>
        <v>(1.5)</v>
      </c>
      <c r="H429" s="302">
        <f>SUM(B429,D429,F429)</f>
        <v>19.488807020151921</v>
      </c>
      <c r="I429" s="299" t="str">
        <f>CONCATENATE("(",ROUND((H429/$H431)*100,1),")")</f>
        <v>(20.7)</v>
      </c>
      <c r="K429" s="302">
        <f>B434-B429</f>
        <v>1.057794801296529</v>
      </c>
      <c r="L429" s="302">
        <f>D434-D429</f>
        <v>0.48855413894339428</v>
      </c>
      <c r="M429" s="302">
        <f>F434-F429</f>
        <v>3.3474447899793924E-2</v>
      </c>
      <c r="N429" s="302">
        <f>SUM(K429:M429)</f>
        <v>1.5798233881397172</v>
      </c>
    </row>
    <row r="430" spans="1:14" x14ac:dyDescent="0.2">
      <c r="A430" s="282" t="s">
        <v>365</v>
      </c>
      <c r="B430" s="302">
        <f>'Ind T6'!L179</f>
        <v>37.315223881200509</v>
      </c>
      <c r="C430" s="299" t="str">
        <f>CONCATENATE("(",ROUND((B430/$H431)*100,1),")")</f>
        <v>(39.7)</v>
      </c>
      <c r="D430" s="302">
        <f>'Ind T6'!M179</f>
        <v>32.488230739898412</v>
      </c>
      <c r="E430" s="299" t="str">
        <f>CONCATENATE("(",ROUND((D430/$H431)*100,1),")")</f>
        <v>(34.5)</v>
      </c>
      <c r="F430" s="302">
        <f>'Ind T6'!N179</f>
        <v>4.8107383587493322</v>
      </c>
      <c r="G430" s="299" t="str">
        <f>CONCATENATE("(",ROUND((F430/$H431)*100,1),")")</f>
        <v>(5.1)</v>
      </c>
      <c r="H430" s="302">
        <f t="shared" ref="H430" si="320">SUM(B430,D430,F430)</f>
        <v>74.614192979848255</v>
      </c>
      <c r="I430" s="299" t="str">
        <f>CONCATENATE("(",ROUND((H430/$H431)*100,1),")")</f>
        <v>(79.3)</v>
      </c>
      <c r="K430" s="302">
        <f t="shared" ref="K430:K431" si="321">B435-B430</f>
        <v>4.0090939156371306</v>
      </c>
      <c r="L430" s="302">
        <f t="shared" ref="L430:L431" si="322">D435-D430</f>
        <v>1.4739982629024411</v>
      </c>
      <c r="M430" s="302">
        <f t="shared" ref="M430:M431" si="323">F435-F430</f>
        <v>0.68408443332062419</v>
      </c>
      <c r="N430" s="302">
        <f t="shared" ref="N430:N431" si="324">SUM(K430:M430)</f>
        <v>6.1671766118601958</v>
      </c>
    </row>
    <row r="431" spans="1:14" x14ac:dyDescent="0.2">
      <c r="A431" s="282" t="s">
        <v>363</v>
      </c>
      <c r="B431" s="302">
        <f>SUM(B429:B430)</f>
        <v>50.74776982831564</v>
      </c>
      <c r="C431" s="299" t="str">
        <f>CONCATENATE("(",ROUND((B431/$H431)*100,1),")")</f>
        <v>(53.9)</v>
      </c>
      <c r="D431" s="302">
        <f>SUM(D429:D430)</f>
        <v>37.126600674873025</v>
      </c>
      <c r="E431" s="299" t="str">
        <f>CONCATENATE("(",ROUND((D431/$H431)*100,1),")")</f>
        <v>(39.5)</v>
      </c>
      <c r="F431" s="302">
        <f>SUM(F429:F430)</f>
        <v>6.2286294968115055</v>
      </c>
      <c r="G431" s="299" t="str">
        <f>CONCATENATE("(",ROUND((F431/$H431)*100,1),")")</f>
        <v>(6.6)</v>
      </c>
      <c r="H431" s="302">
        <f>SUM(H429:H430)</f>
        <v>94.103000000000179</v>
      </c>
      <c r="I431" s="299" t="str">
        <f>CONCATENATE("(",ROUND((H431/$H431)*100,1),")")</f>
        <v>(100)</v>
      </c>
      <c r="K431" s="302">
        <f t="shared" si="321"/>
        <v>5.0668887169336614</v>
      </c>
      <c r="L431" s="302">
        <f t="shared" si="322"/>
        <v>1.9625524018458336</v>
      </c>
      <c r="M431" s="302">
        <f t="shared" si="323"/>
        <v>0.71755888122041878</v>
      </c>
      <c r="N431" s="302">
        <f t="shared" si="324"/>
        <v>7.7469999999999137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14.490340748411663</v>
      </c>
      <c r="C434" s="299" t="str">
        <f>CONCATENATE("(",ROUND((B434/$H436)*100,1),")")</f>
        <v>(14.2)</v>
      </c>
      <c r="D434" s="302">
        <f>'Ind T6'!R180</f>
        <v>5.1269240739180058</v>
      </c>
      <c r="E434" s="299" t="str">
        <f>CONCATENATE("(",ROUND((D434/$H436)*100,1),")")</f>
        <v>(5)</v>
      </c>
      <c r="F434" s="302">
        <f>'Ind T6'!S180</f>
        <v>1.4513655859619676</v>
      </c>
      <c r="G434" s="299" t="str">
        <f>CONCATENATE("(",ROUND((F434/$H436)*100,1),")")</f>
        <v>(1.4)</v>
      </c>
      <c r="H434" s="302">
        <f>SUM(B434,D434,F434)</f>
        <v>21.068630408291636</v>
      </c>
      <c r="I434" s="299" t="str">
        <f>CONCATENATE("(",ROUND((H434/$H436)*100,1),")")</f>
        <v>(20.7)</v>
      </c>
      <c r="K434" s="302">
        <f>B439-B434</f>
        <v>1.1960260355087708</v>
      </c>
      <c r="L434" s="302">
        <f>D439-D434</f>
        <v>0.60517886034796753</v>
      </c>
      <c r="M434" s="302">
        <f>F439-F434</f>
        <v>-3.7087101770901354E-2</v>
      </c>
      <c r="N434" s="302">
        <f>SUM(K434:M434)</f>
        <v>1.764117794085837</v>
      </c>
    </row>
    <row r="435" spans="1:14" x14ac:dyDescent="0.2">
      <c r="A435" s="282" t="s">
        <v>365</v>
      </c>
      <c r="B435" s="302">
        <f>'Ind T6'!Q179</f>
        <v>41.32431779683764</v>
      </c>
      <c r="C435" s="299" t="str">
        <f>CONCATENATE("(",ROUND((B435/$H436)*100,1),")")</f>
        <v>(40.6)</v>
      </c>
      <c r="D435" s="302">
        <f>'Ind T6'!R179</f>
        <v>33.962229002800854</v>
      </c>
      <c r="E435" s="299" t="str">
        <f>CONCATENATE("(",ROUND((D435/$H436)*100,1),")")</f>
        <v>(33.3)</v>
      </c>
      <c r="F435" s="302">
        <f>'Ind T6'!S179</f>
        <v>5.4948227920699564</v>
      </c>
      <c r="G435" s="299" t="str">
        <f>CONCATENATE("(",ROUND((F435/$H436)*100,1),")")</f>
        <v>(5.4)</v>
      </c>
      <c r="H435" s="302">
        <f t="shared" ref="H435" si="325">SUM(B435,D435,F435)</f>
        <v>80.781369591708454</v>
      </c>
      <c r="I435" s="299" t="str">
        <f>CONCATENATE("(",ROUND((H435/$H436)*100,1),")")</f>
        <v>(79.3)</v>
      </c>
      <c r="K435" s="302">
        <f t="shared" ref="K435:K436" si="326">B440-B435</f>
        <v>5.5644804383038462</v>
      </c>
      <c r="L435" s="302">
        <f t="shared" ref="L435:L436" si="327">D440-D435</f>
        <v>7.7169396458486972E-2</v>
      </c>
      <c r="M435" s="302">
        <f t="shared" ref="M435:M436" si="328">F440-F435</f>
        <v>0.91323237115172162</v>
      </c>
      <c r="N435" s="302">
        <f t="shared" ref="N435:N436" si="329">SUM(K435:M435)</f>
        <v>6.5548822059140548</v>
      </c>
    </row>
    <row r="436" spans="1:14" x14ac:dyDescent="0.2">
      <c r="A436" s="282" t="s">
        <v>363</v>
      </c>
      <c r="B436" s="302">
        <f>SUM(B434:B435)</f>
        <v>55.814658545249301</v>
      </c>
      <c r="C436" s="299" t="str">
        <f>CONCATENATE("(",ROUND((B436/$H436)*100,1),")")</f>
        <v>(54.8)</v>
      </c>
      <c r="D436" s="302">
        <f>SUM(D434:D435)</f>
        <v>39.089153076718858</v>
      </c>
      <c r="E436" s="299" t="str">
        <f>CONCATENATE("(",ROUND((D436/$H436)*100,1),")")</f>
        <v>(38.4)</v>
      </c>
      <c r="F436" s="302">
        <f>SUM(F434:F435)</f>
        <v>6.9461883780319242</v>
      </c>
      <c r="G436" s="299" t="str">
        <f>CONCATENATE("(",ROUND((F436/$H436)*100,1),")")</f>
        <v>(6.8)</v>
      </c>
      <c r="H436" s="302">
        <f>SUM(H434:H435)</f>
        <v>101.85000000000009</v>
      </c>
      <c r="I436" s="299" t="str">
        <f>CONCATENATE("(",ROUND((H436/$H436)*100,1),")")</f>
        <v>(100)</v>
      </c>
      <c r="K436" s="302">
        <f t="shared" si="326"/>
        <v>6.7605064738126188</v>
      </c>
      <c r="L436" s="302">
        <f t="shared" si="327"/>
        <v>0.68234825680645628</v>
      </c>
      <c r="M436" s="302">
        <f t="shared" si="328"/>
        <v>0.87614526938082005</v>
      </c>
      <c r="N436" s="302">
        <f t="shared" si="329"/>
        <v>8.318999999999896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15.686366783920434</v>
      </c>
      <c r="C439" s="299" t="str">
        <f>CONCATENATE("(",ROUND((B439/$H441)*100,1),")")</f>
        <v>(14.2)</v>
      </c>
      <c r="D439" s="302">
        <f>'Ind T6'!W180</f>
        <v>5.7321029342659733</v>
      </c>
      <c r="E439" s="299" t="str">
        <f>CONCATENATE("(",ROUND((D439/$H441)*100,1),")")</f>
        <v>(5.2)</v>
      </c>
      <c r="F439" s="302">
        <f>'Ind T6'!X180</f>
        <v>1.4142784841910663</v>
      </c>
      <c r="G439" s="299" t="str">
        <f>CONCATENATE("(",ROUND((F439/$H441)*100,1),")")</f>
        <v>(1.3)</v>
      </c>
      <c r="H439" s="302">
        <f>SUM(B439,D439,F439)</f>
        <v>22.832748202377473</v>
      </c>
      <c r="I439" s="299" t="str">
        <f>CONCATENATE("(",ROUND((H439/$H441)*100,1),")")</f>
        <v>(20.7)</v>
      </c>
      <c r="K439" s="302">
        <f>B439-B429</f>
        <v>2.2538208368052999</v>
      </c>
      <c r="L439" s="302">
        <f>D439-D429</f>
        <v>1.0937329992913618</v>
      </c>
      <c r="M439" s="302">
        <f>F439-F429</f>
        <v>-3.6126538711074296E-3</v>
      </c>
      <c r="N439" s="302">
        <f>SUM(K439:M439)</f>
        <v>3.3439411822255543</v>
      </c>
    </row>
    <row r="440" spans="1:14" x14ac:dyDescent="0.2">
      <c r="A440" s="282" t="s">
        <v>365</v>
      </c>
      <c r="B440" s="302">
        <f>'Ind T6'!V179</f>
        <v>46.888798235141486</v>
      </c>
      <c r="C440" s="299" t="str">
        <f>CONCATENATE("(",ROUND((B440/$H441)*100,1),")")</f>
        <v>(42.6)</v>
      </c>
      <c r="D440" s="302">
        <f>'Ind T6'!W179</f>
        <v>34.039398399259341</v>
      </c>
      <c r="E440" s="299" t="str">
        <f>CONCATENATE("(",ROUND((D440/$H441)*100,1),")")</f>
        <v>(30.9)</v>
      </c>
      <c r="F440" s="302">
        <f>'Ind T6'!X179</f>
        <v>6.408055163221678</v>
      </c>
      <c r="G440" s="299" t="str">
        <f>CONCATENATE("(",ROUND((F440/$H441)*100,1),")")</f>
        <v>(5.8)</v>
      </c>
      <c r="H440" s="302">
        <f t="shared" ref="H440" si="330">SUM(B440,D440,F440)</f>
        <v>87.336251797622495</v>
      </c>
      <c r="I440" s="299" t="str">
        <f>CONCATENATE("(",ROUND((H440/$H441)*100,1),")")</f>
        <v>(79.3)</v>
      </c>
      <c r="K440" s="302">
        <f t="shared" ref="K440:K441" si="331">B440-B430</f>
        <v>9.5735743539409768</v>
      </c>
      <c r="L440" s="302">
        <f t="shared" ref="L440:L441" si="332">D440-D430</f>
        <v>1.551167659360928</v>
      </c>
      <c r="M440" s="302">
        <f t="shared" ref="M440:M441" si="333">F440-F430</f>
        <v>1.5973168044723458</v>
      </c>
      <c r="N440" s="302">
        <f t="shared" ref="N440:N441" si="334">SUM(K440:M440)</f>
        <v>12.722058817774251</v>
      </c>
    </row>
    <row r="441" spans="1:14" x14ac:dyDescent="0.2">
      <c r="A441" s="282" t="s">
        <v>363</v>
      </c>
      <c r="B441" s="302">
        <f>SUM(B439:B440)</f>
        <v>62.57516501906192</v>
      </c>
      <c r="C441" s="299" t="str">
        <f>CONCATENATE("(",ROUND((B441/$H441)*100,1),")")</f>
        <v>(56.8)</v>
      </c>
      <c r="D441" s="302">
        <f>SUM(D439:D440)</f>
        <v>39.771501333525315</v>
      </c>
      <c r="E441" s="299" t="str">
        <f>CONCATENATE("(",ROUND((D441/$H441)*100,1),")")</f>
        <v>(36.1)</v>
      </c>
      <c r="F441" s="302">
        <f>SUM(F439:F440)</f>
        <v>7.8223336474127443</v>
      </c>
      <c r="G441" s="299" t="str">
        <f>CONCATENATE("(",ROUND((F441/$H441)*100,1),")")</f>
        <v>(7.1)</v>
      </c>
      <c r="H441" s="302">
        <f>SUM(H439:H440)</f>
        <v>110.16899999999997</v>
      </c>
      <c r="I441" s="299" t="str">
        <f>CONCATENATE("(",ROUND((H441/$H441)*100,1),")")</f>
        <v>(100)</v>
      </c>
      <c r="K441" s="302">
        <f t="shared" si="331"/>
        <v>11.82739519074628</v>
      </c>
      <c r="L441" s="302">
        <f t="shared" si="332"/>
        <v>2.6449006586522898</v>
      </c>
      <c r="M441" s="302">
        <f t="shared" si="333"/>
        <v>1.5937041506012388</v>
      </c>
      <c r="N441" s="302">
        <f t="shared" si="334"/>
        <v>16.065999999999811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5.102375486271602</v>
      </c>
      <c r="C450" s="299" t="str">
        <f>CONCATENATE("(",ROUND((B450/$H452)*100,1),")")</f>
        <v>(20.1)</v>
      </c>
      <c r="D450" s="302">
        <f>'Ind T6'!M189</f>
        <v>3.7769092749663105</v>
      </c>
      <c r="E450" s="299" t="str">
        <f>CONCATENATE("(",ROUND((D450/$H452)*100,1),")")</f>
        <v>(14.9)</v>
      </c>
      <c r="F450" s="302">
        <f>'Ind T6'!N189</f>
        <v>3.2128051365832739</v>
      </c>
      <c r="G450" s="299" t="str">
        <f>CONCATENATE("(",ROUND((F450/$H452)*100,1),")")</f>
        <v>(12.7)</v>
      </c>
      <c r="H450" s="302">
        <f>SUM(B450,D450,F450)</f>
        <v>12.092089897821186</v>
      </c>
      <c r="I450" s="299" t="str">
        <f>CONCATENATE("(",ROUND((H450/$H452)*100,1),")")</f>
        <v>(47.7)</v>
      </c>
      <c r="K450" s="302">
        <f>B455-B450</f>
        <v>5.1938771249155913E-2</v>
      </c>
      <c r="L450" s="302">
        <f>D455-D450</f>
        <v>0.11616871731280343</v>
      </c>
      <c r="M450" s="302">
        <f>F455-F450</f>
        <v>-0.19235371143254998</v>
      </c>
      <c r="N450" s="302">
        <f>SUM(K450:M450)</f>
        <v>-2.4246222870590639E-2</v>
      </c>
    </row>
    <row r="451" spans="1:14" x14ac:dyDescent="0.2">
      <c r="A451" s="282" t="s">
        <v>365</v>
      </c>
      <c r="B451" s="302">
        <f>'Ind T6'!L188</f>
        <v>3.9813077680780569</v>
      </c>
      <c r="C451" s="299" t="str">
        <f>CONCATENATE("(",ROUND((B451/$H452)*100,1),")")</f>
        <v>(15.7)</v>
      </c>
      <c r="D451" s="302">
        <f>'Ind T6'!M188</f>
        <v>6.5889505536774378</v>
      </c>
      <c r="E451" s="299" t="str">
        <f>CONCATENATE("(",ROUND((D451/$H452)*100,1),")")</f>
        <v>(26)</v>
      </c>
      <c r="F451" s="302">
        <f>'Ind T6'!N188</f>
        <v>2.6906517804232881</v>
      </c>
      <c r="G451" s="299" t="str">
        <f>CONCATENATE("(",ROUND((F451/$H452)*100,1),")")</f>
        <v>(10.6)</v>
      </c>
      <c r="H451" s="302">
        <f t="shared" ref="H451" si="335">SUM(B451,D451,F451)</f>
        <v>13.260910102178782</v>
      </c>
      <c r="I451" s="299" t="str">
        <f>CONCATENATE("(",ROUND((H451/$H452)*100,1),")")</f>
        <v>(52.3)</v>
      </c>
      <c r="K451" s="302">
        <f t="shared" ref="K451:K452" si="336">B456-B451</f>
        <v>-0.20923399303153944</v>
      </c>
      <c r="L451" s="302">
        <f t="shared" ref="L451:L452" si="337">D456-D451</f>
        <v>-0.11941353391351672</v>
      </c>
      <c r="M451" s="302">
        <f t="shared" ref="M451:M452" si="338">F456-F451</f>
        <v>-0.39110625018429834</v>
      </c>
      <c r="N451" s="302">
        <f t="shared" ref="N451:N452" si="339">SUM(K451:M451)</f>
        <v>-0.71975377712935451</v>
      </c>
    </row>
    <row r="452" spans="1:14" x14ac:dyDescent="0.2">
      <c r="A452" s="282" t="s">
        <v>363</v>
      </c>
      <c r="B452" s="302">
        <f>SUM(B450:B451)</f>
        <v>9.0836832543496584</v>
      </c>
      <c r="C452" s="299" t="str">
        <f>CONCATENATE("(",ROUND((B452/$H452)*100,1),")")</f>
        <v>(35.8)</v>
      </c>
      <c r="D452" s="302">
        <f>SUM(D450:D451)</f>
        <v>10.365859828643748</v>
      </c>
      <c r="E452" s="299" t="str">
        <f>CONCATENATE("(",ROUND((D452/$H452)*100,1),")")</f>
        <v>(40.9)</v>
      </c>
      <c r="F452" s="302">
        <f>SUM(F450:F451)</f>
        <v>5.9034569170065616</v>
      </c>
      <c r="G452" s="299" t="str">
        <f>CONCATENATE("(",ROUND((F452/$H452)*100,1),")")</f>
        <v>(23.3)</v>
      </c>
      <c r="H452" s="302">
        <f>SUM(H450:H451)</f>
        <v>25.352999999999966</v>
      </c>
      <c r="I452" s="299" t="str">
        <f>CONCATENATE("(",ROUND((H452/$H452)*100,1),")")</f>
        <v>(100)</v>
      </c>
      <c r="K452" s="302">
        <f t="shared" si="336"/>
        <v>-0.15729522178238398</v>
      </c>
      <c r="L452" s="302">
        <f t="shared" si="337"/>
        <v>-3.2448166007128521E-3</v>
      </c>
      <c r="M452" s="302">
        <f t="shared" si="338"/>
        <v>-0.58345996161684788</v>
      </c>
      <c r="N452" s="302">
        <f t="shared" si="339"/>
        <v>-0.74399999999994471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5.1543142575207579</v>
      </c>
      <c r="C455" s="299" t="str">
        <f>CONCATENATE("(",ROUND((B455/$H457)*100,1),")")</f>
        <v>(20.9)</v>
      </c>
      <c r="D455" s="302">
        <f>'Ind T6'!R189</f>
        <v>3.8930779922791139</v>
      </c>
      <c r="E455" s="299" t="str">
        <f>CONCATENATE("(",ROUND((D455/$H457)*100,1),")")</f>
        <v>(15.8)</v>
      </c>
      <c r="F455" s="302">
        <f>'Ind T6'!S189</f>
        <v>3.020451425150724</v>
      </c>
      <c r="G455" s="299" t="str">
        <f>CONCATENATE("(",ROUND((F455/$H457)*100,1),")")</f>
        <v>(12.3)</v>
      </c>
      <c r="H455" s="302">
        <f>SUM(B455,D455,F455)</f>
        <v>12.067843674950595</v>
      </c>
      <c r="I455" s="299" t="str">
        <f>CONCATENATE("(",ROUND((H455/$H457)*100,1),")")</f>
        <v>(49)</v>
      </c>
      <c r="K455" s="302">
        <f>B460-B455</f>
        <v>0.22185876377524849</v>
      </c>
      <c r="L455" s="302">
        <f>D460-D455</f>
        <v>0.32937474299590352</v>
      </c>
      <c r="M455" s="302">
        <f>F460-F455</f>
        <v>0.26950292147365484</v>
      </c>
      <c r="N455" s="302">
        <f>SUM(K455:M455)</f>
        <v>0.82073642824480686</v>
      </c>
    </row>
    <row r="456" spans="1:14" x14ac:dyDescent="0.2">
      <c r="A456" s="282" t="s">
        <v>365</v>
      </c>
      <c r="B456" s="302">
        <f>'Ind T6'!Q188</f>
        <v>3.7720737750465174</v>
      </c>
      <c r="C456" s="299" t="str">
        <f>CONCATENATE("(",ROUND((B456/$H457)*100,1),")")</f>
        <v>(15.3)</v>
      </c>
      <c r="D456" s="302">
        <f>'Ind T6'!R188</f>
        <v>6.469537019763921</v>
      </c>
      <c r="E456" s="299" t="str">
        <f>CONCATENATE("(",ROUND((D456/$H457)*100,1),")")</f>
        <v>(26.3)</v>
      </c>
      <c r="F456" s="302">
        <f>'Ind T6'!S188</f>
        <v>2.2995455302389898</v>
      </c>
      <c r="G456" s="299" t="str">
        <f>CONCATENATE("(",ROUND((F456/$H457)*100,1),")")</f>
        <v>(9.3)</v>
      </c>
      <c r="H456" s="302">
        <f t="shared" ref="H456" si="340">SUM(B456,D456,F456)</f>
        <v>12.541156325049428</v>
      </c>
      <c r="I456" s="299" t="str">
        <f>CONCATENATE("(",ROUND((H456/$H457)*100,1),")")</f>
        <v>(51)</v>
      </c>
      <c r="K456" s="302">
        <f t="shared" ref="K456:K457" si="341">B461-B456</f>
        <v>-7.7187173033524736E-2</v>
      </c>
      <c r="L456" s="302">
        <f t="shared" ref="L456:L457" si="342">D461-D456</f>
        <v>0.23733380552718142</v>
      </c>
      <c r="M456" s="302">
        <f t="shared" ref="M456:M457" si="343">F461-F456</f>
        <v>0.22911693926149912</v>
      </c>
      <c r="N456" s="302">
        <f t="shared" ref="N456:N457" si="344">SUM(K456:M456)</f>
        <v>0.3892635717551558</v>
      </c>
    </row>
    <row r="457" spans="1:14" x14ac:dyDescent="0.2">
      <c r="A457" s="282" t="s">
        <v>363</v>
      </c>
      <c r="B457" s="302">
        <f>SUM(B455:B456)</f>
        <v>8.9263880325672744</v>
      </c>
      <c r="C457" s="299" t="str">
        <f>CONCATENATE("(",ROUND((B457/$H457)*100,1),")")</f>
        <v>(36.3)</v>
      </c>
      <c r="D457" s="302">
        <f>SUM(D455:D456)</f>
        <v>10.362615012043035</v>
      </c>
      <c r="E457" s="299" t="str">
        <f>CONCATENATE("(",ROUND((D457/$H457)*100,1),")")</f>
        <v>(42.1)</v>
      </c>
      <c r="F457" s="302">
        <f>SUM(F455:F456)</f>
        <v>5.3199969553897137</v>
      </c>
      <c r="G457" s="299" t="str">
        <f>CONCATENATE("(",ROUND((F457/$H457)*100,1),")")</f>
        <v>(21.6)</v>
      </c>
      <c r="H457" s="302">
        <f>SUM(H455:H456)</f>
        <v>24.609000000000023</v>
      </c>
      <c r="I457" s="299" t="str">
        <f>CONCATENATE("(",ROUND((H457/$H457)*100,1),")")</f>
        <v>(100)</v>
      </c>
      <c r="K457" s="302">
        <f t="shared" si="341"/>
        <v>0.14467159074172464</v>
      </c>
      <c r="L457" s="302">
        <f t="shared" si="342"/>
        <v>0.56670854852308494</v>
      </c>
      <c r="M457" s="302">
        <f t="shared" si="343"/>
        <v>0.49861986073515396</v>
      </c>
      <c r="N457" s="302">
        <f t="shared" si="344"/>
        <v>1.2099999999999635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5.3761730212960064</v>
      </c>
      <c r="C460" s="299" t="str">
        <f>CONCATENATE("(",ROUND((B460/$H462)*100,1),")")</f>
        <v>(20.8)</v>
      </c>
      <c r="D460" s="302">
        <f>'Ind T6'!W189</f>
        <v>4.2224527352750174</v>
      </c>
      <c r="E460" s="299" t="str">
        <f>CONCATENATE("(",ROUND((D460/$H462)*100,1),")")</f>
        <v>(16.4)</v>
      </c>
      <c r="F460" s="302">
        <f>'Ind T6'!X189</f>
        <v>3.2899543466243788</v>
      </c>
      <c r="G460" s="299" t="str">
        <f>CONCATENATE("(",ROUND((F460/$H462)*100,1),")")</f>
        <v>(12.7)</v>
      </c>
      <c r="H460" s="302">
        <f>SUM(B460,D460,F460)</f>
        <v>12.888580103195403</v>
      </c>
      <c r="I460" s="299" t="str">
        <f>CONCATENATE("(",ROUND((H460/$H462)*100,1),")")</f>
        <v>(49.9)</v>
      </c>
      <c r="K460" s="302">
        <f>B460-B450</f>
        <v>0.2737975350244044</v>
      </c>
      <c r="L460" s="302">
        <f>D460-D450</f>
        <v>0.44554346030870695</v>
      </c>
      <c r="M460" s="302">
        <f>F460-F450</f>
        <v>7.7149210041104865E-2</v>
      </c>
      <c r="N460" s="302">
        <f>SUM(K460:M460)</f>
        <v>0.79649020537421622</v>
      </c>
    </row>
    <row r="461" spans="1:14" x14ac:dyDescent="0.2">
      <c r="A461" s="282" t="s">
        <v>365</v>
      </c>
      <c r="B461" s="302">
        <f>'Ind T6'!V188</f>
        <v>3.6948866020129927</v>
      </c>
      <c r="C461" s="299" t="str">
        <f>CONCATENATE("(",ROUND((B461/$H462)*100,1),")")</f>
        <v>(14.3)</v>
      </c>
      <c r="D461" s="302">
        <f>'Ind T6'!W188</f>
        <v>6.7068708252911025</v>
      </c>
      <c r="E461" s="299" t="str">
        <f>CONCATENATE("(",ROUND((D461/$H462)*100,1),")")</f>
        <v>(26)</v>
      </c>
      <c r="F461" s="302">
        <f>'Ind T6'!X188</f>
        <v>2.5286624695004889</v>
      </c>
      <c r="G461" s="299" t="str">
        <f>CONCATENATE("(",ROUND((F461/$H462)*100,1),")")</f>
        <v>(9.8)</v>
      </c>
      <c r="H461" s="302">
        <f t="shared" ref="H461" si="345">SUM(B461,D461,F461)</f>
        <v>12.930419896804583</v>
      </c>
      <c r="I461" s="299" t="str">
        <f>CONCATENATE("(",ROUND((H461/$H462)*100,1),")")</f>
        <v>(50.1)</v>
      </c>
      <c r="K461" s="302">
        <f t="shared" ref="K461:K462" si="346">B461-B451</f>
        <v>-0.28642116606506418</v>
      </c>
      <c r="L461" s="302">
        <f t="shared" ref="L461:L462" si="347">D461-D451</f>
        <v>0.1179202716136647</v>
      </c>
      <c r="M461" s="302">
        <f t="shared" ref="M461:M462" si="348">F461-F451</f>
        <v>-0.16198931092279922</v>
      </c>
      <c r="N461" s="302">
        <f t="shared" ref="N461:N462" si="349">SUM(K461:M461)</f>
        <v>-0.33049020537419871</v>
      </c>
    </row>
    <row r="462" spans="1:14" x14ac:dyDescent="0.2">
      <c r="A462" s="282" t="s">
        <v>363</v>
      </c>
      <c r="B462" s="302">
        <f>SUM(B460:B461)</f>
        <v>9.0710596233089991</v>
      </c>
      <c r="C462" s="299" t="str">
        <f>CONCATENATE("(",ROUND((B462/$H462)*100,1),")")</f>
        <v>(35.1)</v>
      </c>
      <c r="D462" s="302">
        <f>SUM(D460:D461)</f>
        <v>10.92932356056612</v>
      </c>
      <c r="E462" s="299" t="str">
        <f>CONCATENATE("(",ROUND((D462/$H462)*100,1),")")</f>
        <v>(42.3)</v>
      </c>
      <c r="F462" s="302">
        <f>SUM(F460:F461)</f>
        <v>5.8186168161248677</v>
      </c>
      <c r="G462" s="299" t="str">
        <f>CONCATENATE("(",ROUND((F462/$H462)*100,1),")")</f>
        <v>(22.5)</v>
      </c>
      <c r="H462" s="302">
        <f>SUM(H460:H461)</f>
        <v>25.818999999999988</v>
      </c>
      <c r="I462" s="299" t="str">
        <f>CONCATENATE("(",ROUND((H462/$H462)*100,1),")")</f>
        <v>(100)</v>
      </c>
      <c r="K462" s="302">
        <f t="shared" si="346"/>
        <v>-1.2623631040659333E-2</v>
      </c>
      <c r="L462" s="302">
        <f t="shared" si="347"/>
        <v>0.56346373192237209</v>
      </c>
      <c r="M462" s="302">
        <f t="shared" si="348"/>
        <v>-8.4840100881693914E-2</v>
      </c>
      <c r="N462" s="302">
        <f t="shared" si="349"/>
        <v>0.46600000000001884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4.8906874564347556</v>
      </c>
      <c r="C471" s="299" t="str">
        <f>CONCATENATE("(",ROUND((B471/$H473)*100,1),")")</f>
        <v>(18.2)</v>
      </c>
      <c r="D471" s="302">
        <f>'Ind T6'!M198</f>
        <v>1.8482612369512654</v>
      </c>
      <c r="E471" s="299" t="str">
        <f>CONCATENATE("(",ROUND((D471/$H473)*100,1),")")</f>
        <v>(6.9)</v>
      </c>
      <c r="F471" s="302">
        <f>'Ind T6'!N198</f>
        <v>2.6640266551053871</v>
      </c>
      <c r="G471" s="299" t="str">
        <f>CONCATENATE("(",ROUND((F471/$H473)*100,1),")")</f>
        <v>(9.9)</v>
      </c>
      <c r="H471" s="302">
        <f>SUM(B471,D471,F471)</f>
        <v>9.4029753484914078</v>
      </c>
      <c r="I471" s="299" t="str">
        <f>CONCATENATE("(",ROUND((H471/$H473)*100,1),")")</f>
        <v>(35)</v>
      </c>
      <c r="K471" s="302">
        <f>B476-B471</f>
        <v>-6.3797211643289664E-2</v>
      </c>
      <c r="L471" s="302">
        <f>D476-D471</f>
        <v>-8.8201602447908645E-2</v>
      </c>
      <c r="M471" s="302">
        <f>F476-F471</f>
        <v>-3.8201531697396707E-2</v>
      </c>
      <c r="N471" s="302">
        <f>SUM(K471:M471)</f>
        <v>-0.19020034578859502</v>
      </c>
    </row>
    <row r="472" spans="1:14" x14ac:dyDescent="0.2">
      <c r="A472" s="282" t="s">
        <v>365</v>
      </c>
      <c r="B472" s="302">
        <f>'Ind T6'!L197</f>
        <v>4.1260782229853525</v>
      </c>
      <c r="C472" s="299" t="str">
        <f>CONCATENATE("(",ROUND((B472/$H473)*100,1),")")</f>
        <v>(15.3)</v>
      </c>
      <c r="D472" s="302">
        <f>'Ind T6'!M197</f>
        <v>4.1381838851088526</v>
      </c>
      <c r="E472" s="299" t="str">
        <f>CONCATENATE("(",ROUND((D472/$H473)*100,1),")")</f>
        <v>(15.4)</v>
      </c>
      <c r="F472" s="302">
        <f>'Ind T6'!N197</f>
        <v>9.2307625434143699</v>
      </c>
      <c r="G472" s="299" t="str">
        <f>CONCATENATE("(",ROUND((F472/$H473)*100,1),")")</f>
        <v>(34.3)</v>
      </c>
      <c r="H472" s="302">
        <f t="shared" ref="H472" si="350">SUM(B472,D472,F472)</f>
        <v>17.495024651508572</v>
      </c>
      <c r="I472" s="299" t="str">
        <f>CONCATENATE("(",ROUND((H472/$H473)*100,1),")")</f>
        <v>(65)</v>
      </c>
      <c r="K472" s="302">
        <f t="shared" ref="K472:K473" si="351">B477-B472</f>
        <v>-0.30640805709054497</v>
      </c>
      <c r="L472" s="302">
        <f t="shared" ref="L472:L473" si="352">D477-D472</f>
        <v>-0.23926745029659147</v>
      </c>
      <c r="M472" s="302">
        <f t="shared" ref="M472:M473" si="353">F477-F472</f>
        <v>-0.382124146824248</v>
      </c>
      <c r="N472" s="302">
        <f t="shared" ref="N472:N473" si="354">SUM(K472:M472)</f>
        <v>-0.92779965421138444</v>
      </c>
    </row>
    <row r="473" spans="1:14" x14ac:dyDescent="0.2">
      <c r="A473" s="282" t="s">
        <v>363</v>
      </c>
      <c r="B473" s="302">
        <f>SUM(B471:B472)</f>
        <v>9.0167656794201072</v>
      </c>
      <c r="C473" s="299" t="str">
        <f>CONCATENATE("(",ROUND((B473/$H473)*100,1),")")</f>
        <v>(33.5)</v>
      </c>
      <c r="D473" s="302">
        <f>SUM(D471:D472)</f>
        <v>5.9864451220601183</v>
      </c>
      <c r="E473" s="299" t="str">
        <f>CONCATENATE("(",ROUND((D473/$H473)*100,1),")")</f>
        <v>(22.3)</v>
      </c>
      <c r="F473" s="302">
        <f>SUM(F471:F472)</f>
        <v>11.894789198519756</v>
      </c>
      <c r="G473" s="299" t="str">
        <f>CONCATENATE("(",ROUND((F473/$H473)*100,1),")")</f>
        <v>(44.2)</v>
      </c>
      <c r="H473" s="302">
        <f>SUM(H471:H472)</f>
        <v>26.897999999999982</v>
      </c>
      <c r="I473" s="299" t="str">
        <f>CONCATENATE("(",ROUND((H473/$H473)*100,1),")")</f>
        <v>(100)</v>
      </c>
      <c r="K473" s="302">
        <f t="shared" si="351"/>
        <v>-0.37020526873383375</v>
      </c>
      <c r="L473" s="302">
        <f t="shared" si="352"/>
        <v>-0.32746905274450011</v>
      </c>
      <c r="M473" s="302">
        <f t="shared" si="353"/>
        <v>-0.42032567852164426</v>
      </c>
      <c r="N473" s="302">
        <f t="shared" si="354"/>
        <v>-1.1179999999999781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4.8268902447914659</v>
      </c>
      <c r="C476" s="299" t="str">
        <f>CONCATENATE("(",ROUND((B476/$H478)*100,1),")")</f>
        <v>(18.7)</v>
      </c>
      <c r="D476" s="302">
        <f>'Ind T6'!R198</f>
        <v>1.7600596345033568</v>
      </c>
      <c r="E476" s="299" t="str">
        <f>CONCATENATE("(",ROUND((D476/$H478)*100,1),")")</f>
        <v>(6.8)</v>
      </c>
      <c r="F476" s="302">
        <f>'Ind T6'!S198</f>
        <v>2.6258251234079903</v>
      </c>
      <c r="G476" s="299" t="str">
        <f>CONCATENATE("(",ROUND((F476/$H478)*100,1),")")</f>
        <v>(10.2)</v>
      </c>
      <c r="H476" s="302">
        <f>SUM(B476,D476,F476)</f>
        <v>9.2127750027028128</v>
      </c>
      <c r="I476" s="299" t="str">
        <f>CONCATENATE("(",ROUND((H476/$H478)*100,1),")")</f>
        <v>(35.7)</v>
      </c>
      <c r="K476" s="302">
        <f>B481-B476</f>
        <v>0.20559774329808889</v>
      </c>
      <c r="L476" s="302">
        <f>D481-D476</f>
        <v>-3.5116728609478898E-3</v>
      </c>
      <c r="M476" s="302">
        <f>F481-F476</f>
        <v>0.10047123644646749</v>
      </c>
      <c r="N476" s="302">
        <f>SUM(K476:M476)</f>
        <v>0.30255730688360849</v>
      </c>
    </row>
    <row r="477" spans="1:14" x14ac:dyDescent="0.2">
      <c r="A477" s="282" t="s">
        <v>365</v>
      </c>
      <c r="B477" s="302">
        <f>'Ind T6'!Q197</f>
        <v>3.8196701658948076</v>
      </c>
      <c r="C477" s="299" t="str">
        <f>CONCATENATE("(",ROUND((B477/$H478)*100,1),")")</f>
        <v>(14.8)</v>
      </c>
      <c r="D477" s="302">
        <f>'Ind T6'!R197</f>
        <v>3.8989164348122611</v>
      </c>
      <c r="E477" s="299" t="str">
        <f>CONCATENATE("(",ROUND((D477/$H478)*100,1),")")</f>
        <v>(15.1)</v>
      </c>
      <c r="F477" s="302">
        <f>'Ind T6'!S197</f>
        <v>8.8486383965901219</v>
      </c>
      <c r="G477" s="299" t="str">
        <f>CONCATENATE("(",ROUND((F477/$H478)*100,1),")")</f>
        <v>(34.3)</v>
      </c>
      <c r="H477" s="302">
        <f t="shared" ref="H477" si="355">SUM(B477,D477,F477)</f>
        <v>16.567224997297188</v>
      </c>
      <c r="I477" s="299" t="str">
        <f>CONCATENATE("(",ROUND((H477/$H478)*100,1),")")</f>
        <v>(64.3)</v>
      </c>
      <c r="K477" s="302">
        <f t="shared" ref="K477:K478" si="356">B482-B477</f>
        <v>-0.19098565419202274</v>
      </c>
      <c r="L477" s="302">
        <f t="shared" ref="L477:L478" si="357">D482-D477</f>
        <v>-0.14348305729211885</v>
      </c>
      <c r="M477" s="302">
        <f t="shared" ref="M477:M478" si="358">F482-F477</f>
        <v>-0.18108859539949584</v>
      </c>
      <c r="N477" s="302">
        <f t="shared" ref="N477:N478" si="359">SUM(K477:M477)</f>
        <v>-0.51555730688363743</v>
      </c>
    </row>
    <row r="478" spans="1:14" x14ac:dyDescent="0.2">
      <c r="A478" s="282" t="s">
        <v>363</v>
      </c>
      <c r="B478" s="302">
        <f>SUM(B476:B477)</f>
        <v>8.6465604106862735</v>
      </c>
      <c r="C478" s="299" t="str">
        <f>CONCATENATE("(",ROUND((B478/$H478)*100,1),")")</f>
        <v>(33.5)</v>
      </c>
      <c r="D478" s="302">
        <f>SUM(D476:D477)</f>
        <v>5.6589760693156181</v>
      </c>
      <c r="E478" s="299" t="str">
        <f>CONCATENATE("(",ROUND((D478/$H478)*100,1),")")</f>
        <v>(22)</v>
      </c>
      <c r="F478" s="302">
        <f>SUM(F476:F477)</f>
        <v>11.474463519998112</v>
      </c>
      <c r="G478" s="299" t="str">
        <f>CONCATENATE("(",ROUND((F478/$H478)*100,1),")")</f>
        <v>(44.5)</v>
      </c>
      <c r="H478" s="302">
        <f>SUM(H476:H477)</f>
        <v>25.78</v>
      </c>
      <c r="I478" s="299" t="str">
        <f>CONCATENATE("(",ROUND((H478/$H478)*100,1),")")</f>
        <v>(100)</v>
      </c>
      <c r="K478" s="302">
        <f t="shared" si="356"/>
        <v>1.4612089106066151E-2</v>
      </c>
      <c r="L478" s="302">
        <f t="shared" si="357"/>
        <v>-0.14699473015306719</v>
      </c>
      <c r="M478" s="302">
        <f t="shared" si="358"/>
        <v>-8.0617358953029239E-2</v>
      </c>
      <c r="N478" s="302">
        <f t="shared" si="359"/>
        <v>-0.21300000000003028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5.0324879880895548</v>
      </c>
      <c r="C481" s="299" t="str">
        <f>CONCATENATE("(",ROUND((B481/$H483)*100,1),")")</f>
        <v>(19.7)</v>
      </c>
      <c r="D481" s="302">
        <f>'Ind T6'!W198</f>
        <v>1.7565479616424089</v>
      </c>
      <c r="E481" s="299" t="str">
        <f>CONCATENATE("(",ROUND((D481/$H483)*100,1),")")</f>
        <v>(6.9)</v>
      </c>
      <c r="F481" s="302">
        <f>'Ind T6'!X198</f>
        <v>2.7262963598544578</v>
      </c>
      <c r="G481" s="299" t="str">
        <f>CONCATENATE("(",ROUND((F481/$H483)*100,1),")")</f>
        <v>(10.7)</v>
      </c>
      <c r="H481" s="302">
        <f>SUM(B481,D481,F481)</f>
        <v>9.5153323095864213</v>
      </c>
      <c r="I481" s="299" t="str">
        <f>CONCATENATE("(",ROUND((H481/$H483)*100,1),")")</f>
        <v>(37.2)</v>
      </c>
      <c r="K481" s="302">
        <f>B481-B471</f>
        <v>0.14180053165479922</v>
      </c>
      <c r="L481" s="302">
        <f>D481-D471</f>
        <v>-9.1713275308856534E-2</v>
      </c>
      <c r="M481" s="302">
        <f>F481-F471</f>
        <v>6.2269704749070787E-2</v>
      </c>
      <c r="N481" s="302">
        <f>SUM(K481:M481)</f>
        <v>0.11235696109501347</v>
      </c>
    </row>
    <row r="482" spans="1:14" x14ac:dyDescent="0.2">
      <c r="A482" s="282" t="s">
        <v>365</v>
      </c>
      <c r="B482" s="302">
        <f>'Ind T6'!V197</f>
        <v>3.6286845117027848</v>
      </c>
      <c r="C482" s="299" t="str">
        <f>CONCATENATE("(",ROUND((B482/$H483)*100,1),")")</f>
        <v>(14.2)</v>
      </c>
      <c r="D482" s="302">
        <f>'Ind T6'!W197</f>
        <v>3.7554333775201423</v>
      </c>
      <c r="E482" s="299" t="str">
        <f>CONCATENATE("(",ROUND((D482/$H483)*100,1),")")</f>
        <v>(14.7)</v>
      </c>
      <c r="F482" s="302">
        <f>'Ind T6'!X197</f>
        <v>8.667549801190626</v>
      </c>
      <c r="G482" s="299" t="str">
        <f>CONCATENATE("(",ROUND((F482/$H483)*100,1),")")</f>
        <v>(33.9)</v>
      </c>
      <c r="H482" s="302">
        <f t="shared" ref="H482" si="360">SUM(B482,D482,F482)</f>
        <v>16.051667690413552</v>
      </c>
      <c r="I482" s="299" t="str">
        <f>CONCATENATE("(",ROUND((H482/$H483)*100,1),")")</f>
        <v>(62.8)</v>
      </c>
      <c r="K482" s="302">
        <f t="shared" ref="K482:K483" si="361">B482-B472</f>
        <v>-0.49739371128256771</v>
      </c>
      <c r="L482" s="302">
        <f t="shared" ref="L482:L483" si="362">D482-D472</f>
        <v>-0.38275050758871032</v>
      </c>
      <c r="M482" s="302">
        <f t="shared" ref="M482:M483" si="363">F482-F472</f>
        <v>-0.56321274222374385</v>
      </c>
      <c r="N482" s="302">
        <f t="shared" ref="N482:N483" si="364">SUM(K482:M482)</f>
        <v>-1.4433569610950219</v>
      </c>
    </row>
    <row r="483" spans="1:14" x14ac:dyDescent="0.2">
      <c r="A483" s="282" t="s">
        <v>363</v>
      </c>
      <c r="B483" s="302">
        <f>SUM(B481:B482)</f>
        <v>8.6611724997923396</v>
      </c>
      <c r="C483" s="299" t="str">
        <f>CONCATENATE("(",ROUND((B483/$H483)*100,1),")")</f>
        <v>(33.9)</v>
      </c>
      <c r="D483" s="302">
        <f>SUM(D481:D482)</f>
        <v>5.511981339162551</v>
      </c>
      <c r="E483" s="299" t="str">
        <f>CONCATENATE("(",ROUND((D483/$H483)*100,1),")")</f>
        <v>(21.6)</v>
      </c>
      <c r="F483" s="302">
        <f>SUM(F481:F482)</f>
        <v>11.393846161045083</v>
      </c>
      <c r="G483" s="299" t="str">
        <f>CONCATENATE("(",ROUND((F483/$H483)*100,1),")")</f>
        <v>(44.6)</v>
      </c>
      <c r="H483" s="302">
        <f>SUM(H481:H482)</f>
        <v>25.566999999999972</v>
      </c>
      <c r="I483" s="299" t="str">
        <f>CONCATENATE("(",ROUND((H483/$H483)*100,1),")")</f>
        <v>(100)</v>
      </c>
      <c r="K483" s="302">
        <f t="shared" si="361"/>
        <v>-0.3555931796277676</v>
      </c>
      <c r="L483" s="302">
        <f t="shared" si="362"/>
        <v>-0.4744637828975673</v>
      </c>
      <c r="M483" s="302">
        <f t="shared" si="363"/>
        <v>-0.5009430374746735</v>
      </c>
      <c r="N483" s="302">
        <f t="shared" si="364"/>
        <v>-1.3310000000000084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South East Midlands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0.98313294359365622</v>
      </c>
      <c r="C8" s="300">
        <v>0.76694413771761971</v>
      </c>
      <c r="D8" s="300">
        <v>0.39315751869036103</v>
      </c>
      <c r="E8" s="300">
        <f>SUM(B8:D8)</f>
        <v>2.1432346000016369</v>
      </c>
      <c r="F8" s="300"/>
      <c r="G8" s="300">
        <v>0.83312977097979068</v>
      </c>
      <c r="H8" s="300">
        <v>1.14140359516231</v>
      </c>
      <c r="I8" s="300">
        <v>1.7068357547734954</v>
      </c>
      <c r="J8" s="300">
        <f>SUM(G8:I8)</f>
        <v>3.6813691209155959</v>
      </c>
      <c r="K8" s="300"/>
      <c r="L8" s="300">
        <v>1.2838857086699638</v>
      </c>
      <c r="M8" s="300">
        <v>0.27150549099984822</v>
      </c>
      <c r="N8" s="300">
        <v>0.66258192269788019</v>
      </c>
      <c r="O8" s="300">
        <f>SUM(L8:N8)</f>
        <v>2.2179731223676922</v>
      </c>
      <c r="P8" s="300"/>
      <c r="Q8" s="300">
        <v>1.2772490436911332</v>
      </c>
      <c r="R8" s="300">
        <v>0.26178294997784074</v>
      </c>
      <c r="S8" s="300">
        <v>0.66852009538222956</v>
      </c>
      <c r="T8" s="300">
        <f>SUM(Q8:S8)</f>
        <v>2.2075520890512035</v>
      </c>
      <c r="U8" s="300"/>
      <c r="V8" s="300">
        <v>1.2134872111189947</v>
      </c>
      <c r="W8" s="300">
        <v>0.23133831536360996</v>
      </c>
      <c r="X8" s="300">
        <v>0.65483189522024476</v>
      </c>
      <c r="Y8" s="300">
        <f>SUM(V8:X8)</f>
        <v>2.0996574217028492</v>
      </c>
    </row>
    <row r="9" spans="1:25" x14ac:dyDescent="0.2">
      <c r="A9" s="260" t="s">
        <v>364</v>
      </c>
      <c r="B9" s="300">
        <v>2.0667075890323421</v>
      </c>
      <c r="C9" s="300">
        <v>0.50436083143954125</v>
      </c>
      <c r="D9" s="300">
        <v>1.9126969795264879</v>
      </c>
      <c r="E9" s="300">
        <f t="shared" ref="E9:E10" si="0">SUM(B9:D9)</f>
        <v>4.4837653999983713</v>
      </c>
      <c r="F9" s="300"/>
      <c r="G9" s="300">
        <v>1.9771681851653997</v>
      </c>
      <c r="H9" s="300">
        <v>4.031273085423856E-2</v>
      </c>
      <c r="I9" s="300">
        <v>1.7911499630647534</v>
      </c>
      <c r="J9" s="300">
        <f t="shared" ref="J9:J10" si="1">SUM(G9:I9)</f>
        <v>3.8086308790843919</v>
      </c>
      <c r="K9" s="300"/>
      <c r="L9" s="300">
        <v>3.5243389431049863</v>
      </c>
      <c r="M9" s="300">
        <v>0.43409871508628983</v>
      </c>
      <c r="N9" s="300">
        <v>1.7115892194410456</v>
      </c>
      <c r="O9" s="300">
        <f t="shared" ref="O9:O10" si="2">SUM(L9:N9)</f>
        <v>5.6700268776323215</v>
      </c>
      <c r="P9" s="300"/>
      <c r="Q9" s="300">
        <v>3.6238548860299606</v>
      </c>
      <c r="R9" s="300">
        <v>0.43486258632286418</v>
      </c>
      <c r="S9" s="300">
        <v>1.6517304385959806</v>
      </c>
      <c r="T9" s="300">
        <f t="shared" ref="T9:T10" si="3">SUM(Q9:S9)</f>
        <v>5.7104479109488055</v>
      </c>
      <c r="U9" s="300"/>
      <c r="V9" s="300">
        <v>3.7364403184800481</v>
      </c>
      <c r="W9" s="300">
        <v>0.41597360041686898</v>
      </c>
      <c r="X9" s="300">
        <v>1.4539286594002463</v>
      </c>
      <c r="Y9" s="300">
        <f t="shared" ref="Y9:Y10" si="4">SUM(V9:X9)</f>
        <v>5.6063425782971628</v>
      </c>
    </row>
    <row r="10" spans="1:25" x14ac:dyDescent="0.2">
      <c r="A10" s="264" t="s">
        <v>363</v>
      </c>
      <c r="B10" s="301">
        <f>SUM(B8:B9)</f>
        <v>3.0498405326259981</v>
      </c>
      <c r="C10" s="301">
        <f t="shared" ref="C10:D10" si="5">SUM(C8:C9)</f>
        <v>1.271304969157161</v>
      </c>
      <c r="D10" s="301">
        <f t="shared" si="5"/>
        <v>2.3058544982168487</v>
      </c>
      <c r="E10" s="301">
        <f t="shared" si="0"/>
        <v>6.6270000000000078</v>
      </c>
      <c r="F10" s="301"/>
      <c r="G10" s="301">
        <f>SUM(G8:G9)</f>
        <v>2.8102979561451904</v>
      </c>
      <c r="H10" s="301">
        <f t="shared" ref="H10" si="6">SUM(H8:H9)</f>
        <v>1.1817163260165486</v>
      </c>
      <c r="I10" s="301">
        <f t="shared" ref="I10" si="7">SUM(I8:I9)</f>
        <v>3.4979857178382487</v>
      </c>
      <c r="J10" s="301">
        <f t="shared" si="1"/>
        <v>7.4899999999999878</v>
      </c>
      <c r="K10" s="301"/>
      <c r="L10" s="301">
        <f>SUM(L8:L9)</f>
        <v>4.8082246517749496</v>
      </c>
      <c r="M10" s="301">
        <f t="shared" ref="M10" si="8">SUM(M8:M9)</f>
        <v>0.70560420608613805</v>
      </c>
      <c r="N10" s="301">
        <f t="shared" ref="N10" si="9">SUM(N8:N9)</f>
        <v>2.374171142138926</v>
      </c>
      <c r="O10" s="301">
        <f t="shared" si="2"/>
        <v>7.8880000000000132</v>
      </c>
      <c r="P10" s="301"/>
      <c r="Q10" s="301">
        <f>SUM(Q8:Q9)</f>
        <v>4.9011039297210939</v>
      </c>
      <c r="R10" s="301">
        <f t="shared" ref="R10" si="10">SUM(R8:R9)</f>
        <v>0.69664553630070492</v>
      </c>
      <c r="S10" s="301">
        <f t="shared" ref="S10" si="11">SUM(S8:S9)</f>
        <v>2.3202505339782102</v>
      </c>
      <c r="T10" s="301">
        <f t="shared" si="3"/>
        <v>7.9180000000000099</v>
      </c>
      <c r="U10" s="301"/>
      <c r="V10" s="301">
        <f>SUM(V8:V9)</f>
        <v>4.9499275295990426</v>
      </c>
      <c r="W10" s="301">
        <f t="shared" ref="W10" si="12">SUM(W8:W9)</f>
        <v>0.64731191578047897</v>
      </c>
      <c r="X10" s="301">
        <f t="shared" ref="X10" si="13">SUM(X8:X9)</f>
        <v>2.1087605546204911</v>
      </c>
      <c r="Y10" s="301">
        <f t="shared" si="4"/>
        <v>7.7060000000000128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2.5916010028646134E-2</v>
      </c>
      <c r="C17" s="300">
        <v>1.4996060171944639E-2</v>
      </c>
      <c r="D17" s="300">
        <v>5.0322349570040378E-5</v>
      </c>
      <c r="E17" s="300">
        <f>SUM(B17:D17)</f>
        <v>4.0962392550160813E-2</v>
      </c>
      <c r="F17" s="300"/>
      <c r="G17" s="300">
        <v>2.7258168316809436E-2</v>
      </c>
      <c r="H17" s="300">
        <v>6.2903465346388545E-3</v>
      </c>
      <c r="I17" s="300">
        <v>4.8762376238595317E-5</v>
      </c>
      <c r="J17" s="300">
        <f>SUM(G17:I17)</f>
        <v>3.3597277227686885E-2</v>
      </c>
      <c r="K17" s="300"/>
      <c r="L17" s="300">
        <v>2.208150701787704E-2</v>
      </c>
      <c r="M17" s="300">
        <v>6.3989165229964302E-3</v>
      </c>
      <c r="N17" s="300">
        <v>0</v>
      </c>
      <c r="O17" s="300">
        <f>SUM(L17:N17)</f>
        <v>2.8480423540873469E-2</v>
      </c>
      <c r="P17" s="300"/>
      <c r="Q17" s="300">
        <v>1.8515837103961423E-2</v>
      </c>
      <c r="R17" s="300">
        <v>5.4841628958599105E-3</v>
      </c>
      <c r="S17" s="300">
        <v>0</v>
      </c>
      <c r="T17" s="300">
        <f>SUM(Q17:S17)</f>
        <v>2.3999999999821334E-2</v>
      </c>
      <c r="U17" s="300"/>
      <c r="V17" s="300">
        <v>1.3827806631845616E-2</v>
      </c>
      <c r="W17" s="300">
        <v>4.387135437373341E-3</v>
      </c>
      <c r="X17" s="300">
        <v>0</v>
      </c>
      <c r="Y17" s="300">
        <f>SUM(V17:X17)</f>
        <v>1.8214942069218955E-2</v>
      </c>
    </row>
    <row r="18" spans="1:25" x14ac:dyDescent="0.2">
      <c r="A18" s="260" t="s">
        <v>364</v>
      </c>
      <c r="B18" s="300">
        <v>0.23500537249276984</v>
      </c>
      <c r="C18" s="300">
        <v>5.0322349570695608E-3</v>
      </c>
      <c r="D18" s="300">
        <v>0</v>
      </c>
      <c r="E18" s="300">
        <f t="shared" ref="E18:E19" si="14">SUM(B18:D18)</f>
        <v>0.2400376074498394</v>
      </c>
      <c r="F18" s="300"/>
      <c r="G18" s="300">
        <v>0.16223242574261246</v>
      </c>
      <c r="H18" s="300">
        <v>1.1702970297005457E-3</v>
      </c>
      <c r="I18" s="300">
        <v>0</v>
      </c>
      <c r="J18" s="300">
        <f t="shared" ref="J18:J19" si="15">SUM(G18:I18)</f>
        <v>0.16340272277231299</v>
      </c>
      <c r="K18" s="300"/>
      <c r="L18" s="300">
        <v>0.17240359517379272</v>
      </c>
      <c r="M18" s="300">
        <v>1.2115981285333765E-2</v>
      </c>
      <c r="N18" s="300">
        <v>0</v>
      </c>
      <c r="O18" s="300">
        <f t="shared" ref="O18:O19" si="16">SUM(L18:N18)</f>
        <v>0.18451957645912648</v>
      </c>
      <c r="P18" s="300"/>
      <c r="Q18" s="300">
        <v>0.1453574660635833</v>
      </c>
      <c r="R18" s="300">
        <v>1.064253393659549E-2</v>
      </c>
      <c r="S18" s="300">
        <v>0</v>
      </c>
      <c r="T18" s="300">
        <f t="shared" ref="T18:T19" si="17">SUM(Q18:S18)</f>
        <v>0.15600000000017877</v>
      </c>
      <c r="U18" s="300"/>
      <c r="V18" s="300">
        <v>0.11206632041583775</v>
      </c>
      <c r="W18" s="300">
        <v>8.7187375149430698E-3</v>
      </c>
      <c r="X18" s="300">
        <v>0</v>
      </c>
      <c r="Y18" s="300">
        <f t="shared" ref="Y18:Y19" si="18">SUM(V18:X18)</f>
        <v>0.12078505793078081</v>
      </c>
    </row>
    <row r="19" spans="1:25" x14ac:dyDescent="0.2">
      <c r="A19" s="264" t="s">
        <v>363</v>
      </c>
      <c r="B19" s="301">
        <f>SUM(B17:B18)</f>
        <v>0.260921382521416</v>
      </c>
      <c r="C19" s="301">
        <f t="shared" ref="C19" si="19">SUM(C17:C18)</f>
        <v>2.00282951290142E-2</v>
      </c>
      <c r="D19" s="301">
        <f t="shared" ref="D19" si="20">SUM(D17:D18)</f>
        <v>5.0322349570040378E-5</v>
      </c>
      <c r="E19" s="301">
        <f t="shared" si="14"/>
        <v>0.28100000000000025</v>
      </c>
      <c r="F19" s="301"/>
      <c r="G19" s="301">
        <f>SUM(G17:G18)</f>
        <v>0.1894905940594219</v>
      </c>
      <c r="H19" s="301">
        <f t="shared" ref="H19" si="21">SUM(H17:H18)</f>
        <v>7.4606435643394002E-3</v>
      </c>
      <c r="I19" s="301">
        <f t="shared" ref="I19" si="22">SUM(I17:I18)</f>
        <v>4.8762376238595317E-5</v>
      </c>
      <c r="J19" s="301">
        <f t="shared" si="15"/>
        <v>0.1969999999999999</v>
      </c>
      <c r="K19" s="301"/>
      <c r="L19" s="301">
        <f>SUM(L17:L18)</f>
        <v>0.19448510219166976</v>
      </c>
      <c r="M19" s="301">
        <f t="shared" ref="M19" si="23">SUM(M17:M18)</f>
        <v>1.8514897808330197E-2</v>
      </c>
      <c r="N19" s="301">
        <f t="shared" ref="N19" si="24">SUM(N17:N18)</f>
        <v>0</v>
      </c>
      <c r="O19" s="301">
        <f t="shared" si="16"/>
        <v>0.21299999999999997</v>
      </c>
      <c r="P19" s="301"/>
      <c r="Q19" s="301">
        <f>SUM(Q17:Q18)</f>
        <v>0.16387330316754473</v>
      </c>
      <c r="R19" s="301">
        <f t="shared" ref="R19" si="25">SUM(R17:R18)</f>
        <v>1.6126696832455399E-2</v>
      </c>
      <c r="S19" s="301">
        <f t="shared" ref="S19" si="26">SUM(S17:S18)</f>
        <v>0</v>
      </c>
      <c r="T19" s="301">
        <f t="shared" si="17"/>
        <v>0.18000000000000013</v>
      </c>
      <c r="U19" s="301"/>
      <c r="V19" s="301">
        <f>SUM(V17:V18)</f>
        <v>0.12589412704768338</v>
      </c>
      <c r="W19" s="301">
        <f t="shared" ref="W19" si="27">SUM(W17:W18)</f>
        <v>1.3105872952316411E-2</v>
      </c>
      <c r="X19" s="301">
        <f t="shared" ref="X19" si="28">SUM(X17:X18)</f>
        <v>0</v>
      </c>
      <c r="Y19" s="301">
        <f t="shared" si="18"/>
        <v>0.13899999999999979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4.259756064508009</v>
      </c>
      <c r="C26" s="300">
        <v>1.0885260055652832</v>
      </c>
      <c r="D26" s="300">
        <v>0.20604726381512595</v>
      </c>
      <c r="E26" s="300">
        <f>SUM(B26:D26)</f>
        <v>5.5543293338884183</v>
      </c>
      <c r="F26" s="300"/>
      <c r="G26" s="300">
        <v>4.7414682173436047</v>
      </c>
      <c r="H26" s="300">
        <v>1.0868864968726724</v>
      </c>
      <c r="I26" s="300">
        <v>0.21884568331714488</v>
      </c>
      <c r="J26" s="300">
        <f>SUM(G26:I26)</f>
        <v>6.0472003975334223</v>
      </c>
      <c r="K26" s="300"/>
      <c r="L26" s="300">
        <v>4.2266403176974192</v>
      </c>
      <c r="M26" s="300">
        <v>1.2171058331831419</v>
      </c>
      <c r="N26" s="300">
        <v>7.4161592831974821E-2</v>
      </c>
      <c r="O26" s="300">
        <f>SUM(L26:N26)</f>
        <v>5.5179077437125361</v>
      </c>
      <c r="P26" s="300"/>
      <c r="Q26" s="300">
        <v>4.6364821219368659</v>
      </c>
      <c r="R26" s="300">
        <v>1.2843633094206925</v>
      </c>
      <c r="S26" s="300">
        <v>8.0533050751594837E-2</v>
      </c>
      <c r="T26" s="300">
        <f>SUM(Q26:S26)</f>
        <v>6.0013784821091534</v>
      </c>
      <c r="U26" s="300"/>
      <c r="V26" s="300">
        <v>5.2454230769692538</v>
      </c>
      <c r="W26" s="300">
        <v>1.3504615384818213</v>
      </c>
      <c r="X26" s="300">
        <v>8.8846153844527861E-2</v>
      </c>
      <c r="Y26" s="300">
        <f>SUM(V26:X26)</f>
        <v>6.6847307692956024</v>
      </c>
    </row>
    <row r="27" spans="1:25" x14ac:dyDescent="0.2">
      <c r="A27" s="260" t="s">
        <v>364</v>
      </c>
      <c r="B27" s="300">
        <v>9.3895195888468592</v>
      </c>
      <c r="C27" s="300">
        <v>0.43568151703479557</v>
      </c>
      <c r="D27" s="300">
        <v>0.21146956022992419</v>
      </c>
      <c r="E27" s="300">
        <f t="shared" ref="E27:E28" si="29">SUM(B27:D27)</f>
        <v>10.036670666111579</v>
      </c>
      <c r="F27" s="300"/>
      <c r="G27" s="300">
        <v>9.7153364315037951</v>
      </c>
      <c r="H27" s="300">
        <v>0.781067303291892</v>
      </c>
      <c r="I27" s="300">
        <v>7.5395867670899092E-2</v>
      </c>
      <c r="J27" s="300">
        <f t="shared" ref="J27:J28" si="30">SUM(G27:I27)</f>
        <v>10.571799602466585</v>
      </c>
      <c r="K27" s="300"/>
      <c r="L27" s="300">
        <v>9.7539608790092647</v>
      </c>
      <c r="M27" s="300">
        <v>0.90420095877636819</v>
      </c>
      <c r="N27" s="300">
        <v>0.12693041850184056</v>
      </c>
      <c r="O27" s="300">
        <f t="shared" ref="O27:O28" si="31">SUM(L27:N27)</f>
        <v>10.785092256287474</v>
      </c>
      <c r="P27" s="300"/>
      <c r="Q27" s="300">
        <v>10.202982129932252</v>
      </c>
      <c r="R27" s="300">
        <v>0.95612170255748052</v>
      </c>
      <c r="S27" s="300">
        <v>0.13551768540110284</v>
      </c>
      <c r="T27" s="300">
        <f t="shared" ref="T27:T28" si="32">SUM(Q27:S27)</f>
        <v>11.294621517890835</v>
      </c>
      <c r="U27" s="300"/>
      <c r="V27" s="300">
        <v>10.571346153784777</v>
      </c>
      <c r="W27" s="300">
        <v>1.0128461538468301</v>
      </c>
      <c r="X27" s="300">
        <v>0.1480769230727895</v>
      </c>
      <c r="Y27" s="300">
        <f t="shared" ref="Y27:Y28" si="33">SUM(V27:X27)</f>
        <v>11.732269230704397</v>
      </c>
    </row>
    <row r="28" spans="1:25" x14ac:dyDescent="0.2">
      <c r="A28" s="264" t="s">
        <v>363</v>
      </c>
      <c r="B28" s="301">
        <f>SUM(B26:B27)</f>
        <v>13.649275653354868</v>
      </c>
      <c r="C28" s="301">
        <f t="shared" ref="C28" si="34">SUM(C26:C27)</f>
        <v>1.5242075226000789</v>
      </c>
      <c r="D28" s="301">
        <f t="shared" ref="D28" si="35">SUM(D26:D27)</f>
        <v>0.41751682404505014</v>
      </c>
      <c r="E28" s="301">
        <f t="shared" si="29"/>
        <v>15.590999999999998</v>
      </c>
      <c r="F28" s="301"/>
      <c r="G28" s="301">
        <f>SUM(G26:G27)</f>
        <v>14.456804648847399</v>
      </c>
      <c r="H28" s="301">
        <f t="shared" ref="H28" si="36">SUM(H26:H27)</f>
        <v>1.8679538001645644</v>
      </c>
      <c r="I28" s="301">
        <f t="shared" ref="I28" si="37">SUM(I26:I27)</f>
        <v>0.29424155098804394</v>
      </c>
      <c r="J28" s="301">
        <f t="shared" si="30"/>
        <v>16.619000000000007</v>
      </c>
      <c r="K28" s="301"/>
      <c r="L28" s="301">
        <f>SUM(L26:L27)</f>
        <v>13.980601196706683</v>
      </c>
      <c r="M28" s="301">
        <f t="shared" ref="M28" si="38">SUM(M26:M27)</f>
        <v>2.1213067919595101</v>
      </c>
      <c r="N28" s="301">
        <f t="shared" ref="N28" si="39">SUM(N26:N27)</f>
        <v>0.20109201133381538</v>
      </c>
      <c r="O28" s="301">
        <f t="shared" si="31"/>
        <v>16.303000000000008</v>
      </c>
      <c r="P28" s="301"/>
      <c r="Q28" s="301">
        <f>SUM(Q26:Q27)</f>
        <v>14.839464251869117</v>
      </c>
      <c r="R28" s="301">
        <f t="shared" ref="R28" si="40">SUM(R26:R27)</f>
        <v>2.2404850119781732</v>
      </c>
      <c r="S28" s="301">
        <f t="shared" ref="S28" si="41">SUM(S26:S27)</f>
        <v>0.21605073615269768</v>
      </c>
      <c r="T28" s="301">
        <f t="shared" si="32"/>
        <v>17.295999999999989</v>
      </c>
      <c r="U28" s="301"/>
      <c r="V28" s="301">
        <f>SUM(V26:V27)</f>
        <v>15.81676923075403</v>
      </c>
      <c r="W28" s="301">
        <f t="shared" ref="W28" si="42">SUM(W26:W27)</f>
        <v>2.3633076923286511</v>
      </c>
      <c r="X28" s="301">
        <f t="shared" ref="X28" si="43">SUM(X26:X27)</f>
        <v>0.23692307691731734</v>
      </c>
      <c r="Y28" s="301">
        <f t="shared" si="33"/>
        <v>18.416999999999998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1.8576395712448588</v>
      </c>
      <c r="C35" s="300">
        <v>0.5943224720153093</v>
      </c>
      <c r="D35" s="300">
        <v>6.8223196386678425E-2</v>
      </c>
      <c r="E35" s="300">
        <f>SUM(B35:D35)</f>
        <v>2.5201852396468465</v>
      </c>
      <c r="F35" s="300"/>
      <c r="G35" s="300">
        <v>1.5841268220896534</v>
      </c>
      <c r="H35" s="300">
        <v>0.54916911788609957</v>
      </c>
      <c r="I35" s="300">
        <v>0.21642132724863858</v>
      </c>
      <c r="J35" s="300">
        <f>SUM(G35:I35)</f>
        <v>2.3497172672243911</v>
      </c>
      <c r="K35" s="300"/>
      <c r="L35" s="300">
        <v>1.543680413793671</v>
      </c>
      <c r="M35" s="300">
        <v>0.56716940916268033</v>
      </c>
      <c r="N35" s="300">
        <v>6.0254460875701125E-2</v>
      </c>
      <c r="O35" s="300">
        <f>SUM(L35:N35)</f>
        <v>2.1711042838320527</v>
      </c>
      <c r="P35" s="300"/>
      <c r="Q35" s="300">
        <v>1.4776008926032469</v>
      </c>
      <c r="R35" s="300">
        <v>0.54997648141515687</v>
      </c>
      <c r="S35" s="300">
        <v>6.0159742145465225E-2</v>
      </c>
      <c r="T35" s="300">
        <f>SUM(Q35:S35)</f>
        <v>2.0877371161638689</v>
      </c>
      <c r="U35" s="300"/>
      <c r="V35" s="300">
        <v>1.1571291184623047</v>
      </c>
      <c r="W35" s="300">
        <v>0.45200356188733787</v>
      </c>
      <c r="X35" s="300">
        <v>5.1227070346734974E-2</v>
      </c>
      <c r="Y35" s="300">
        <f>SUM(V35:X35)</f>
        <v>1.6603597506963776</v>
      </c>
    </row>
    <row r="36" spans="1:25" x14ac:dyDescent="0.2">
      <c r="A36" s="260" t="s">
        <v>364</v>
      </c>
      <c r="B36" s="300">
        <v>9.4643562588418462</v>
      </c>
      <c r="C36" s="300">
        <v>0.36148111518078302</v>
      </c>
      <c r="D36" s="300">
        <v>0.35197738633051573</v>
      </c>
      <c r="E36" s="300">
        <f t="shared" ref="E36:E37" si="44">SUM(B36:D36)</f>
        <v>10.177814760353145</v>
      </c>
      <c r="F36" s="300"/>
      <c r="G36" s="300">
        <v>8.4984017609746942</v>
      </c>
      <c r="H36" s="300">
        <v>0.37564558943526033</v>
      </c>
      <c r="I36" s="300">
        <v>0.62723538236562981</v>
      </c>
      <c r="J36" s="300">
        <f t="shared" ref="J36:J37" si="45">SUM(G36:I36)</f>
        <v>9.501282732775584</v>
      </c>
      <c r="K36" s="300"/>
      <c r="L36" s="300">
        <v>8.1362959105720378</v>
      </c>
      <c r="M36" s="300">
        <v>0.58777254738594931</v>
      </c>
      <c r="N36" s="300">
        <v>0.30282725820993694</v>
      </c>
      <c r="O36" s="300">
        <f t="shared" ref="O36:O37" si="46">SUM(L36:N36)</f>
        <v>9.0268957161679246</v>
      </c>
      <c r="P36" s="300"/>
      <c r="Q36" s="300">
        <v>7.9841681011422745</v>
      </c>
      <c r="R36" s="300">
        <v>0.57908603407253212</v>
      </c>
      <c r="S36" s="300">
        <v>0.30700874862132016</v>
      </c>
      <c r="T36" s="300">
        <f t="shared" ref="T36:T37" si="47">SUM(Q36:S36)</f>
        <v>8.8702628838361264</v>
      </c>
      <c r="U36" s="300"/>
      <c r="V36" s="300">
        <v>6.4708076580394795</v>
      </c>
      <c r="W36" s="300">
        <v>0.4889171861052598</v>
      </c>
      <c r="X36" s="300">
        <v>0.26291540515886758</v>
      </c>
      <c r="Y36" s="300">
        <f t="shared" ref="Y36:Y37" si="48">SUM(V36:X36)</f>
        <v>7.2226402493036073</v>
      </c>
    </row>
    <row r="37" spans="1:25" x14ac:dyDescent="0.2">
      <c r="A37" s="264" t="s">
        <v>363</v>
      </c>
      <c r="B37" s="301">
        <f>SUM(B35:B36)</f>
        <v>11.321995830086705</v>
      </c>
      <c r="C37" s="301">
        <f t="shared" ref="C37" si="49">SUM(C35:C36)</f>
        <v>0.95580358719609237</v>
      </c>
      <c r="D37" s="301">
        <f t="shared" ref="D37" si="50">SUM(D35:D36)</f>
        <v>0.42020058271719418</v>
      </c>
      <c r="E37" s="301">
        <f t="shared" si="44"/>
        <v>12.697999999999992</v>
      </c>
      <c r="F37" s="301"/>
      <c r="G37" s="301">
        <f>SUM(G35:G36)</f>
        <v>10.082528583064347</v>
      </c>
      <c r="H37" s="301">
        <f t="shared" ref="H37" si="51">SUM(H35:H36)</f>
        <v>0.92481470732135995</v>
      </c>
      <c r="I37" s="301">
        <f t="shared" ref="I37" si="52">SUM(I35:I36)</f>
        <v>0.84365670961426842</v>
      </c>
      <c r="J37" s="301">
        <f t="shared" si="45"/>
        <v>11.850999999999976</v>
      </c>
      <c r="K37" s="301"/>
      <c r="L37" s="301">
        <f>SUM(L35:L36)</f>
        <v>9.6799763243657093</v>
      </c>
      <c r="M37" s="301">
        <f t="shared" ref="M37" si="53">SUM(M35:M36)</f>
        <v>1.1549419565486296</v>
      </c>
      <c r="N37" s="301">
        <f t="shared" ref="N37" si="54">SUM(N35:N36)</f>
        <v>0.36308171908563808</v>
      </c>
      <c r="O37" s="301">
        <f t="shared" si="46"/>
        <v>11.197999999999977</v>
      </c>
      <c r="P37" s="301"/>
      <c r="Q37" s="301">
        <f>SUM(Q35:Q36)</f>
        <v>9.4617689937455207</v>
      </c>
      <c r="R37" s="301">
        <f t="shared" ref="R37" si="55">SUM(R35:R36)</f>
        <v>1.129062515487689</v>
      </c>
      <c r="S37" s="301">
        <f t="shared" ref="S37" si="56">SUM(S35:S36)</f>
        <v>0.36716849076678537</v>
      </c>
      <c r="T37" s="301">
        <f t="shared" si="47"/>
        <v>10.957999999999995</v>
      </c>
      <c r="U37" s="301"/>
      <c r="V37" s="301">
        <f>SUM(V35:V36)</f>
        <v>7.6279367765017838</v>
      </c>
      <c r="W37" s="301">
        <f t="shared" ref="W37" si="57">SUM(W35:W36)</f>
        <v>0.94092074799259762</v>
      </c>
      <c r="X37" s="301">
        <f t="shared" ref="X37" si="58">SUM(X35:X36)</f>
        <v>0.31414247550560254</v>
      </c>
      <c r="Y37" s="301">
        <f t="shared" si="48"/>
        <v>8.8829999999999849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7.4477030168098599</v>
      </c>
      <c r="C44" s="300">
        <v>2.8859613563969666</v>
      </c>
      <c r="D44" s="300">
        <v>0.9145026375050731</v>
      </c>
      <c r="E44" s="300">
        <f>SUM(B44:D44)</f>
        <v>11.248167010711899</v>
      </c>
      <c r="F44" s="300"/>
      <c r="G44" s="300">
        <v>8.1004946188595408</v>
      </c>
      <c r="H44" s="300">
        <v>2.648802810077052</v>
      </c>
      <c r="I44" s="300">
        <v>1.4084600129801024</v>
      </c>
      <c r="J44" s="300">
        <f>SUM(G44:I44)</f>
        <v>12.157757441916695</v>
      </c>
      <c r="K44" s="300"/>
      <c r="L44" s="300">
        <v>7.3404022096024084</v>
      </c>
      <c r="M44" s="300">
        <v>2.7399367968735922</v>
      </c>
      <c r="N44" s="300">
        <v>0.56067621486253827</v>
      </c>
      <c r="O44" s="300">
        <f>SUM(L44:N44)</f>
        <v>10.641015221338538</v>
      </c>
      <c r="P44" s="300"/>
      <c r="Q44" s="300">
        <v>6.8830379974770928</v>
      </c>
      <c r="R44" s="300">
        <v>2.5331776678361591</v>
      </c>
      <c r="S44" s="300">
        <v>0.49932950151251093</v>
      </c>
      <c r="T44" s="300">
        <f>SUM(Q44:S44)</f>
        <v>9.9155451668257637</v>
      </c>
      <c r="U44" s="300"/>
      <c r="V44" s="300">
        <v>6.3663752921051655</v>
      </c>
      <c r="W44" s="300">
        <v>2.2785391770554093</v>
      </c>
      <c r="X44" s="300">
        <v>0.42561485715380648</v>
      </c>
      <c r="Y44" s="300">
        <f>SUM(V44:X44)</f>
        <v>9.0705293263143822</v>
      </c>
    </row>
    <row r="45" spans="1:25" x14ac:dyDescent="0.2">
      <c r="A45" s="260" t="s">
        <v>364</v>
      </c>
      <c r="B45" s="300">
        <v>34.771835413934731</v>
      </c>
      <c r="C45" s="300">
        <v>1.1108137160377416</v>
      </c>
      <c r="D45" s="300">
        <v>2.8471838593158161</v>
      </c>
      <c r="E45" s="300">
        <f t="shared" ref="E45:E46" si="59">SUM(B45:D45)</f>
        <v>38.729832989288283</v>
      </c>
      <c r="F45" s="300"/>
      <c r="G45" s="300">
        <v>34.172438988356518</v>
      </c>
      <c r="H45" s="300">
        <v>1.45616550515745</v>
      </c>
      <c r="I45" s="300">
        <v>2.2536380645691949</v>
      </c>
      <c r="J45" s="300">
        <f t="shared" ref="J45:J46" si="60">SUM(G45:I45)</f>
        <v>37.882242558083163</v>
      </c>
      <c r="K45" s="300"/>
      <c r="L45" s="300">
        <v>32.500086474375486</v>
      </c>
      <c r="M45" s="300">
        <v>2.4071061025842111</v>
      </c>
      <c r="N45" s="300">
        <v>2.8977922017018152</v>
      </c>
      <c r="O45" s="300">
        <f t="shared" ref="O45:O46" si="61">SUM(L45:N45)</f>
        <v>37.804984778661506</v>
      </c>
      <c r="P45" s="300"/>
      <c r="Q45" s="300">
        <v>30.450030035065879</v>
      </c>
      <c r="R45" s="300">
        <v>2.2212856785246227</v>
      </c>
      <c r="S45" s="300">
        <v>2.6911391195836654</v>
      </c>
      <c r="T45" s="300">
        <f t="shared" ref="T45:T46" si="62">SUM(Q45:S45)</f>
        <v>35.362454833174169</v>
      </c>
      <c r="U45" s="300"/>
      <c r="V45" s="300">
        <v>27.517475418082775</v>
      </c>
      <c r="W45" s="300">
        <v>1.9778572773786984</v>
      </c>
      <c r="X45" s="300">
        <v>2.5011379782241114</v>
      </c>
      <c r="Y45" s="300">
        <f t="shared" ref="Y45:Y46" si="63">SUM(V45:X45)</f>
        <v>31.996470673685586</v>
      </c>
    </row>
    <row r="46" spans="1:25" x14ac:dyDescent="0.2">
      <c r="A46" s="264" t="s">
        <v>363</v>
      </c>
      <c r="B46" s="301">
        <f>SUM(B44:B45)</f>
        <v>42.219538430744592</v>
      </c>
      <c r="C46" s="301">
        <f t="shared" ref="C46" si="64">SUM(C44:C45)</f>
        <v>3.9967750724347084</v>
      </c>
      <c r="D46" s="301">
        <f t="shared" ref="D46" si="65">SUM(D44:D45)</f>
        <v>3.7616864968208894</v>
      </c>
      <c r="E46" s="301">
        <f t="shared" si="59"/>
        <v>49.978000000000193</v>
      </c>
      <c r="F46" s="301"/>
      <c r="G46" s="301">
        <f>SUM(G44:G45)</f>
        <v>42.272933607216061</v>
      </c>
      <c r="H46" s="301">
        <f t="shared" ref="H46" si="66">SUM(H44:H45)</f>
        <v>4.104968315234502</v>
      </c>
      <c r="I46" s="301">
        <f t="shared" ref="I46" si="67">SUM(I44:I45)</f>
        <v>3.6620980775492971</v>
      </c>
      <c r="J46" s="301">
        <f t="shared" si="60"/>
        <v>50.039999999999857</v>
      </c>
      <c r="K46" s="301"/>
      <c r="L46" s="301">
        <f>SUM(L44:L45)</f>
        <v>39.840488683977895</v>
      </c>
      <c r="M46" s="301">
        <f t="shared" ref="M46" si="68">SUM(M44:M45)</f>
        <v>5.1470428994578032</v>
      </c>
      <c r="N46" s="301">
        <f t="shared" ref="N46" si="69">SUM(N44:N45)</f>
        <v>3.4584684165643536</v>
      </c>
      <c r="O46" s="301">
        <f t="shared" si="61"/>
        <v>48.446000000000048</v>
      </c>
      <c r="P46" s="301"/>
      <c r="Q46" s="301">
        <f>SUM(Q44:Q45)</f>
        <v>37.333068032542968</v>
      </c>
      <c r="R46" s="301">
        <f t="shared" ref="R46" si="70">SUM(R44:R45)</f>
        <v>4.7544633463607813</v>
      </c>
      <c r="S46" s="301">
        <f t="shared" ref="S46" si="71">SUM(S44:S45)</f>
        <v>3.1904686210961763</v>
      </c>
      <c r="T46" s="301">
        <f t="shared" si="62"/>
        <v>45.277999999999921</v>
      </c>
      <c r="U46" s="301"/>
      <c r="V46" s="301">
        <f>SUM(V44:V45)</f>
        <v>33.883850710187943</v>
      </c>
      <c r="W46" s="301">
        <f t="shared" ref="W46" si="72">SUM(W44:W45)</f>
        <v>4.2563964544341077</v>
      </c>
      <c r="X46" s="301">
        <f t="shared" ref="X46" si="73">SUM(X44:X45)</f>
        <v>2.926752835377918</v>
      </c>
      <c r="Y46" s="301">
        <f t="shared" si="63"/>
        <v>41.066999999999972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0.51109278532146374</v>
      </c>
      <c r="C53" s="300">
        <v>0.15328717587129137</v>
      </c>
      <c r="D53" s="300">
        <v>1.3553242782406806E-4</v>
      </c>
      <c r="E53" s="300">
        <f>SUM(B53:D53)</f>
        <v>0.66451549362057916</v>
      </c>
      <c r="F53" s="300"/>
      <c r="G53" s="300">
        <v>0.60557229647183264</v>
      </c>
      <c r="H53" s="300">
        <v>0.17105856622284088</v>
      </c>
      <c r="I53" s="300">
        <v>1.5607533414663694E-4</v>
      </c>
      <c r="J53" s="300">
        <f>SUM(G53:I53)</f>
        <v>0.77678693802882015</v>
      </c>
      <c r="K53" s="300"/>
      <c r="L53" s="300">
        <v>0.5722386339419413</v>
      </c>
      <c r="M53" s="300">
        <v>0.13412337246911565</v>
      </c>
      <c r="N53" s="300">
        <v>0</v>
      </c>
      <c r="O53" s="300">
        <f>SUM(L53:N53)</f>
        <v>0.70636200641105695</v>
      </c>
      <c r="P53" s="300"/>
      <c r="Q53" s="300">
        <v>0.55512000000288997</v>
      </c>
      <c r="R53" s="300">
        <v>0.12898285714352423</v>
      </c>
      <c r="S53" s="300">
        <v>0</v>
      </c>
      <c r="T53" s="300">
        <f>SUM(Q53:S53)</f>
        <v>0.68410285714641417</v>
      </c>
      <c r="U53" s="300"/>
      <c r="V53" s="300">
        <v>0.56918509052842736</v>
      </c>
      <c r="W53" s="300">
        <v>0.12969158679674242</v>
      </c>
      <c r="X53" s="300">
        <v>0</v>
      </c>
      <c r="Y53" s="300">
        <f>SUM(V53:X53)</f>
        <v>0.69887667732516978</v>
      </c>
    </row>
    <row r="54" spans="1:25" x14ac:dyDescent="0.2">
      <c r="A54" s="260" t="s">
        <v>364</v>
      </c>
      <c r="B54" s="300">
        <v>1.4579223261000502</v>
      </c>
      <c r="C54" s="300">
        <v>9.229758334802754E-2</v>
      </c>
      <c r="D54" s="300">
        <v>9.0264596931346211E-2</v>
      </c>
      <c r="E54" s="300">
        <f t="shared" ref="E54:E55" si="74">SUM(B54:D54)</f>
        <v>1.640484506379424</v>
      </c>
      <c r="F54" s="300"/>
      <c r="G54" s="300">
        <v>1.6334844471459959</v>
      </c>
      <c r="H54" s="300">
        <v>4.8539428919060608E-2</v>
      </c>
      <c r="I54" s="300">
        <v>0.11018918590612599</v>
      </c>
      <c r="J54" s="300">
        <f t="shared" ref="J54:J55" si="75">SUM(G54:I54)</f>
        <v>1.7922130619711825</v>
      </c>
      <c r="K54" s="300"/>
      <c r="L54" s="300">
        <v>1.4957602988183105</v>
      </c>
      <c r="M54" s="300">
        <v>2.0877694770634253E-2</v>
      </c>
      <c r="N54" s="300">
        <v>0</v>
      </c>
      <c r="O54" s="300">
        <f t="shared" ref="O54:O55" si="76">SUM(L54:N54)</f>
        <v>1.5166379935889447</v>
      </c>
      <c r="P54" s="300"/>
      <c r="Q54" s="300">
        <v>1.4285314285677309</v>
      </c>
      <c r="R54" s="300">
        <v>2.0365714285853966E-2</v>
      </c>
      <c r="S54" s="300">
        <v>0</v>
      </c>
      <c r="T54" s="300">
        <f t="shared" ref="T54:T55" si="77">SUM(Q54:S54)</f>
        <v>1.4488971428535848</v>
      </c>
      <c r="U54" s="300"/>
      <c r="V54" s="300">
        <v>1.4190142704915203</v>
      </c>
      <c r="W54" s="300">
        <v>2.1109052183306914E-2</v>
      </c>
      <c r="X54" s="300">
        <v>0</v>
      </c>
      <c r="Y54" s="300">
        <f t="shared" ref="Y54:Y55" si="78">SUM(V54:X54)</f>
        <v>1.4401233226748271</v>
      </c>
    </row>
    <row r="55" spans="1:25" x14ac:dyDescent="0.2">
      <c r="A55" s="264" t="s">
        <v>363</v>
      </c>
      <c r="B55" s="301">
        <f>SUM(B53:B54)</f>
        <v>1.969015111421514</v>
      </c>
      <c r="C55" s="301">
        <f t="shared" ref="C55" si="79">SUM(C53:C54)</f>
        <v>0.24558475921931891</v>
      </c>
      <c r="D55" s="301">
        <f t="shared" ref="D55" si="80">SUM(D53:D54)</f>
        <v>9.0400129359170273E-2</v>
      </c>
      <c r="E55" s="301">
        <f t="shared" si="74"/>
        <v>2.3050000000000033</v>
      </c>
      <c r="F55" s="301"/>
      <c r="G55" s="301">
        <f>SUM(G53:G54)</f>
        <v>2.2390567436178284</v>
      </c>
      <c r="H55" s="301">
        <f t="shared" ref="H55" si="81">SUM(H53:H54)</f>
        <v>0.21959799514190148</v>
      </c>
      <c r="I55" s="301">
        <f t="shared" ref="I55" si="82">SUM(I53:I54)</f>
        <v>0.11034526124027262</v>
      </c>
      <c r="J55" s="301">
        <f t="shared" si="75"/>
        <v>2.5690000000000026</v>
      </c>
      <c r="K55" s="301"/>
      <c r="L55" s="301">
        <f>SUM(L53:L54)</f>
        <v>2.0679989327602519</v>
      </c>
      <c r="M55" s="301">
        <f t="shared" ref="M55" si="83">SUM(M53:M54)</f>
        <v>0.15500106723974991</v>
      </c>
      <c r="N55" s="301">
        <f t="shared" ref="N55" si="84">SUM(N53:N54)</f>
        <v>0</v>
      </c>
      <c r="O55" s="301">
        <f t="shared" si="76"/>
        <v>2.2230000000000016</v>
      </c>
      <c r="P55" s="301"/>
      <c r="Q55" s="301">
        <f>SUM(Q53:Q54)</f>
        <v>1.9836514285706208</v>
      </c>
      <c r="R55" s="301">
        <f t="shared" ref="R55" si="85">SUM(R53:R54)</f>
        <v>0.14934857142937819</v>
      </c>
      <c r="S55" s="301">
        <f t="shared" ref="S55" si="86">SUM(S53:S54)</f>
        <v>0</v>
      </c>
      <c r="T55" s="301">
        <f t="shared" si="77"/>
        <v>2.1329999999999991</v>
      </c>
      <c r="U55" s="301"/>
      <c r="V55" s="301">
        <f>SUM(V53:V54)</f>
        <v>1.9881993610199475</v>
      </c>
      <c r="W55" s="301">
        <f t="shared" ref="W55" si="87">SUM(W53:W54)</f>
        <v>0.15080063898004933</v>
      </c>
      <c r="X55" s="301">
        <f t="shared" ref="X55" si="88">SUM(X53:X54)</f>
        <v>0</v>
      </c>
      <c r="Y55" s="301">
        <f t="shared" si="78"/>
        <v>2.1389999999999967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0.55934781340858442</v>
      </c>
      <c r="C62" s="300">
        <v>0.22997201166600659</v>
      </c>
      <c r="D62" s="300">
        <v>0</v>
      </c>
      <c r="E62" s="300">
        <f>SUM(B62:D62)</f>
        <v>0.78931982507459097</v>
      </c>
      <c r="F62" s="300"/>
      <c r="G62" s="300">
        <v>0.71825300647206847</v>
      </c>
      <c r="H62" s="300">
        <v>0.24604043874823656</v>
      </c>
      <c r="I62" s="300">
        <v>0</v>
      </c>
      <c r="J62" s="300">
        <f>SUM(G62:I62)</f>
        <v>0.96429344522030502</v>
      </c>
      <c r="K62" s="300"/>
      <c r="L62" s="300">
        <v>0.65124416795477147</v>
      </c>
      <c r="M62" s="300">
        <v>0.18807931570922654</v>
      </c>
      <c r="N62" s="300">
        <v>2.0839813374486642E-2</v>
      </c>
      <c r="O62" s="300">
        <f>SUM(L62:N62)</f>
        <v>0.8601632970384846</v>
      </c>
      <c r="P62" s="300"/>
      <c r="Q62" s="300">
        <v>0.70848640916411554</v>
      </c>
      <c r="R62" s="300">
        <v>0.19952537638836645</v>
      </c>
      <c r="S62" s="300">
        <v>2.1613052660241518E-2</v>
      </c>
      <c r="T62" s="300">
        <f>SUM(Q62:S62)</f>
        <v>0.92962483821272346</v>
      </c>
      <c r="U62" s="300"/>
      <c r="V62" s="300">
        <v>0.8157365661083591</v>
      </c>
      <c r="W62" s="300">
        <v>0.2182653761502914</v>
      </c>
      <c r="X62" s="300">
        <v>2.2607017998194933E-2</v>
      </c>
      <c r="Y62" s="300">
        <f>SUM(V62:X62)</f>
        <v>1.0566089602568456</v>
      </c>
    </row>
    <row r="63" spans="1:25" x14ac:dyDescent="0.2">
      <c r="A63" s="260" t="s">
        <v>364</v>
      </c>
      <c r="B63" s="300">
        <v>2.667782798831785</v>
      </c>
      <c r="C63" s="300">
        <v>7.7373760933532543E-2</v>
      </c>
      <c r="D63" s="300">
        <v>0.15152361516009474</v>
      </c>
      <c r="E63" s="300">
        <f t="shared" ref="E63:E64" si="89">SUM(B63:D63)</f>
        <v>2.8966801749254123</v>
      </c>
      <c r="F63" s="300"/>
      <c r="G63" s="300">
        <v>3.0806766882536416</v>
      </c>
      <c r="H63" s="300">
        <v>7.4029866526051299E-2</v>
      </c>
      <c r="I63" s="300">
        <v>0</v>
      </c>
      <c r="J63" s="300">
        <f t="shared" ref="J63:J64" si="90">SUM(G63:I63)</f>
        <v>3.1547065547796929</v>
      </c>
      <c r="K63" s="300"/>
      <c r="L63" s="300">
        <v>2.7568468118261436</v>
      </c>
      <c r="M63" s="300">
        <v>6.7989891135376429E-2</v>
      </c>
      <c r="N63" s="300">
        <v>0</v>
      </c>
      <c r="O63" s="300">
        <f t="shared" ref="O63:O64" si="91">SUM(L63:N63)</f>
        <v>2.82483670296152</v>
      </c>
      <c r="P63" s="300"/>
      <c r="Q63" s="300">
        <v>2.867683084670718</v>
      </c>
      <c r="R63" s="300">
        <v>7.1692077116559408E-2</v>
      </c>
      <c r="S63" s="300">
        <v>0</v>
      </c>
      <c r="T63" s="300">
        <f t="shared" ref="T63:T64" si="92">SUM(Q63:S63)</f>
        <v>2.9393751617872774</v>
      </c>
      <c r="U63" s="300"/>
      <c r="V63" s="300">
        <v>3.0239577884163529</v>
      </c>
      <c r="W63" s="300">
        <v>7.6433251326800192E-2</v>
      </c>
      <c r="X63" s="300">
        <v>0</v>
      </c>
      <c r="Y63" s="300">
        <f t="shared" ref="Y63:Y64" si="93">SUM(V63:X63)</f>
        <v>3.1003910397431529</v>
      </c>
    </row>
    <row r="64" spans="1:25" x14ac:dyDescent="0.2">
      <c r="A64" s="264" t="s">
        <v>363</v>
      </c>
      <c r="B64" s="301">
        <f>SUM(B62:B63)</f>
        <v>3.2271306122403693</v>
      </c>
      <c r="C64" s="301">
        <f t="shared" ref="C64" si="94">SUM(C62:C63)</f>
        <v>0.3073457725995391</v>
      </c>
      <c r="D64" s="301">
        <f t="shared" ref="D64" si="95">SUM(D62:D63)</f>
        <v>0.15152361516009474</v>
      </c>
      <c r="E64" s="301">
        <f t="shared" si="89"/>
        <v>3.6860000000000035</v>
      </c>
      <c r="F64" s="301"/>
      <c r="G64" s="301">
        <f>SUM(G62:G63)</f>
        <v>3.7989296947257101</v>
      </c>
      <c r="H64" s="301">
        <f t="shared" ref="H64" si="96">SUM(H62:H63)</f>
        <v>0.32007030527428787</v>
      </c>
      <c r="I64" s="301">
        <f t="shared" ref="I64" si="97">SUM(I62:I63)</f>
        <v>0</v>
      </c>
      <c r="J64" s="301">
        <f t="shared" si="90"/>
        <v>4.118999999999998</v>
      </c>
      <c r="K64" s="301"/>
      <c r="L64" s="301">
        <f>SUM(L62:L63)</f>
        <v>3.4080909797809151</v>
      </c>
      <c r="M64" s="301">
        <f t="shared" ref="M64" si="98">SUM(M62:M63)</f>
        <v>0.25606920684460299</v>
      </c>
      <c r="N64" s="301">
        <f t="shared" ref="N64" si="99">SUM(N62:N63)</f>
        <v>2.0839813374486642E-2</v>
      </c>
      <c r="O64" s="301">
        <f t="shared" si="91"/>
        <v>3.6850000000000045</v>
      </c>
      <c r="P64" s="301"/>
      <c r="Q64" s="301">
        <f>SUM(Q62:Q63)</f>
        <v>3.5761694938348336</v>
      </c>
      <c r="R64" s="301">
        <f t="shared" ref="R64" si="100">SUM(R62:R63)</f>
        <v>0.27121745350492588</v>
      </c>
      <c r="S64" s="301">
        <f t="shared" ref="S64" si="101">SUM(S62:S63)</f>
        <v>2.1613052660241518E-2</v>
      </c>
      <c r="T64" s="301">
        <f t="shared" si="92"/>
        <v>3.8690000000000011</v>
      </c>
      <c r="U64" s="301"/>
      <c r="V64" s="301">
        <f>SUM(V62:V63)</f>
        <v>3.839694354524712</v>
      </c>
      <c r="W64" s="301">
        <f t="shared" ref="W64" si="102">SUM(W62:W63)</f>
        <v>0.29469862747709158</v>
      </c>
      <c r="X64" s="301">
        <f t="shared" ref="X64" si="103">SUM(X62:X63)</f>
        <v>2.2607017998194933E-2</v>
      </c>
      <c r="Y64" s="301">
        <f t="shared" si="93"/>
        <v>4.1569999999999983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3.8966647141060125</v>
      </c>
      <c r="C71" s="300">
        <v>3.761197075386193</v>
      </c>
      <c r="D71" s="300">
        <v>0.49871604441922518</v>
      </c>
      <c r="E71" s="300">
        <f>SUM(B71:D71)</f>
        <v>8.156577833911431</v>
      </c>
      <c r="F71" s="300"/>
      <c r="G71" s="300">
        <v>4.4163529059095197</v>
      </c>
      <c r="H71" s="300">
        <v>3.2861014513138138</v>
      </c>
      <c r="I71" s="300">
        <v>0.82675800845837555</v>
      </c>
      <c r="J71" s="300">
        <f>SUM(G71:I71)</f>
        <v>8.5292123656817083</v>
      </c>
      <c r="K71" s="300"/>
      <c r="L71" s="300">
        <v>4.1362555524244238</v>
      </c>
      <c r="M71" s="300">
        <v>3.419399521385281</v>
      </c>
      <c r="N71" s="300">
        <v>0.84501325157346507</v>
      </c>
      <c r="O71" s="300">
        <f>SUM(L71:N71)</f>
        <v>8.4006683253831707</v>
      </c>
      <c r="P71" s="300"/>
      <c r="Q71" s="300">
        <v>4.2876509710336483</v>
      </c>
      <c r="R71" s="300">
        <v>3.5678814842703117</v>
      </c>
      <c r="S71" s="300">
        <v>0.87950846495691537</v>
      </c>
      <c r="T71" s="300">
        <f>SUM(Q71:S71)</f>
        <v>8.7350409202608752</v>
      </c>
      <c r="U71" s="300"/>
      <c r="V71" s="300">
        <v>4.5595234881718909</v>
      </c>
      <c r="W71" s="300">
        <v>3.8360831199775252</v>
      </c>
      <c r="X71" s="300">
        <v>0.96156810524526071</v>
      </c>
      <c r="Y71" s="300">
        <f>SUM(V71:X71)</f>
        <v>9.3571747133946772</v>
      </c>
    </row>
    <row r="72" spans="1:25" x14ac:dyDescent="0.2">
      <c r="A72" s="260" t="s">
        <v>364</v>
      </c>
      <c r="B72" s="300">
        <v>27.658288978825215</v>
      </c>
      <c r="C72" s="300">
        <v>1.5426799537718243</v>
      </c>
      <c r="D72" s="300">
        <v>17.479453233491633</v>
      </c>
      <c r="E72" s="300">
        <f t="shared" ref="E72:E73" si="104">SUM(B72:D72)</f>
        <v>46.680422166088675</v>
      </c>
      <c r="F72" s="300"/>
      <c r="G72" s="300">
        <v>26.079144913587196</v>
      </c>
      <c r="H72" s="300">
        <v>1.3052744288898508</v>
      </c>
      <c r="I72" s="300">
        <v>19.534368291841304</v>
      </c>
      <c r="J72" s="300">
        <f t="shared" ref="J72:J73" si="105">SUM(G72:I72)</f>
        <v>46.918787634318349</v>
      </c>
      <c r="K72" s="300"/>
      <c r="L72" s="300">
        <v>27.65722751485448</v>
      </c>
      <c r="M72" s="300">
        <v>1.8444147335936287</v>
      </c>
      <c r="N72" s="300">
        <v>17.522689426168711</v>
      </c>
      <c r="O72" s="300">
        <f t="shared" ref="O72:O73" si="106">SUM(L72:N72)</f>
        <v>47.024331674616818</v>
      </c>
      <c r="P72" s="300"/>
      <c r="Q72" s="300">
        <v>28.184677665506445</v>
      </c>
      <c r="R72" s="300">
        <v>1.9387704848247929</v>
      </c>
      <c r="S72" s="300">
        <v>18.266510929407893</v>
      </c>
      <c r="T72" s="300">
        <f t="shared" ref="T72:T73" si="107">SUM(Q72:S72)</f>
        <v>48.389959079739128</v>
      </c>
      <c r="U72" s="300"/>
      <c r="V72" s="300">
        <v>28.6311809296758</v>
      </c>
      <c r="W72" s="300">
        <v>2.1076757722864099</v>
      </c>
      <c r="X72" s="300">
        <v>19.584968584643171</v>
      </c>
      <c r="Y72" s="300">
        <f t="shared" ref="Y72:Y73" si="108">SUM(V72:X72)</f>
        <v>50.323825286605384</v>
      </c>
    </row>
    <row r="73" spans="1:25" x14ac:dyDescent="0.2">
      <c r="A73" s="264" t="s">
        <v>363</v>
      </c>
      <c r="B73" s="301">
        <f>SUM(B71:B72)</f>
        <v>31.554953692931228</v>
      </c>
      <c r="C73" s="301">
        <f t="shared" ref="C73" si="109">SUM(C71:C72)</f>
        <v>5.3038770291580173</v>
      </c>
      <c r="D73" s="301">
        <f t="shared" ref="D73" si="110">SUM(D71:D72)</f>
        <v>17.978169277910858</v>
      </c>
      <c r="E73" s="301">
        <f t="shared" si="104"/>
        <v>54.837000000000103</v>
      </c>
      <c r="F73" s="301"/>
      <c r="G73" s="301">
        <f>SUM(G71:G72)</f>
        <v>30.495497819496716</v>
      </c>
      <c r="H73" s="301">
        <f t="shared" ref="H73" si="111">SUM(H71:H72)</f>
        <v>4.5913758802036648</v>
      </c>
      <c r="I73" s="301">
        <f t="shared" ref="I73" si="112">SUM(I71:I72)</f>
        <v>20.361126300299681</v>
      </c>
      <c r="J73" s="301">
        <f t="shared" si="105"/>
        <v>55.448000000000064</v>
      </c>
      <c r="K73" s="301"/>
      <c r="L73" s="301">
        <f>SUM(L71:L72)</f>
        <v>31.793483067278903</v>
      </c>
      <c r="M73" s="301">
        <f t="shared" ref="M73" si="113">SUM(M71:M72)</f>
        <v>5.26381425497891</v>
      </c>
      <c r="N73" s="301">
        <f t="shared" ref="N73" si="114">SUM(N71:N72)</f>
        <v>18.367702677742177</v>
      </c>
      <c r="O73" s="301">
        <f t="shared" si="106"/>
        <v>55.424999999999983</v>
      </c>
      <c r="P73" s="301"/>
      <c r="Q73" s="301">
        <f>SUM(Q71:Q72)</f>
        <v>32.472328636540091</v>
      </c>
      <c r="R73" s="301">
        <f t="shared" ref="R73" si="115">SUM(R71:R72)</f>
        <v>5.5066519690951043</v>
      </c>
      <c r="S73" s="301">
        <f t="shared" ref="S73" si="116">SUM(S71:S72)</f>
        <v>19.14601939436481</v>
      </c>
      <c r="T73" s="301">
        <f t="shared" si="107"/>
        <v>57.125</v>
      </c>
      <c r="U73" s="301"/>
      <c r="V73" s="301">
        <f>SUM(V71:V72)</f>
        <v>33.190704417847691</v>
      </c>
      <c r="W73" s="301">
        <f t="shared" ref="W73" si="117">SUM(W71:W72)</f>
        <v>5.9437588922639346</v>
      </c>
      <c r="X73" s="301">
        <f t="shared" ref="X73" si="118">SUM(X71:X72)</f>
        <v>20.546536689888431</v>
      </c>
      <c r="Y73" s="301">
        <f t="shared" si="108"/>
        <v>59.681000000000054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28.605102801063886</v>
      </c>
      <c r="C80" s="300">
        <v>36.633350371932707</v>
      </c>
      <c r="D80" s="300">
        <v>4.3843680422714781</v>
      </c>
      <c r="E80" s="300">
        <f>SUM(B80:D80)</f>
        <v>69.622821215268075</v>
      </c>
      <c r="F80" s="300"/>
      <c r="G80" s="300">
        <v>30.296323827971172</v>
      </c>
      <c r="H80" s="300">
        <v>35.949497243172132</v>
      </c>
      <c r="I80" s="300">
        <v>6.3844218273223863</v>
      </c>
      <c r="J80" s="300">
        <f>SUM(G80:I80)</f>
        <v>72.630242898465681</v>
      </c>
      <c r="K80" s="300"/>
      <c r="L80" s="300">
        <v>28.906451143263595</v>
      </c>
      <c r="M80" s="300">
        <v>36.560074955909414</v>
      </c>
      <c r="N80" s="300">
        <v>3.5225121746760428</v>
      </c>
      <c r="O80" s="300">
        <f>SUM(L80:N80)</f>
        <v>68.989038273849047</v>
      </c>
      <c r="P80" s="300"/>
      <c r="Q80" s="300">
        <v>30.519789809959768</v>
      </c>
      <c r="R80" s="300">
        <v>35.692272337808369</v>
      </c>
      <c r="S80" s="300">
        <v>3.6789196052187383</v>
      </c>
      <c r="T80" s="300">
        <f>SUM(Q80:S80)</f>
        <v>69.890981752986875</v>
      </c>
      <c r="U80" s="300"/>
      <c r="V80" s="300">
        <v>33.311874846140306</v>
      </c>
      <c r="W80" s="300">
        <v>33.628174062285417</v>
      </c>
      <c r="X80" s="300">
        <v>3.9698779018681662</v>
      </c>
      <c r="Y80" s="300">
        <f>SUM(V80:X80)</f>
        <v>70.909926810293882</v>
      </c>
    </row>
    <row r="81" spans="1:25" x14ac:dyDescent="0.2">
      <c r="A81" s="260" t="s">
        <v>364</v>
      </c>
      <c r="B81" s="300">
        <v>51.967043818682797</v>
      </c>
      <c r="C81" s="300">
        <v>16.016404995050426</v>
      </c>
      <c r="D81" s="300">
        <v>5.312729970998614</v>
      </c>
      <c r="E81" s="300">
        <f t="shared" ref="E81:E82" si="119">SUM(B81:D81)</f>
        <v>73.296178784731836</v>
      </c>
      <c r="F81" s="300"/>
      <c r="G81" s="300">
        <v>58.034067043954202</v>
      </c>
      <c r="H81" s="300">
        <v>15.02254022113681</v>
      </c>
      <c r="I81" s="300">
        <v>7.0111498364431766</v>
      </c>
      <c r="J81" s="300">
        <f t="shared" ref="J81:J82" si="120">SUM(G81:I81)</f>
        <v>80.067757101534198</v>
      </c>
      <c r="K81" s="300"/>
      <c r="L81" s="300">
        <v>53.978401957219539</v>
      </c>
      <c r="M81" s="300">
        <v>16.046550291670123</v>
      </c>
      <c r="N81" s="300">
        <v>8.9740094772611929</v>
      </c>
      <c r="O81" s="300">
        <f t="shared" ref="O81:O82" si="121">SUM(L81:N81)</f>
        <v>78.998961726150853</v>
      </c>
      <c r="P81" s="300"/>
      <c r="Q81" s="300">
        <v>55.323689252128268</v>
      </c>
      <c r="R81" s="300">
        <v>16.269889539186764</v>
      </c>
      <c r="S81" s="300">
        <v>9.2104394556982232</v>
      </c>
      <c r="T81" s="300">
        <f t="shared" ref="T81:T82" si="122">SUM(Q81:S81)</f>
        <v>80.804018247013246</v>
      </c>
      <c r="U81" s="300"/>
      <c r="V81" s="300">
        <v>56.791039912609882</v>
      </c>
      <c r="W81" s="300">
        <v>16.584729755402627</v>
      </c>
      <c r="X81" s="300">
        <v>9.5273035216937902</v>
      </c>
      <c r="Y81" s="300">
        <f t="shared" ref="Y81:Y82" si="123">SUM(V81:X81)</f>
        <v>82.903073189706305</v>
      </c>
    </row>
    <row r="82" spans="1:25" x14ac:dyDescent="0.2">
      <c r="A82" s="264" t="s">
        <v>363</v>
      </c>
      <c r="B82" s="301">
        <f>SUM(B80:B81)</f>
        <v>80.57214661974669</v>
      </c>
      <c r="C82" s="301">
        <f t="shared" ref="C82" si="124">SUM(C80:C81)</f>
        <v>52.649755366983129</v>
      </c>
      <c r="D82" s="301">
        <f t="shared" ref="D82" si="125">SUM(D80:D81)</f>
        <v>9.697098013270093</v>
      </c>
      <c r="E82" s="301">
        <f t="shared" si="119"/>
        <v>142.91899999999993</v>
      </c>
      <c r="F82" s="301"/>
      <c r="G82" s="301">
        <f>SUM(G80:G81)</f>
        <v>88.330390871925374</v>
      </c>
      <c r="H82" s="301">
        <f t="shared" ref="H82" si="126">SUM(H80:H81)</f>
        <v>50.97203746430894</v>
      </c>
      <c r="I82" s="301">
        <f t="shared" ref="I82" si="127">SUM(I80:I81)</f>
        <v>13.395571663765562</v>
      </c>
      <c r="J82" s="301">
        <f t="shared" si="120"/>
        <v>152.69799999999987</v>
      </c>
      <c r="K82" s="301"/>
      <c r="L82" s="301">
        <f>SUM(L80:L81)</f>
        <v>82.884853100483127</v>
      </c>
      <c r="M82" s="301">
        <f t="shared" ref="M82" si="128">SUM(M80:M81)</f>
        <v>52.606625247579537</v>
      </c>
      <c r="N82" s="301">
        <f t="shared" ref="N82" si="129">SUM(N80:N81)</f>
        <v>12.496521651937236</v>
      </c>
      <c r="O82" s="301">
        <f t="shared" si="121"/>
        <v>147.98799999999989</v>
      </c>
      <c r="P82" s="301"/>
      <c r="Q82" s="301">
        <f>SUM(Q80:Q81)</f>
        <v>85.843479062088036</v>
      </c>
      <c r="R82" s="301">
        <f t="shared" ref="R82" si="130">SUM(R80:R81)</f>
        <v>51.962161876995133</v>
      </c>
      <c r="S82" s="301">
        <f t="shared" ref="S82" si="131">SUM(S80:S81)</f>
        <v>12.889359060916961</v>
      </c>
      <c r="T82" s="301">
        <f t="shared" si="122"/>
        <v>150.69500000000014</v>
      </c>
      <c r="U82" s="301"/>
      <c r="V82" s="301">
        <f>SUM(V80:V81)</f>
        <v>90.102914758750188</v>
      </c>
      <c r="W82" s="301">
        <f t="shared" ref="W82" si="132">SUM(W80:W81)</f>
        <v>50.212903817688044</v>
      </c>
      <c r="X82" s="301">
        <f t="shared" ref="X82" si="133">SUM(X80:X81)</f>
        <v>13.497181423561956</v>
      </c>
      <c r="Y82" s="301">
        <f t="shared" si="123"/>
        <v>153.81300000000019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7.9998924721675575</v>
      </c>
      <c r="C89" s="300">
        <v>4.7596394120894603</v>
      </c>
      <c r="D89" s="300">
        <v>0.17529325479024835</v>
      </c>
      <c r="E89" s="300">
        <f>SUM(B89:D89)</f>
        <v>12.934825139047266</v>
      </c>
      <c r="F89" s="300"/>
      <c r="G89" s="300">
        <v>11.843079034615288</v>
      </c>
      <c r="H89" s="300">
        <v>6.5971268222222692</v>
      </c>
      <c r="I89" s="300">
        <v>1.5441123307362394</v>
      </c>
      <c r="J89" s="300">
        <f>SUM(G89:I89)</f>
        <v>19.984318187573798</v>
      </c>
      <c r="K89" s="300"/>
      <c r="L89" s="300">
        <v>12.173028227098058</v>
      </c>
      <c r="M89" s="300">
        <v>7.0969080318599014</v>
      </c>
      <c r="N89" s="300">
        <v>1.5540633526193766</v>
      </c>
      <c r="O89" s="300">
        <f>SUM(L89:N89)</f>
        <v>20.823999611577335</v>
      </c>
      <c r="P89" s="300"/>
      <c r="Q89" s="300">
        <v>13.493394659358497</v>
      </c>
      <c r="R89" s="300">
        <v>7.9280798155871306</v>
      </c>
      <c r="S89" s="300">
        <v>1.5867758869891526</v>
      </c>
      <c r="T89" s="300">
        <f>SUM(Q89:S89)</f>
        <v>23.008250361934778</v>
      </c>
      <c r="U89" s="300"/>
      <c r="V89" s="300">
        <v>14.377842451917582</v>
      </c>
      <c r="W89" s="300">
        <v>8.7335388285633364</v>
      </c>
      <c r="X89" s="300">
        <v>1.5678294707238953</v>
      </c>
      <c r="Y89" s="300">
        <f>SUM(V89:X89)</f>
        <v>24.679210751204817</v>
      </c>
    </row>
    <row r="90" spans="1:25" x14ac:dyDescent="0.2">
      <c r="A90" s="260" t="s">
        <v>364</v>
      </c>
      <c r="B90" s="300">
        <v>38.964270181916575</v>
      </c>
      <c r="C90" s="300">
        <v>3.6079413507643818</v>
      </c>
      <c r="D90" s="300">
        <v>7.4499633282717497</v>
      </c>
      <c r="E90" s="300">
        <f t="shared" ref="E90:E91" si="134">SUM(B90:D90)</f>
        <v>50.02217486095271</v>
      </c>
      <c r="F90" s="300"/>
      <c r="G90" s="300">
        <v>50.536861101986091</v>
      </c>
      <c r="H90" s="300">
        <v>6.1306571423570553</v>
      </c>
      <c r="I90" s="300">
        <v>8.2871635680828959</v>
      </c>
      <c r="J90" s="300">
        <f t="shared" ref="J90:J91" si="135">SUM(G90:I90)</f>
        <v>64.954681812426031</v>
      </c>
      <c r="K90" s="300"/>
      <c r="L90" s="300">
        <v>51.352610957909789</v>
      </c>
      <c r="M90" s="300">
        <v>7.6815773306044024</v>
      </c>
      <c r="N90" s="300">
        <v>11.250812099908503</v>
      </c>
      <c r="O90" s="300">
        <f t="shared" ref="O90:O91" si="136">SUM(L90:N90)</f>
        <v>70.285000388422702</v>
      </c>
      <c r="P90" s="300"/>
      <c r="Q90" s="300">
        <v>54.280958469188263</v>
      </c>
      <c r="R90" s="300">
        <v>8.2070415123286526</v>
      </c>
      <c r="S90" s="300">
        <v>11.740749656548205</v>
      </c>
      <c r="T90" s="300">
        <f t="shared" ref="T90:T91" si="137">SUM(Q90:S90)</f>
        <v>74.228749638065125</v>
      </c>
      <c r="U90" s="300"/>
      <c r="V90" s="300">
        <v>54.175912507318955</v>
      </c>
      <c r="W90" s="300">
        <v>8.6677228988382744</v>
      </c>
      <c r="X90" s="300">
        <v>12.2041538426381</v>
      </c>
      <c r="Y90" s="300">
        <f t="shared" ref="Y90:Y91" si="138">SUM(V90:X90)</f>
        <v>75.04778924879534</v>
      </c>
    </row>
    <row r="91" spans="1:25" x14ac:dyDescent="0.2">
      <c r="A91" s="264" t="s">
        <v>363</v>
      </c>
      <c r="B91" s="301">
        <f>SUM(B89:B90)</f>
        <v>46.964162654084134</v>
      </c>
      <c r="C91" s="301">
        <f t="shared" ref="C91" si="139">SUM(C89:C90)</f>
        <v>8.3675807628538426</v>
      </c>
      <c r="D91" s="301">
        <f t="shared" ref="D91" si="140">SUM(D89:D90)</f>
        <v>7.6252565830619981</v>
      </c>
      <c r="E91" s="301">
        <f t="shared" si="134"/>
        <v>62.956999999999972</v>
      </c>
      <c r="F91" s="301"/>
      <c r="G91" s="301">
        <f>SUM(G89:G90)</f>
        <v>62.379940136601377</v>
      </c>
      <c r="H91" s="301">
        <f t="shared" ref="H91" si="141">SUM(H89:H90)</f>
        <v>12.727783964579324</v>
      </c>
      <c r="I91" s="301">
        <f t="shared" ref="I91" si="142">SUM(I89:I90)</f>
        <v>9.8312758988191362</v>
      </c>
      <c r="J91" s="301">
        <f t="shared" si="135"/>
        <v>84.938999999999851</v>
      </c>
      <c r="K91" s="301"/>
      <c r="L91" s="301">
        <f>SUM(L89:L90)</f>
        <v>63.525639185007847</v>
      </c>
      <c r="M91" s="301">
        <f t="shared" ref="M91" si="143">SUM(M89:M90)</f>
        <v>14.778485362464304</v>
      </c>
      <c r="N91" s="301">
        <f t="shared" ref="N91" si="144">SUM(N89:N90)</f>
        <v>12.804875452527879</v>
      </c>
      <c r="O91" s="301">
        <f t="shared" si="136"/>
        <v>91.109000000000037</v>
      </c>
      <c r="P91" s="301"/>
      <c r="Q91" s="301">
        <f>SUM(Q89:Q90)</f>
        <v>67.774353128546764</v>
      </c>
      <c r="R91" s="301">
        <f t="shared" ref="R91" si="145">SUM(R89:R90)</f>
        <v>16.135121327915783</v>
      </c>
      <c r="S91" s="301">
        <f t="shared" ref="S91" si="146">SUM(S89:S90)</f>
        <v>13.327525543537359</v>
      </c>
      <c r="T91" s="301">
        <f t="shared" si="137"/>
        <v>97.23699999999991</v>
      </c>
      <c r="U91" s="301"/>
      <c r="V91" s="301">
        <f>SUM(V89:V90)</f>
        <v>68.553754959236542</v>
      </c>
      <c r="W91" s="301">
        <f t="shared" ref="W91" si="147">SUM(W89:W90)</f>
        <v>17.401261727401611</v>
      </c>
      <c r="X91" s="301">
        <f t="shared" ref="X91" si="148">SUM(X89:X90)</f>
        <v>13.771983313361995</v>
      </c>
      <c r="Y91" s="301">
        <f t="shared" si="138"/>
        <v>99.727000000000146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6.3512993028513662</v>
      </c>
      <c r="C98" s="300">
        <v>15.336950237317911</v>
      </c>
      <c r="D98" s="300">
        <v>2.046518242486429</v>
      </c>
      <c r="E98" s="300">
        <f>SUM(B98:D98)</f>
        <v>23.734767782655705</v>
      </c>
      <c r="F98" s="300"/>
      <c r="G98" s="300">
        <v>8.4958742827128546</v>
      </c>
      <c r="H98" s="300">
        <v>19.382446404767816</v>
      </c>
      <c r="I98" s="300">
        <v>1.4601050727009346</v>
      </c>
      <c r="J98" s="300">
        <f>SUM(G98:I98)</f>
        <v>29.338425760181604</v>
      </c>
      <c r="K98" s="300"/>
      <c r="L98" s="300">
        <v>9.6000947784987556</v>
      </c>
      <c r="M98" s="300">
        <v>18.932670426489945</v>
      </c>
      <c r="N98" s="300">
        <v>1.4229741018837598</v>
      </c>
      <c r="O98" s="300">
        <f>SUM(L98:N98)</f>
        <v>29.955739306872459</v>
      </c>
      <c r="P98" s="300"/>
      <c r="Q98" s="300">
        <v>9.8540183020256595</v>
      </c>
      <c r="R98" s="300">
        <v>19.482338445823935</v>
      </c>
      <c r="S98" s="300">
        <v>1.5314445783591606</v>
      </c>
      <c r="T98" s="300">
        <f>SUM(Q98:S98)</f>
        <v>30.867801326208752</v>
      </c>
      <c r="U98" s="300"/>
      <c r="V98" s="300">
        <v>10.997996109501603</v>
      </c>
      <c r="W98" s="300">
        <v>21.646413330110086</v>
      </c>
      <c r="X98" s="300">
        <v>1.7322473571929329</v>
      </c>
      <c r="Y98" s="300">
        <f>SUM(V98:X98)</f>
        <v>34.376656796804625</v>
      </c>
    </row>
    <row r="99" spans="1:25" x14ac:dyDescent="0.2">
      <c r="A99" s="260" t="s">
        <v>364</v>
      </c>
      <c r="B99" s="300">
        <v>8.9223351538388798</v>
      </c>
      <c r="C99" s="300">
        <v>11.590939583969259</v>
      </c>
      <c r="D99" s="300">
        <v>1.6119574795361205</v>
      </c>
      <c r="E99" s="300">
        <f t="shared" ref="E99:E100" si="149">SUM(B99:D99)</f>
        <v>22.125232217344259</v>
      </c>
      <c r="F99" s="300"/>
      <c r="G99" s="300">
        <v>9.7436004358898121</v>
      </c>
      <c r="H99" s="300">
        <v>12.452149158107039</v>
      </c>
      <c r="I99" s="300">
        <v>0.80682464582153479</v>
      </c>
      <c r="J99" s="300">
        <f t="shared" ref="J99:J100" si="150">SUM(G99:I99)</f>
        <v>23.002574239818387</v>
      </c>
      <c r="K99" s="300"/>
      <c r="L99" s="300">
        <v>9.1518579363681276</v>
      </c>
      <c r="M99" s="300">
        <v>11.489804385833311</v>
      </c>
      <c r="N99" s="300">
        <v>0.50159837092614401</v>
      </c>
      <c r="O99" s="300">
        <f t="shared" ref="O99:O100" si="151">SUM(L99:N99)</f>
        <v>21.143260693127583</v>
      </c>
      <c r="P99" s="300"/>
      <c r="Q99" s="300">
        <v>9.3967501629071943</v>
      </c>
      <c r="R99" s="300">
        <v>11.558314641078093</v>
      </c>
      <c r="S99" s="300">
        <v>0.53213386980601418</v>
      </c>
      <c r="T99" s="300">
        <f t="shared" ref="T99:T100" si="152">SUM(Q99:S99)</f>
        <v>21.487198673791301</v>
      </c>
      <c r="U99" s="300"/>
      <c r="V99" s="300">
        <v>10.565602133630499</v>
      </c>
      <c r="W99" s="300">
        <v>12.726427103293281</v>
      </c>
      <c r="X99" s="300">
        <v>0.60031396627152223</v>
      </c>
      <c r="Y99" s="300">
        <f t="shared" ref="Y99:Y100" si="153">SUM(V99:X99)</f>
        <v>23.892343203195303</v>
      </c>
    </row>
    <row r="100" spans="1:25" x14ac:dyDescent="0.2">
      <c r="A100" s="264" t="s">
        <v>363</v>
      </c>
      <c r="B100" s="301">
        <f>SUM(B98:B99)</f>
        <v>15.273634456690246</v>
      </c>
      <c r="C100" s="301">
        <f t="shared" ref="C100" si="154">SUM(C98:C99)</f>
        <v>26.92788982128717</v>
      </c>
      <c r="D100" s="301">
        <f t="shared" ref="D100" si="155">SUM(D98:D99)</f>
        <v>3.6584757220225494</v>
      </c>
      <c r="E100" s="301">
        <f t="shared" si="149"/>
        <v>45.859999999999964</v>
      </c>
      <c r="F100" s="301"/>
      <c r="G100" s="301">
        <f>SUM(G98:G99)</f>
        <v>18.239474718602665</v>
      </c>
      <c r="H100" s="301">
        <f t="shared" ref="H100" si="156">SUM(H98:H99)</f>
        <v>31.834595562874853</v>
      </c>
      <c r="I100" s="301">
        <f t="shared" ref="I100" si="157">SUM(I98:I99)</f>
        <v>2.2669297185224693</v>
      </c>
      <c r="J100" s="301">
        <f t="shared" si="150"/>
        <v>52.340999999999987</v>
      </c>
      <c r="K100" s="301"/>
      <c r="L100" s="301">
        <f>SUM(L98:L99)</f>
        <v>18.751952714866881</v>
      </c>
      <c r="M100" s="301">
        <f t="shared" ref="M100" si="158">SUM(M98:M99)</f>
        <v>30.422474812323259</v>
      </c>
      <c r="N100" s="301">
        <f t="shared" ref="N100" si="159">SUM(N98:N99)</f>
        <v>1.9245724728099038</v>
      </c>
      <c r="O100" s="301">
        <f t="shared" si="151"/>
        <v>51.099000000000046</v>
      </c>
      <c r="P100" s="301"/>
      <c r="Q100" s="301">
        <f>SUM(Q98:Q99)</f>
        <v>19.250768464932854</v>
      </c>
      <c r="R100" s="301">
        <f t="shared" ref="R100" si="160">SUM(R98:R99)</f>
        <v>31.040653086902026</v>
      </c>
      <c r="S100" s="301">
        <f t="shared" ref="S100" si="161">SUM(S98:S99)</f>
        <v>2.0635784481651749</v>
      </c>
      <c r="T100" s="301">
        <f t="shared" si="152"/>
        <v>52.355000000000054</v>
      </c>
      <c r="U100" s="301"/>
      <c r="V100" s="301">
        <f>SUM(V98:V99)</f>
        <v>21.563598243132102</v>
      </c>
      <c r="W100" s="301">
        <f t="shared" ref="W100" si="162">SUM(W98:W99)</f>
        <v>34.372840433403368</v>
      </c>
      <c r="X100" s="301">
        <f t="shared" ref="X100" si="163">SUM(X98:X99)</f>
        <v>2.3325613234644553</v>
      </c>
      <c r="Y100" s="301">
        <f t="shared" si="153"/>
        <v>58.268999999999927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0.75233636914037316</v>
      </c>
      <c r="C107" s="300">
        <v>0.51712446873356133</v>
      </c>
      <c r="D107" s="300">
        <v>0.55812993319872439</v>
      </c>
      <c r="E107" s="300">
        <f>SUM(B107:D107)</f>
        <v>1.8275907710726589</v>
      </c>
      <c r="F107" s="300"/>
      <c r="G107" s="300">
        <v>0.44536943058036632</v>
      </c>
      <c r="H107" s="300">
        <v>0.70912067778693655</v>
      </c>
      <c r="I107" s="300">
        <v>1.0083472389753296</v>
      </c>
      <c r="J107" s="300">
        <f>SUM(G107:I107)</f>
        <v>2.1628373473426326</v>
      </c>
      <c r="K107" s="300"/>
      <c r="L107" s="300">
        <v>0.48661944444208677</v>
      </c>
      <c r="M107" s="300">
        <v>1.0878518518694664</v>
      </c>
      <c r="N107" s="300">
        <v>0.53664120368569612</v>
      </c>
      <c r="O107" s="300">
        <f>SUM(L107:N107)</f>
        <v>2.1111124999972493</v>
      </c>
      <c r="P107" s="300"/>
      <c r="Q107" s="300">
        <v>0.46454261832547483</v>
      </c>
      <c r="R107" s="300">
        <v>1.0562984459496314</v>
      </c>
      <c r="S107" s="300">
        <v>0.50885283731103526</v>
      </c>
      <c r="T107" s="300">
        <f>SUM(Q107:S107)</f>
        <v>2.0296939015861417</v>
      </c>
      <c r="U107" s="300"/>
      <c r="V107" s="300">
        <v>0.46314866744721889</v>
      </c>
      <c r="W107" s="300">
        <v>1.0452201622237427</v>
      </c>
      <c r="X107" s="300">
        <v>0.48080127462805916</v>
      </c>
      <c r="Y107" s="300">
        <f>SUM(V107:X107)</f>
        <v>1.9891701042990209</v>
      </c>
    </row>
    <row r="108" spans="1:25" x14ac:dyDescent="0.2">
      <c r="A108" s="260" t="s">
        <v>364</v>
      </c>
      <c r="B108" s="300">
        <v>1.0285537340555333</v>
      </c>
      <c r="C108" s="300">
        <v>0.41176320582524301</v>
      </c>
      <c r="D108" s="300">
        <v>1.4220922890465679</v>
      </c>
      <c r="E108" s="300">
        <f t="shared" ref="E108:E109" si="164">SUM(B108:D108)</f>
        <v>2.8624092289273442</v>
      </c>
      <c r="F108" s="300"/>
      <c r="G108" s="300">
        <v>0.89459487354905787</v>
      </c>
      <c r="H108" s="300">
        <v>0.27956089798689743</v>
      </c>
      <c r="I108" s="300">
        <v>1.1460068811214132</v>
      </c>
      <c r="J108" s="300">
        <f t="shared" ref="J108:J109" si="165">SUM(G108:I108)</f>
        <v>2.3201626526573689</v>
      </c>
      <c r="K108" s="300"/>
      <c r="L108" s="300">
        <v>1.1092203703636412</v>
      </c>
      <c r="M108" s="300">
        <v>0.52012916667068099</v>
      </c>
      <c r="N108" s="300">
        <v>0.45553796296843385</v>
      </c>
      <c r="O108" s="300">
        <f t="shared" ref="O108:O109" si="166">SUM(L108:N108)</f>
        <v>2.0848875000027562</v>
      </c>
      <c r="P108" s="300"/>
      <c r="Q108" s="300">
        <v>1.0562984459440452</v>
      </c>
      <c r="R108" s="300">
        <v>0.52219354838378362</v>
      </c>
      <c r="S108" s="300">
        <v>0.43881410408602434</v>
      </c>
      <c r="T108" s="300">
        <f t="shared" ref="T108:T109" si="167">SUM(Q108:S108)</f>
        <v>2.0173060984138531</v>
      </c>
      <c r="U108" s="300"/>
      <c r="V108" s="300">
        <v>1.0326775202587146</v>
      </c>
      <c r="W108" s="300">
        <v>0.54955353418026376</v>
      </c>
      <c r="X108" s="300">
        <v>0.43759884126200432</v>
      </c>
      <c r="Y108" s="300">
        <f t="shared" ref="Y108:Y109" si="168">SUM(V108:X108)</f>
        <v>2.0198298957009828</v>
      </c>
    </row>
    <row r="109" spans="1:25" x14ac:dyDescent="0.2">
      <c r="A109" s="264" t="s">
        <v>363</v>
      </c>
      <c r="B109" s="301">
        <f>SUM(B107:B108)</f>
        <v>1.7808901031959063</v>
      </c>
      <c r="C109" s="301">
        <f t="shared" ref="C109" si="169">SUM(C107:C108)</f>
        <v>0.92888767455880439</v>
      </c>
      <c r="D109" s="301">
        <f t="shared" ref="D109" si="170">SUM(D107:D108)</f>
        <v>1.9802222222452923</v>
      </c>
      <c r="E109" s="301">
        <f t="shared" si="164"/>
        <v>4.6900000000000031</v>
      </c>
      <c r="F109" s="301"/>
      <c r="G109" s="301">
        <f>SUM(G107:G108)</f>
        <v>1.3399643041294242</v>
      </c>
      <c r="H109" s="301">
        <f t="shared" ref="H109" si="171">SUM(H107:H108)</f>
        <v>0.98868157577383398</v>
      </c>
      <c r="I109" s="301">
        <f t="shared" ref="I109" si="172">SUM(I107:I108)</f>
        <v>2.1543541200967429</v>
      </c>
      <c r="J109" s="301">
        <f t="shared" si="165"/>
        <v>4.4830000000000005</v>
      </c>
      <c r="K109" s="301"/>
      <c r="L109" s="301">
        <f>SUM(L107:L108)</f>
        <v>1.595839814805728</v>
      </c>
      <c r="M109" s="301">
        <f t="shared" ref="M109" si="173">SUM(M107:M108)</f>
        <v>1.6079810185401473</v>
      </c>
      <c r="N109" s="301">
        <f t="shared" ref="N109" si="174">SUM(N107:N108)</f>
        <v>0.99217916665412997</v>
      </c>
      <c r="O109" s="301">
        <f t="shared" si="166"/>
        <v>4.1960000000000051</v>
      </c>
      <c r="P109" s="301"/>
      <c r="Q109" s="301">
        <f>SUM(Q107:Q108)</f>
        <v>1.52084106426952</v>
      </c>
      <c r="R109" s="301">
        <f t="shared" ref="R109" si="175">SUM(R107:R108)</f>
        <v>1.578491994333415</v>
      </c>
      <c r="S109" s="301">
        <f t="shared" ref="S109" si="176">SUM(S107:S108)</f>
        <v>0.94766694139705954</v>
      </c>
      <c r="T109" s="301">
        <f t="shared" si="167"/>
        <v>4.0469999999999944</v>
      </c>
      <c r="U109" s="301"/>
      <c r="V109" s="301">
        <f>SUM(V107:V108)</f>
        <v>1.4958261877059336</v>
      </c>
      <c r="W109" s="301">
        <f t="shared" ref="W109" si="177">SUM(W107:W108)</f>
        <v>1.5947736964040065</v>
      </c>
      <c r="X109" s="301">
        <f t="shared" ref="X109" si="178">SUM(X107:X108)</f>
        <v>0.91840011589006343</v>
      </c>
      <c r="Y109" s="301">
        <f t="shared" si="168"/>
        <v>4.0090000000000039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5.0589936882036364</v>
      </c>
      <c r="C116" s="300">
        <v>1.7489818650353091</v>
      </c>
      <c r="D116" s="300">
        <v>0.54489803537271231</v>
      </c>
      <c r="E116" s="300">
        <f>SUM(B116:D116)</f>
        <v>7.3528735886116579</v>
      </c>
      <c r="F116" s="300"/>
      <c r="G116" s="300">
        <v>3.9923124939662444</v>
      </c>
      <c r="H116" s="300">
        <v>2.052602824681574</v>
      </c>
      <c r="I116" s="300">
        <v>0.2472897688825941</v>
      </c>
      <c r="J116" s="300">
        <f>SUM(G116:I116)</f>
        <v>6.2922050875304132</v>
      </c>
      <c r="K116" s="300"/>
      <c r="L116" s="300">
        <v>4.2664043837691432</v>
      </c>
      <c r="M116" s="300">
        <v>1.8273309003156382</v>
      </c>
      <c r="N116" s="300">
        <v>0.35062010359804474</v>
      </c>
      <c r="O116" s="300">
        <f>SUM(L116:N116)</f>
        <v>6.4443553876828261</v>
      </c>
      <c r="P116" s="300"/>
      <c r="Q116" s="300">
        <v>4.723164686590982</v>
      </c>
      <c r="R116" s="300">
        <v>1.9503431050902631</v>
      </c>
      <c r="S116" s="300">
        <v>0.38583449759213634</v>
      </c>
      <c r="T116" s="300">
        <f>SUM(Q116:S116)</f>
        <v>7.0593422892733813</v>
      </c>
      <c r="U116" s="300"/>
      <c r="V116" s="300">
        <v>5.3606570337264037</v>
      </c>
      <c r="W116" s="300">
        <v>2.0491102113940878</v>
      </c>
      <c r="X116" s="300">
        <v>0.42099119647033789</v>
      </c>
      <c r="Y116" s="300">
        <f>SUM(V116:X116)</f>
        <v>7.8307584415908291</v>
      </c>
    </row>
    <row r="117" spans="1:25" x14ac:dyDescent="0.2">
      <c r="A117" s="260" t="s">
        <v>364</v>
      </c>
      <c r="B117" s="300">
        <v>14.098559605390786</v>
      </c>
      <c r="C117" s="300">
        <v>0.70901742376983701</v>
      </c>
      <c r="D117" s="300">
        <v>2.2115493822277741</v>
      </c>
      <c r="E117" s="300">
        <f t="shared" ref="E117:E118" si="179">SUM(B117:D117)</f>
        <v>17.019126411388395</v>
      </c>
      <c r="F117" s="300"/>
      <c r="G117" s="300">
        <v>16.931529728510721</v>
      </c>
      <c r="H117" s="300">
        <v>0.53709773911839853</v>
      </c>
      <c r="I117" s="300">
        <v>1.4651674448404539</v>
      </c>
      <c r="J117" s="300">
        <f t="shared" ref="J117:J118" si="180">SUM(G117:I117)</f>
        <v>18.933794912469573</v>
      </c>
      <c r="K117" s="300"/>
      <c r="L117" s="300">
        <v>16.404388030245492</v>
      </c>
      <c r="M117" s="300">
        <v>0.93656631278279301</v>
      </c>
      <c r="N117" s="300">
        <v>0.80969026928887511</v>
      </c>
      <c r="O117" s="300">
        <f t="shared" ref="O117:O118" si="181">SUM(L117:N117)</f>
        <v>18.150644612317162</v>
      </c>
      <c r="P117" s="300"/>
      <c r="Q117" s="300">
        <v>17.617658327656475</v>
      </c>
      <c r="R117" s="300">
        <v>1.0209530121168191</v>
      </c>
      <c r="S117" s="300">
        <v>0.89604637095333872</v>
      </c>
      <c r="T117" s="300">
        <f t="shared" ref="T117:T118" si="182">SUM(Q117:S117)</f>
        <v>19.534657710726634</v>
      </c>
      <c r="U117" s="300"/>
      <c r="V117" s="300">
        <v>18.964472047596161</v>
      </c>
      <c r="W117" s="300">
        <v>1.1196003120266562</v>
      </c>
      <c r="X117" s="300">
        <v>0.9971691987863307</v>
      </c>
      <c r="Y117" s="300">
        <f t="shared" ref="Y117:Y118" si="183">SUM(V117:X117)</f>
        <v>21.081241558409147</v>
      </c>
    </row>
    <row r="118" spans="1:25" x14ac:dyDescent="0.2">
      <c r="A118" s="264" t="s">
        <v>363</v>
      </c>
      <c r="B118" s="301">
        <f>SUM(B116:B117)</f>
        <v>19.157553293594422</v>
      </c>
      <c r="C118" s="301">
        <f t="shared" ref="C118" si="184">SUM(C116:C117)</f>
        <v>2.4579992888051461</v>
      </c>
      <c r="D118" s="301">
        <f t="shared" ref="D118" si="185">SUM(D116:D117)</f>
        <v>2.7564474176004863</v>
      </c>
      <c r="E118" s="301">
        <f t="shared" si="179"/>
        <v>24.372000000000053</v>
      </c>
      <c r="F118" s="301"/>
      <c r="G118" s="301">
        <f>SUM(G116:G117)</f>
        <v>20.923842222476967</v>
      </c>
      <c r="H118" s="301">
        <f t="shared" ref="H118" si="186">SUM(H116:H117)</f>
        <v>2.5897005637999726</v>
      </c>
      <c r="I118" s="301">
        <f t="shared" ref="I118" si="187">SUM(I116:I117)</f>
        <v>1.712457213723048</v>
      </c>
      <c r="J118" s="301">
        <f t="shared" si="180"/>
        <v>25.225999999999988</v>
      </c>
      <c r="K118" s="301"/>
      <c r="L118" s="301">
        <f>SUM(L116:L117)</f>
        <v>20.670792414014635</v>
      </c>
      <c r="M118" s="301">
        <f t="shared" ref="M118" si="188">SUM(M116:M117)</f>
        <v>2.7638972130984314</v>
      </c>
      <c r="N118" s="301">
        <f t="shared" ref="N118" si="189">SUM(N116:N117)</f>
        <v>1.16031037288692</v>
      </c>
      <c r="O118" s="301">
        <f t="shared" si="181"/>
        <v>24.594999999999985</v>
      </c>
      <c r="P118" s="301"/>
      <c r="Q118" s="301">
        <f>SUM(Q116:Q117)</f>
        <v>22.340823014247455</v>
      </c>
      <c r="R118" s="301">
        <f t="shared" ref="R118" si="190">SUM(R116:R117)</f>
        <v>2.971296117207082</v>
      </c>
      <c r="S118" s="301">
        <f t="shared" ref="S118" si="191">SUM(S116:S117)</f>
        <v>1.281880868545475</v>
      </c>
      <c r="T118" s="301">
        <f t="shared" si="182"/>
        <v>26.594000000000012</v>
      </c>
      <c r="U118" s="301"/>
      <c r="V118" s="301">
        <f>SUM(V116:V117)</f>
        <v>24.325129081322565</v>
      </c>
      <c r="W118" s="301">
        <f t="shared" ref="W118" si="192">SUM(W116:W117)</f>
        <v>3.168710523420744</v>
      </c>
      <c r="X118" s="301">
        <f t="shared" ref="X118" si="193">SUM(X116:X117)</f>
        <v>1.4181603952566686</v>
      </c>
      <c r="Y118" s="301">
        <f t="shared" si="183"/>
        <v>28.911999999999978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7.8710278654044545</v>
      </c>
      <c r="C125" s="300">
        <v>4.0935547256770812</v>
      </c>
      <c r="D125" s="300">
        <v>1.3430485492753199</v>
      </c>
      <c r="E125" s="300">
        <f>SUM(B125:D125)</f>
        <v>13.307631140356856</v>
      </c>
      <c r="F125" s="300"/>
      <c r="G125" s="300">
        <v>8.5233423776504527</v>
      </c>
      <c r="H125" s="300">
        <v>3.4617009346017382</v>
      </c>
      <c r="I125" s="300">
        <v>0.96021666166238218</v>
      </c>
      <c r="J125" s="300">
        <f>SUM(G125:I125)</f>
        <v>12.945259973914574</v>
      </c>
      <c r="K125" s="300"/>
      <c r="L125" s="300">
        <v>8.8800190314129193</v>
      </c>
      <c r="M125" s="300">
        <v>3.6332727395300863</v>
      </c>
      <c r="N125" s="300">
        <v>0.89367981593840173</v>
      </c>
      <c r="O125" s="300">
        <f>SUM(L125:N125)</f>
        <v>13.406971586881408</v>
      </c>
      <c r="P125" s="300"/>
      <c r="Q125" s="300">
        <v>8.6254712375162796</v>
      </c>
      <c r="R125" s="300">
        <v>3.4919322110522</v>
      </c>
      <c r="S125" s="300">
        <v>0.90757405351081666</v>
      </c>
      <c r="T125" s="300">
        <f>SUM(Q125:S125)</f>
        <v>13.024977502079297</v>
      </c>
      <c r="U125" s="300"/>
      <c r="V125" s="300">
        <v>8.0142123047308509</v>
      </c>
      <c r="W125" s="300">
        <v>3.2140694508217211</v>
      </c>
      <c r="X125" s="300">
        <v>0.85824970479322205</v>
      </c>
      <c r="Y125" s="300">
        <f>SUM(V125:X125)</f>
        <v>12.086531460345794</v>
      </c>
    </row>
    <row r="126" spans="1:25" x14ac:dyDescent="0.2">
      <c r="A126" s="260" t="s">
        <v>364</v>
      </c>
      <c r="B126" s="300">
        <v>8.6009974145817338</v>
      </c>
      <c r="C126" s="300">
        <v>0.24869060614730878</v>
      </c>
      <c r="D126" s="300">
        <v>2.7546808389140867</v>
      </c>
      <c r="E126" s="300">
        <f t="shared" ref="E126:E127" si="194">SUM(B126:D126)</f>
        <v>11.604368859643129</v>
      </c>
      <c r="F126" s="300"/>
      <c r="G126" s="300">
        <v>10.656386091801947</v>
      </c>
      <c r="H126" s="300">
        <v>0.43216058687863379</v>
      </c>
      <c r="I126" s="300">
        <v>1.078193347404826</v>
      </c>
      <c r="J126" s="300">
        <f t="shared" ref="J126:J127" si="195">SUM(G126:I126)</f>
        <v>12.166740026085407</v>
      </c>
      <c r="K126" s="300"/>
      <c r="L126" s="300">
        <v>10.932347927018499</v>
      </c>
      <c r="M126" s="300">
        <v>0.54827345426126439</v>
      </c>
      <c r="N126" s="300">
        <v>1.5904070318388006</v>
      </c>
      <c r="O126" s="300">
        <f t="shared" ref="O126:O127" si="196">SUM(L126:N126)</f>
        <v>13.071028413118565</v>
      </c>
      <c r="P126" s="300"/>
      <c r="Q126" s="300">
        <v>10.665167704843563</v>
      </c>
      <c r="R126" s="300">
        <v>0.55756002899613888</v>
      </c>
      <c r="S126" s="300">
        <v>1.6292947640809674</v>
      </c>
      <c r="T126" s="300">
        <f t="shared" ref="T126:T127" si="197">SUM(Q126:S126)</f>
        <v>12.85202249792067</v>
      </c>
      <c r="U126" s="300"/>
      <c r="V126" s="300">
        <v>9.9403249388717008</v>
      </c>
      <c r="W126" s="300">
        <v>0.55489278743060144</v>
      </c>
      <c r="X126" s="300">
        <v>1.5802508133518793</v>
      </c>
      <c r="Y126" s="300">
        <f t="shared" ref="Y126:Y127" si="198">SUM(V126:X126)</f>
        <v>12.075468539654182</v>
      </c>
    </row>
    <row r="127" spans="1:25" x14ac:dyDescent="0.2">
      <c r="A127" s="264" t="s">
        <v>363</v>
      </c>
      <c r="B127" s="301">
        <f>SUM(B125:B126)</f>
        <v>16.472025279986187</v>
      </c>
      <c r="C127" s="301">
        <f t="shared" ref="C127" si="199">SUM(C125:C126)</f>
        <v>4.3422453318243903</v>
      </c>
      <c r="D127" s="301">
        <f t="shared" ref="D127" si="200">SUM(D125:D126)</f>
        <v>4.097729388189407</v>
      </c>
      <c r="E127" s="301">
        <f t="shared" si="194"/>
        <v>24.911999999999985</v>
      </c>
      <c r="F127" s="301"/>
      <c r="G127" s="301">
        <f>SUM(G125:G126)</f>
        <v>19.1797284694524</v>
      </c>
      <c r="H127" s="301">
        <f t="shared" ref="H127" si="201">SUM(H125:H126)</f>
        <v>3.893861521480372</v>
      </c>
      <c r="I127" s="301">
        <f t="shared" ref="I127" si="202">SUM(I125:I126)</f>
        <v>2.0384100090672082</v>
      </c>
      <c r="J127" s="301">
        <f t="shared" si="195"/>
        <v>25.111999999999981</v>
      </c>
      <c r="K127" s="301"/>
      <c r="L127" s="301">
        <f>SUM(L125:L126)</f>
        <v>19.812366958431419</v>
      </c>
      <c r="M127" s="301">
        <f t="shared" ref="M127" si="203">SUM(M125:M126)</f>
        <v>4.181546193791351</v>
      </c>
      <c r="N127" s="301">
        <f t="shared" ref="N127" si="204">SUM(N125:N126)</f>
        <v>2.4840868477772022</v>
      </c>
      <c r="O127" s="301">
        <f t="shared" si="196"/>
        <v>26.477999999999973</v>
      </c>
      <c r="P127" s="301"/>
      <c r="Q127" s="301">
        <f>SUM(Q125:Q126)</f>
        <v>19.290638942359841</v>
      </c>
      <c r="R127" s="301">
        <f t="shared" ref="R127" si="205">SUM(R125:R126)</f>
        <v>4.0494922400483393</v>
      </c>
      <c r="S127" s="301">
        <f t="shared" ref="S127" si="206">SUM(S125:S126)</f>
        <v>2.5368688175917842</v>
      </c>
      <c r="T127" s="301">
        <f t="shared" si="197"/>
        <v>25.876999999999963</v>
      </c>
      <c r="U127" s="301"/>
      <c r="V127" s="301">
        <f>SUM(V125:V126)</f>
        <v>17.954537243602552</v>
      </c>
      <c r="W127" s="301">
        <f t="shared" ref="W127" si="207">SUM(W125:W126)</f>
        <v>3.7689622382523225</v>
      </c>
      <c r="X127" s="301">
        <f t="shared" ref="X127" si="208">SUM(X125:X126)</f>
        <v>2.4385005181451014</v>
      </c>
      <c r="Y127" s="301">
        <f t="shared" si="198"/>
        <v>24.161999999999974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3.3394446734539178</v>
      </c>
      <c r="C134" s="300">
        <v>2.8869806375768712</v>
      </c>
      <c r="D134" s="300">
        <v>0.67981712434898967</v>
      </c>
      <c r="E134" s="300">
        <f>SUM(B134:D134)</f>
        <v>6.9062424353797791</v>
      </c>
      <c r="F134" s="300"/>
      <c r="G134" s="300">
        <v>4.1341031462602373</v>
      </c>
      <c r="H134" s="300">
        <v>3.8008614985412441</v>
      </c>
      <c r="I134" s="300">
        <v>1.4612364580275135</v>
      </c>
      <c r="J134" s="300">
        <f>SUM(G134:I134)</f>
        <v>9.3962011028289947</v>
      </c>
      <c r="K134" s="300"/>
      <c r="L134" s="300">
        <v>5.2995902937028259</v>
      </c>
      <c r="M134" s="300">
        <v>2.4292195260653742</v>
      </c>
      <c r="N134" s="300">
        <v>0.31275979266640397</v>
      </c>
      <c r="O134" s="300">
        <f>SUM(L134:N134)</f>
        <v>8.0415696124346034</v>
      </c>
      <c r="P134" s="300"/>
      <c r="Q134" s="300">
        <v>5.3727938385617398</v>
      </c>
      <c r="R134" s="300">
        <v>2.2746371155467595</v>
      </c>
      <c r="S134" s="300">
        <v>0.31032516136112714</v>
      </c>
      <c r="T134" s="300">
        <f>SUM(Q134:S134)</f>
        <v>7.9577561154696257</v>
      </c>
      <c r="U134" s="300"/>
      <c r="V134" s="300">
        <v>6.3305294760866548</v>
      </c>
      <c r="W134" s="300">
        <v>2.2914948888215472</v>
      </c>
      <c r="X134" s="300">
        <v>0.34415442635725835</v>
      </c>
      <c r="Y134" s="300">
        <f>SUM(V134:X134)</f>
        <v>8.9661787912654614</v>
      </c>
    </row>
    <row r="135" spans="1:25" x14ac:dyDescent="0.2">
      <c r="A135" s="260" t="s">
        <v>364</v>
      </c>
      <c r="B135" s="300">
        <v>4.0972883015624282</v>
      </c>
      <c r="C135" s="300">
        <v>0.29013303394090256</v>
      </c>
      <c r="D135" s="300">
        <v>0.88833622911690124</v>
      </c>
      <c r="E135" s="300">
        <f t="shared" ref="E135:E136" si="209">SUM(B135:D135)</f>
        <v>5.2757575646202319</v>
      </c>
      <c r="F135" s="300"/>
      <c r="G135" s="300">
        <v>3.4138851767588898</v>
      </c>
      <c r="H135" s="300">
        <v>1.3611339604228374</v>
      </c>
      <c r="I135" s="300">
        <v>1.8607797599892786</v>
      </c>
      <c r="J135" s="300">
        <f t="shared" ref="J135:J136" si="210">SUM(G135:I135)</f>
        <v>6.6357988971710062</v>
      </c>
      <c r="K135" s="300"/>
      <c r="L135" s="300">
        <v>5.8886804713532941</v>
      </c>
      <c r="M135" s="300">
        <v>0.73036519765424679</v>
      </c>
      <c r="N135" s="300">
        <v>2.5673847185578476</v>
      </c>
      <c r="O135" s="300">
        <f t="shared" ref="O135:O136" si="211">SUM(L135:N135)</f>
        <v>9.1864303875653874</v>
      </c>
      <c r="P135" s="300"/>
      <c r="Q135" s="300">
        <v>5.7609318760561186</v>
      </c>
      <c r="R135" s="300">
        <v>0.71652690241605832</v>
      </c>
      <c r="S135" s="300">
        <v>2.6437851060581998</v>
      </c>
      <c r="T135" s="300">
        <f t="shared" ref="T135:T136" si="212">SUM(Q135:S135)</f>
        <v>9.1212438845303758</v>
      </c>
      <c r="U135" s="300"/>
      <c r="V135" s="300">
        <v>6.336743375264799</v>
      </c>
      <c r="W135" s="300">
        <v>0.80254900256679951</v>
      </c>
      <c r="X135" s="300">
        <v>3.1595288309029494</v>
      </c>
      <c r="Y135" s="300">
        <f t="shared" ref="Y135:Y136" si="213">SUM(V135:X135)</f>
        <v>10.298821208734548</v>
      </c>
    </row>
    <row r="136" spans="1:25" x14ac:dyDescent="0.2">
      <c r="A136" s="264" t="s">
        <v>363</v>
      </c>
      <c r="B136" s="301">
        <f>SUM(B134:B135)</f>
        <v>7.436732975016346</v>
      </c>
      <c r="C136" s="301">
        <f t="shared" ref="C136" si="214">SUM(C134:C135)</f>
        <v>3.1771136715177737</v>
      </c>
      <c r="D136" s="301">
        <f t="shared" ref="D136" si="215">SUM(D134:D135)</f>
        <v>1.5681533534658909</v>
      </c>
      <c r="E136" s="301">
        <f t="shared" si="209"/>
        <v>12.182000000000009</v>
      </c>
      <c r="F136" s="301"/>
      <c r="G136" s="301">
        <f>SUM(G134:G135)</f>
        <v>7.5479883230191271</v>
      </c>
      <c r="H136" s="301">
        <f t="shared" ref="H136" si="216">SUM(H134:H135)</f>
        <v>5.161995458964082</v>
      </c>
      <c r="I136" s="301">
        <f t="shared" ref="I136" si="217">SUM(I134:I135)</f>
        <v>3.3220162180167918</v>
      </c>
      <c r="J136" s="301">
        <f t="shared" si="210"/>
        <v>16.032</v>
      </c>
      <c r="K136" s="301"/>
      <c r="L136" s="301">
        <f>SUM(L134:L135)</f>
        <v>11.188270765056121</v>
      </c>
      <c r="M136" s="301">
        <f t="shared" ref="M136" si="218">SUM(M134:M135)</f>
        <v>3.1595847237196208</v>
      </c>
      <c r="N136" s="301">
        <f t="shared" ref="N136" si="219">SUM(N134:N135)</f>
        <v>2.8801445112242514</v>
      </c>
      <c r="O136" s="301">
        <f t="shared" si="211"/>
        <v>17.227999999999994</v>
      </c>
      <c r="P136" s="301"/>
      <c r="Q136" s="301">
        <f>SUM(Q134:Q135)</f>
        <v>11.133725714617858</v>
      </c>
      <c r="R136" s="301">
        <f t="shared" ref="R136" si="220">SUM(R134:R135)</f>
        <v>2.9911640179628178</v>
      </c>
      <c r="S136" s="301">
        <f t="shared" ref="S136" si="221">SUM(S134:S135)</f>
        <v>2.9541102674193271</v>
      </c>
      <c r="T136" s="301">
        <f t="shared" si="212"/>
        <v>17.079000000000004</v>
      </c>
      <c r="U136" s="301"/>
      <c r="V136" s="301">
        <f>SUM(V134:V135)</f>
        <v>12.667272851351454</v>
      </c>
      <c r="W136" s="301">
        <f t="shared" ref="W136" si="222">SUM(W134:W135)</f>
        <v>3.0940438913883468</v>
      </c>
      <c r="X136" s="301">
        <f t="shared" ref="X136" si="223">SUM(X134:X135)</f>
        <v>3.5036832572602079</v>
      </c>
      <c r="Y136" s="301">
        <f t="shared" si="213"/>
        <v>19.265000000000008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14.974502257089032</v>
      </c>
      <c r="C143" s="300">
        <v>9.6660279576958317</v>
      </c>
      <c r="D143" s="300">
        <v>5.4765904660905109</v>
      </c>
      <c r="E143" s="300">
        <f>SUM(B143:D143)</f>
        <v>30.117120680875374</v>
      </c>
      <c r="F143" s="300"/>
      <c r="G143" s="300">
        <v>19.940763926186673</v>
      </c>
      <c r="H143" s="300">
        <v>11.999530051087376</v>
      </c>
      <c r="I143" s="300">
        <v>5.9851860421779399</v>
      </c>
      <c r="J143" s="300">
        <f>SUM(G143:I143)</f>
        <v>37.925480019451989</v>
      </c>
      <c r="K143" s="300"/>
      <c r="L143" s="300">
        <v>19.918312803910215</v>
      </c>
      <c r="M143" s="300">
        <v>13.199499983107234</v>
      </c>
      <c r="N143" s="300">
        <v>8.4066594745900076</v>
      </c>
      <c r="O143" s="300">
        <f>SUM(L143:N143)</f>
        <v>41.524472261607457</v>
      </c>
      <c r="P143" s="300"/>
      <c r="Q143" s="300">
        <v>20.856940011708193</v>
      </c>
      <c r="R143" s="300">
        <v>13.876451648417209</v>
      </c>
      <c r="S143" s="300">
        <v>9.0532394613970144</v>
      </c>
      <c r="T143" s="300">
        <f>SUM(Q143:S143)</f>
        <v>43.786631121522419</v>
      </c>
      <c r="U143" s="300"/>
      <c r="V143" s="300">
        <v>22.286741874640995</v>
      </c>
      <c r="W143" s="300">
        <v>14.876756541800809</v>
      </c>
      <c r="X143" s="300">
        <v>10.150189752214841</v>
      </c>
      <c r="Y143" s="300">
        <f>SUM(V143:X143)</f>
        <v>47.313688168656647</v>
      </c>
    </row>
    <row r="144" spans="1:25" x14ac:dyDescent="0.2">
      <c r="A144" s="260" t="s">
        <v>364</v>
      </c>
      <c r="B144" s="300">
        <v>25.230022819966635</v>
      </c>
      <c r="C144" s="300">
        <v>3.0942931618109388</v>
      </c>
      <c r="D144" s="300">
        <v>9.1955633373471031</v>
      </c>
      <c r="E144" s="300">
        <f t="shared" ref="E144:E145" si="224">SUM(B144:D144)</f>
        <v>37.519879319124676</v>
      </c>
      <c r="F144" s="300"/>
      <c r="G144" s="300">
        <v>30.508268195999584</v>
      </c>
      <c r="H144" s="300">
        <v>3.0948512428147588</v>
      </c>
      <c r="I144" s="300">
        <v>5.7934005417338295</v>
      </c>
      <c r="J144" s="300">
        <f t="shared" ref="J144:J145" si="225">SUM(G144:I144)</f>
        <v>39.396519980548177</v>
      </c>
      <c r="K144" s="300"/>
      <c r="L144" s="300">
        <v>26.585456849824219</v>
      </c>
      <c r="M144" s="300">
        <v>3.1727623207885092</v>
      </c>
      <c r="N144" s="300">
        <v>5.6083085677798996</v>
      </c>
      <c r="O144" s="300">
        <f t="shared" ref="O144:O145" si="226">SUM(L144:N144)</f>
        <v>35.366527738392627</v>
      </c>
      <c r="P144" s="300"/>
      <c r="Q144" s="300">
        <v>27.07708002688139</v>
      </c>
      <c r="R144" s="300">
        <v>3.3508155390997008</v>
      </c>
      <c r="S144" s="300">
        <v>5.891473312496486</v>
      </c>
      <c r="T144" s="300">
        <f t="shared" ref="T144:T145" si="227">SUM(Q144:S144)</f>
        <v>36.319368878477576</v>
      </c>
      <c r="U144" s="300"/>
      <c r="V144" s="300">
        <v>27.938651685151555</v>
      </c>
      <c r="W144" s="300">
        <v>3.684221992721691</v>
      </c>
      <c r="X144" s="300">
        <v>6.3394381534701392</v>
      </c>
      <c r="Y144" s="300">
        <f t="shared" ref="Y144:Y145" si="228">SUM(V144:X144)</f>
        <v>37.962311831343385</v>
      </c>
    </row>
    <row r="145" spans="1:25" x14ac:dyDescent="0.2">
      <c r="A145" s="264" t="s">
        <v>363</v>
      </c>
      <c r="B145" s="301">
        <f>SUM(B143:B144)</f>
        <v>40.204525077055663</v>
      </c>
      <c r="C145" s="301">
        <f t="shared" ref="C145" si="229">SUM(C143:C144)</f>
        <v>12.76032111950677</v>
      </c>
      <c r="D145" s="301">
        <f t="shared" ref="D145" si="230">SUM(D143:D144)</f>
        <v>14.672153803437613</v>
      </c>
      <c r="E145" s="301">
        <f t="shared" si="224"/>
        <v>67.637000000000043</v>
      </c>
      <c r="F145" s="301"/>
      <c r="G145" s="301">
        <f>SUM(G143:G144)</f>
        <v>50.449032122186253</v>
      </c>
      <c r="H145" s="301">
        <f t="shared" ref="H145" si="231">SUM(H143:H144)</f>
        <v>15.094381293902135</v>
      </c>
      <c r="I145" s="301">
        <f t="shared" ref="I145" si="232">SUM(I143:I144)</f>
        <v>11.778586583911769</v>
      </c>
      <c r="J145" s="301">
        <f t="shared" si="225"/>
        <v>77.322000000000159</v>
      </c>
      <c r="K145" s="301"/>
      <c r="L145" s="301">
        <f>SUM(L143:L144)</f>
        <v>46.503769653734437</v>
      </c>
      <c r="M145" s="301">
        <f t="shared" ref="M145" si="233">SUM(M143:M144)</f>
        <v>16.372262303895745</v>
      </c>
      <c r="N145" s="301">
        <f t="shared" ref="N145" si="234">SUM(N143:N144)</f>
        <v>14.014968042369908</v>
      </c>
      <c r="O145" s="301">
        <f t="shared" si="226"/>
        <v>76.891000000000091</v>
      </c>
      <c r="P145" s="301"/>
      <c r="Q145" s="301">
        <f>SUM(Q143:Q144)</f>
        <v>47.93402003858958</v>
      </c>
      <c r="R145" s="301">
        <f t="shared" ref="R145" si="235">SUM(R143:R144)</f>
        <v>17.227267187516908</v>
      </c>
      <c r="S145" s="301">
        <f t="shared" ref="S145" si="236">SUM(S143:S144)</f>
        <v>14.9447127738935</v>
      </c>
      <c r="T145" s="301">
        <f t="shared" si="227"/>
        <v>80.10599999999998</v>
      </c>
      <c r="U145" s="301"/>
      <c r="V145" s="301">
        <f>SUM(V143:V144)</f>
        <v>50.22539355979255</v>
      </c>
      <c r="W145" s="301">
        <f t="shared" ref="W145" si="237">SUM(W143:W144)</f>
        <v>18.560978534522501</v>
      </c>
      <c r="X145" s="301">
        <f t="shared" ref="X145" si="238">SUM(X143:X144)</f>
        <v>16.48962790568498</v>
      </c>
      <c r="Y145" s="301">
        <f t="shared" si="228"/>
        <v>85.276000000000039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17.897195092245553</v>
      </c>
      <c r="C152" s="300">
        <v>14.470282101941534</v>
      </c>
      <c r="D152" s="300">
        <v>3.8748729980586818</v>
      </c>
      <c r="E152" s="300">
        <f>SUM(B152:D152)</f>
        <v>36.242350192245773</v>
      </c>
      <c r="F152" s="300"/>
      <c r="G152" s="300">
        <v>18.179733322119894</v>
      </c>
      <c r="H152" s="300">
        <v>13.125014940713022</v>
      </c>
      <c r="I152" s="300">
        <v>4.665152667642257</v>
      </c>
      <c r="J152" s="300">
        <f>SUM(G152:I152)</f>
        <v>35.969900930475177</v>
      </c>
      <c r="K152" s="300"/>
      <c r="L152" s="300">
        <v>15.971055348682157</v>
      </c>
      <c r="M152" s="300">
        <v>13.804684901577552</v>
      </c>
      <c r="N152" s="300">
        <v>4.4232577654958734</v>
      </c>
      <c r="O152" s="300">
        <f>SUM(L152:N152)</f>
        <v>34.198998015755585</v>
      </c>
      <c r="P152" s="300"/>
      <c r="Q152" s="300">
        <v>17.304604712435179</v>
      </c>
      <c r="R152" s="300">
        <v>14.417559867834077</v>
      </c>
      <c r="S152" s="300">
        <v>4.6297841962211681</v>
      </c>
      <c r="T152" s="300">
        <f>SUM(Q152:S152)</f>
        <v>36.351948776490424</v>
      </c>
      <c r="U152" s="300"/>
      <c r="V152" s="300">
        <v>19.138682441570214</v>
      </c>
      <c r="W152" s="300">
        <v>15.064331272383095</v>
      </c>
      <c r="X152" s="300">
        <v>5.0539813706559853</v>
      </c>
      <c r="Y152" s="300">
        <f>SUM(V152:X152)</f>
        <v>39.256995084609294</v>
      </c>
    </row>
    <row r="153" spans="1:25" x14ac:dyDescent="0.2">
      <c r="A153" s="260" t="s">
        <v>364</v>
      </c>
      <c r="B153" s="300">
        <v>34.020347381941946</v>
      </c>
      <c r="C153" s="300">
        <v>10.518918891041428</v>
      </c>
      <c r="D153" s="300">
        <v>4.1213835347708612</v>
      </c>
      <c r="E153" s="300">
        <f t="shared" ref="E153:E154" si="239">SUM(B153:D153)</f>
        <v>48.66064980775424</v>
      </c>
      <c r="F153" s="300"/>
      <c r="G153" s="300">
        <v>37.522198705276587</v>
      </c>
      <c r="H153" s="300">
        <v>10.601326569503094</v>
      </c>
      <c r="I153" s="300">
        <v>5.0005737947451117</v>
      </c>
      <c r="J153" s="300">
        <f t="shared" ref="J153:J154" si="240">SUM(G153:I153)</f>
        <v>53.124099069524789</v>
      </c>
      <c r="K153" s="300"/>
      <c r="L153" s="300">
        <v>33.641672709661243</v>
      </c>
      <c r="M153" s="300">
        <v>11.787882807808634</v>
      </c>
      <c r="N153" s="300">
        <v>4.6564464667745797</v>
      </c>
      <c r="O153" s="300">
        <f t="shared" ref="O153:O154" si="241">SUM(L153:N153)</f>
        <v>50.086001984244461</v>
      </c>
      <c r="P153" s="300"/>
      <c r="Q153" s="300">
        <v>35.808231332379762</v>
      </c>
      <c r="R153" s="300">
        <v>12.521011381994102</v>
      </c>
      <c r="S153" s="300">
        <v>4.8788085091358475</v>
      </c>
      <c r="T153" s="300">
        <f t="shared" ref="T153:T154" si="242">SUM(Q153:S153)</f>
        <v>53.208051223509713</v>
      </c>
      <c r="U153" s="300"/>
      <c r="V153" s="300">
        <v>38.738290085055326</v>
      </c>
      <c r="W153" s="300">
        <v>13.422422029405601</v>
      </c>
      <c r="X153" s="300">
        <v>5.2942928009298047</v>
      </c>
      <c r="Y153" s="300">
        <f t="shared" ref="Y153:Y154" si="243">SUM(V153:X153)</f>
        <v>57.455004915390731</v>
      </c>
    </row>
    <row r="154" spans="1:25" x14ac:dyDescent="0.2">
      <c r="A154" s="264" t="s">
        <v>363</v>
      </c>
      <c r="B154" s="301">
        <f>SUM(B152:B153)</f>
        <v>51.917542474187499</v>
      </c>
      <c r="C154" s="301">
        <f t="shared" ref="C154" si="244">SUM(C152:C153)</f>
        <v>24.989200992982962</v>
      </c>
      <c r="D154" s="301">
        <f t="shared" ref="D154" si="245">SUM(D152:D153)</f>
        <v>7.996256532829543</v>
      </c>
      <c r="E154" s="301">
        <f t="shared" si="239"/>
        <v>84.903000000000006</v>
      </c>
      <c r="F154" s="301"/>
      <c r="G154" s="301">
        <f>SUM(G152:G153)</f>
        <v>55.701932027396481</v>
      </c>
      <c r="H154" s="301">
        <f t="shared" ref="H154" si="246">SUM(H152:H153)</f>
        <v>23.726341510216116</v>
      </c>
      <c r="I154" s="301">
        <f t="shared" ref="I154" si="247">SUM(I152:I153)</f>
        <v>9.6657264623873687</v>
      </c>
      <c r="J154" s="301">
        <f t="shared" si="240"/>
        <v>89.093999999999966</v>
      </c>
      <c r="K154" s="301"/>
      <c r="L154" s="301">
        <f>SUM(L152:L153)</f>
        <v>49.6127280583434</v>
      </c>
      <c r="M154" s="301">
        <f t="shared" ref="M154" si="248">SUM(M152:M153)</f>
        <v>25.592567709386188</v>
      </c>
      <c r="N154" s="301">
        <f t="shared" ref="N154" si="249">SUM(N152:N153)</f>
        <v>9.0797042322704531</v>
      </c>
      <c r="O154" s="301">
        <f t="shared" si="241"/>
        <v>84.285000000000039</v>
      </c>
      <c r="P154" s="301"/>
      <c r="Q154" s="301">
        <f>SUM(Q152:Q153)</f>
        <v>53.112836044814941</v>
      </c>
      <c r="R154" s="301">
        <f t="shared" ref="R154" si="250">SUM(R152:R153)</f>
        <v>26.938571249828179</v>
      </c>
      <c r="S154" s="301">
        <f t="shared" ref="S154" si="251">SUM(S152:S153)</f>
        <v>9.5085927053570156</v>
      </c>
      <c r="T154" s="301">
        <f t="shared" si="242"/>
        <v>89.560000000000144</v>
      </c>
      <c r="U154" s="301"/>
      <c r="V154" s="301">
        <f>SUM(V152:V153)</f>
        <v>57.876972526625536</v>
      </c>
      <c r="W154" s="301">
        <f t="shared" ref="W154" si="252">SUM(W152:W153)</f>
        <v>28.486753301788696</v>
      </c>
      <c r="X154" s="301">
        <f t="shared" ref="X154" si="253">SUM(X152:X153)</f>
        <v>10.348274171585789</v>
      </c>
      <c r="Y154" s="301">
        <f t="shared" si="243"/>
        <v>96.712000000000018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8.2704797397945597</v>
      </c>
      <c r="C161" s="300">
        <v>8.3184245499364984</v>
      </c>
      <c r="D161" s="300">
        <v>0</v>
      </c>
      <c r="E161" s="300">
        <f>SUM(B161:D161)</f>
        <v>16.588904289731058</v>
      </c>
      <c r="F161" s="300"/>
      <c r="G161" s="300">
        <v>8.583886035537537</v>
      </c>
      <c r="H161" s="300">
        <v>8.1504279059187148</v>
      </c>
      <c r="I161" s="300">
        <v>0.49304000309048873</v>
      </c>
      <c r="J161" s="300">
        <f>SUM(G161:I161)</f>
        <v>17.227353944546739</v>
      </c>
      <c r="K161" s="300"/>
      <c r="L161" s="300">
        <v>8.8450556690942026</v>
      </c>
      <c r="M161" s="300">
        <v>8.0658536847057825</v>
      </c>
      <c r="N161" s="300">
        <v>0.70610541732483989</v>
      </c>
      <c r="O161" s="300">
        <f>SUM(L161:N161)</f>
        <v>17.617014771124826</v>
      </c>
      <c r="P161" s="300"/>
      <c r="Q161" s="300">
        <v>9.3858654693839139</v>
      </c>
      <c r="R161" s="300">
        <v>8.5766260589326428</v>
      </c>
      <c r="S161" s="300">
        <v>0.75021339291629885</v>
      </c>
      <c r="T161" s="300">
        <f>SUM(Q161:S161)</f>
        <v>18.712704921232852</v>
      </c>
      <c r="U161" s="300"/>
      <c r="V161" s="300">
        <v>9.8523927529620021</v>
      </c>
      <c r="W161" s="300">
        <v>9.0066892499211342</v>
      </c>
      <c r="X161" s="300">
        <v>0.79406288745464704</v>
      </c>
      <c r="Y161" s="300">
        <f>SUM(V161:X161)</f>
        <v>19.653144890337781</v>
      </c>
    </row>
    <row r="162" spans="1:25" x14ac:dyDescent="0.2">
      <c r="A162" s="260" t="s">
        <v>364</v>
      </c>
      <c r="B162" s="300">
        <v>10.047101313795286</v>
      </c>
      <c r="C162" s="300">
        <v>1.6685554938996496</v>
      </c>
      <c r="D162" s="300">
        <v>0.48743890257400452</v>
      </c>
      <c r="E162" s="300">
        <f t="shared" ref="E162:E163" si="254">SUM(B162:D162)</f>
        <v>12.20309571026894</v>
      </c>
      <c r="F162" s="300"/>
      <c r="G162" s="300">
        <v>10.157219882131715</v>
      </c>
      <c r="H162" s="300">
        <v>1.631053786612263</v>
      </c>
      <c r="I162" s="300">
        <v>3.7238670927143498E-4</v>
      </c>
      <c r="J162" s="300">
        <f t="shared" ref="J162:J163" si="255">SUM(G162:I162)</f>
        <v>11.788646055453249</v>
      </c>
      <c r="K162" s="300"/>
      <c r="L162" s="300">
        <v>10.23537463851696</v>
      </c>
      <c r="M162" s="300">
        <v>1.665265955331982</v>
      </c>
      <c r="N162" s="300">
        <v>0.24934463502625728</v>
      </c>
      <c r="O162" s="300">
        <f t="shared" ref="O162:O163" si="256">SUM(L162:N162)</f>
        <v>12.149985228875201</v>
      </c>
      <c r="P162" s="300"/>
      <c r="Q162" s="300">
        <v>10.642172306690556</v>
      </c>
      <c r="R162" s="300">
        <v>1.8622344104128807</v>
      </c>
      <c r="S162" s="300">
        <v>0.2648883616637181</v>
      </c>
      <c r="T162" s="300">
        <f t="shared" ref="T162:T163" si="257">SUM(Q162:S162)</f>
        <v>12.769295078767156</v>
      </c>
      <c r="U162" s="300"/>
      <c r="V162" s="300">
        <v>10.716135100621825</v>
      </c>
      <c r="W162" s="300">
        <v>2.1565262471009898</v>
      </c>
      <c r="X162" s="300">
        <v>0.28119376193940532</v>
      </c>
      <c r="Y162" s="300">
        <f t="shared" ref="Y162:Y163" si="258">SUM(V162:X162)</f>
        <v>13.153855109662221</v>
      </c>
    </row>
    <row r="163" spans="1:25" x14ac:dyDescent="0.2">
      <c r="A163" s="264" t="s">
        <v>363</v>
      </c>
      <c r="B163" s="301">
        <f>SUM(B161:B162)</f>
        <v>18.317581053589848</v>
      </c>
      <c r="C163" s="301">
        <f t="shared" ref="C163" si="259">SUM(C161:C162)</f>
        <v>9.986980043836148</v>
      </c>
      <c r="D163" s="301">
        <f t="shared" ref="D163" si="260">SUM(D161:D162)</f>
        <v>0.48743890257400452</v>
      </c>
      <c r="E163" s="301">
        <f t="shared" si="254"/>
        <v>28.792000000000002</v>
      </c>
      <c r="F163" s="301"/>
      <c r="G163" s="301">
        <f>SUM(G161:G162)</f>
        <v>18.741105917669252</v>
      </c>
      <c r="H163" s="301">
        <f t="shared" ref="H163" si="261">SUM(H161:H162)</f>
        <v>9.7814816925309778</v>
      </c>
      <c r="I163" s="301">
        <f t="shared" ref="I163" si="262">SUM(I161:I162)</f>
        <v>0.49341238979976015</v>
      </c>
      <c r="J163" s="301">
        <f t="shared" si="255"/>
        <v>29.015999999999991</v>
      </c>
      <c r="K163" s="301"/>
      <c r="L163" s="301">
        <f>SUM(L161:L162)</f>
        <v>19.080430307611163</v>
      </c>
      <c r="M163" s="301">
        <f t="shared" ref="M163" si="263">SUM(M161:M162)</f>
        <v>9.7311196400377646</v>
      </c>
      <c r="N163" s="301">
        <f t="shared" ref="N163" si="264">SUM(N161:N162)</f>
        <v>0.95545005235109715</v>
      </c>
      <c r="O163" s="301">
        <f t="shared" si="256"/>
        <v>29.767000000000024</v>
      </c>
      <c r="P163" s="301"/>
      <c r="Q163" s="301">
        <f>SUM(Q161:Q162)</f>
        <v>20.02803777607447</v>
      </c>
      <c r="R163" s="301">
        <f t="shared" ref="R163" si="265">SUM(R161:R162)</f>
        <v>10.438860469345524</v>
      </c>
      <c r="S163" s="301">
        <f t="shared" ref="S163" si="266">SUM(S161:S162)</f>
        <v>1.0151017545800169</v>
      </c>
      <c r="T163" s="301">
        <f t="shared" si="257"/>
        <v>31.48200000000001</v>
      </c>
      <c r="U163" s="301"/>
      <c r="V163" s="301">
        <f>SUM(V161:V162)</f>
        <v>20.568527853583827</v>
      </c>
      <c r="W163" s="301">
        <f t="shared" ref="W163" si="267">SUM(W161:W162)</f>
        <v>11.163215497022124</v>
      </c>
      <c r="X163" s="301">
        <f t="shared" ref="X163" si="268">SUM(X161:X162)</f>
        <v>1.0752566493940523</v>
      </c>
      <c r="Y163" s="301">
        <f t="shared" si="258"/>
        <v>32.807000000000002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23.153124765784018</v>
      </c>
      <c r="C170" s="300">
        <v>28.843120370684105</v>
      </c>
      <c r="D170" s="300">
        <v>3.5882405087348959</v>
      </c>
      <c r="E170" s="300">
        <f>SUM(B170:D170)</f>
        <v>55.584485645203017</v>
      </c>
      <c r="F170" s="300"/>
      <c r="G170" s="300">
        <v>21.882060333009402</v>
      </c>
      <c r="H170" s="300">
        <v>30.305175553516989</v>
      </c>
      <c r="I170" s="300">
        <v>5.0316611540196963</v>
      </c>
      <c r="J170" s="300">
        <f>SUM(G170:I170)</f>
        <v>57.218897040546089</v>
      </c>
      <c r="K170" s="300"/>
      <c r="L170" s="300">
        <v>22.040302201744755</v>
      </c>
      <c r="M170" s="300">
        <v>29.402987429619976</v>
      </c>
      <c r="N170" s="300">
        <v>5.173169061003664</v>
      </c>
      <c r="O170" s="300">
        <f>SUM(L170:N170)</f>
        <v>56.616458692368397</v>
      </c>
      <c r="P170" s="300"/>
      <c r="Q170" s="300">
        <v>22.135560480001978</v>
      </c>
      <c r="R170" s="300">
        <v>28.266366712130026</v>
      </c>
      <c r="S170" s="300">
        <v>5.139408070904433</v>
      </c>
      <c r="T170" s="300">
        <f>SUM(Q170:S170)</f>
        <v>55.541335263036437</v>
      </c>
      <c r="U170" s="300"/>
      <c r="V170" s="300">
        <v>23.641696352553691</v>
      </c>
      <c r="W170" s="300">
        <v>27.597353931532769</v>
      </c>
      <c r="X170" s="300">
        <v>5.2528632015798751</v>
      </c>
      <c r="Y170" s="300">
        <f>SUM(V170:X170)</f>
        <v>56.491913485666338</v>
      </c>
    </row>
    <row r="171" spans="1:25" x14ac:dyDescent="0.2">
      <c r="A171" s="260" t="s">
        <v>364</v>
      </c>
      <c r="B171" s="300">
        <v>15.379820625111636</v>
      </c>
      <c r="C171" s="300">
        <v>4.888338788915588</v>
      </c>
      <c r="D171" s="300">
        <v>2.6893549407697761</v>
      </c>
      <c r="E171" s="300">
        <f t="shared" ref="E171" si="269">SUM(B171:D171)</f>
        <v>22.957514354796999</v>
      </c>
      <c r="F171" s="300"/>
      <c r="G171" s="300">
        <v>14.72017643618859</v>
      </c>
      <c r="H171" s="300">
        <v>5.2078848816067023</v>
      </c>
      <c r="I171" s="300">
        <v>2.8040416416586771</v>
      </c>
      <c r="J171" s="300">
        <f t="shared" ref="J171:J172" si="270">SUM(G171:I171)</f>
        <v>22.732102959453968</v>
      </c>
      <c r="K171" s="300"/>
      <c r="L171" s="300">
        <v>13.679681902480928</v>
      </c>
      <c r="M171" s="300">
        <v>5.7845640963199152</v>
      </c>
      <c r="N171" s="300">
        <v>2.804295308830838</v>
      </c>
      <c r="O171" s="300">
        <f t="shared" ref="O171:O172" si="271">SUM(L171:N171)</f>
        <v>22.268541307631679</v>
      </c>
      <c r="P171" s="300"/>
      <c r="Q171" s="300">
        <v>13.264718566400129</v>
      </c>
      <c r="R171" s="300">
        <v>5.7595512250984955</v>
      </c>
      <c r="S171" s="300">
        <v>2.8083949454649795</v>
      </c>
      <c r="T171" s="300">
        <f t="shared" ref="T171:T172" si="272">SUM(Q171:S171)</f>
        <v>21.832664736963604</v>
      </c>
      <c r="U171" s="300"/>
      <c r="V171" s="300">
        <v>13.197342299885808</v>
      </c>
      <c r="W171" s="300">
        <v>6.0061039619699574</v>
      </c>
      <c r="X171" s="300">
        <v>2.9546402524779802</v>
      </c>
      <c r="Y171" s="300">
        <f t="shared" ref="Y171:Y172" si="273">SUM(V171:X171)</f>
        <v>22.158086514333746</v>
      </c>
    </row>
    <row r="172" spans="1:25" x14ac:dyDescent="0.2">
      <c r="A172" s="264" t="s">
        <v>363</v>
      </c>
      <c r="B172" s="301">
        <f>SUM(B170:B171)</f>
        <v>38.532945390895655</v>
      </c>
      <c r="C172" s="301">
        <f t="shared" ref="C172" si="274">SUM(C170:C171)</f>
        <v>33.731459159599694</v>
      </c>
      <c r="D172" s="301">
        <f t="shared" ref="D172" si="275">SUM(D170:D171)</f>
        <v>6.2775954495046715</v>
      </c>
      <c r="E172" s="301">
        <f>SUM(B172:D172)</f>
        <v>78.54200000000003</v>
      </c>
      <c r="F172" s="301"/>
      <c r="G172" s="301">
        <f>SUM(G170:G171)</f>
        <v>36.602236769197994</v>
      </c>
      <c r="H172" s="301">
        <f t="shared" ref="H172" si="276">SUM(H170:H171)</f>
        <v>35.513060435123691</v>
      </c>
      <c r="I172" s="301">
        <f t="shared" ref="I172" si="277">SUM(I170:I171)</f>
        <v>7.8357027956783734</v>
      </c>
      <c r="J172" s="301">
        <f t="shared" si="270"/>
        <v>79.95100000000005</v>
      </c>
      <c r="K172" s="301"/>
      <c r="L172" s="301">
        <f>SUM(L170:L171)</f>
        <v>35.719984104225681</v>
      </c>
      <c r="M172" s="301">
        <f t="shared" ref="M172" si="278">SUM(M170:M171)</f>
        <v>35.187551525939895</v>
      </c>
      <c r="N172" s="301">
        <f t="shared" ref="N172" si="279">SUM(N170:N171)</f>
        <v>7.977464369834502</v>
      </c>
      <c r="O172" s="301">
        <f t="shared" si="271"/>
        <v>78.885000000000076</v>
      </c>
      <c r="P172" s="301"/>
      <c r="Q172" s="301">
        <f>SUM(Q170:Q171)</f>
        <v>35.400279046402105</v>
      </c>
      <c r="R172" s="301">
        <f t="shared" ref="R172" si="280">SUM(R170:R171)</f>
        <v>34.02591793722852</v>
      </c>
      <c r="S172" s="301">
        <f t="shared" ref="S172" si="281">SUM(S170:S171)</f>
        <v>7.9478030163694129</v>
      </c>
      <c r="T172" s="301">
        <f t="shared" si="272"/>
        <v>77.374000000000052</v>
      </c>
      <c r="U172" s="301"/>
      <c r="V172" s="301">
        <f>SUM(V170:V171)</f>
        <v>36.839038652439498</v>
      </c>
      <c r="W172" s="301">
        <f t="shared" ref="W172" si="282">SUM(W170:W171)</f>
        <v>33.603457893502728</v>
      </c>
      <c r="X172" s="301">
        <f t="shared" ref="X172" si="283">SUM(X170:X171)</f>
        <v>8.2075034540578553</v>
      </c>
      <c r="Y172" s="301">
        <f t="shared" si="273"/>
        <v>78.650000000000077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31.901435656053582</v>
      </c>
      <c r="C179" s="300">
        <v>32.129438769493817</v>
      </c>
      <c r="D179" s="300">
        <v>4.6610803194898498</v>
      </c>
      <c r="E179" s="300">
        <f>SUM(B179:D179)</f>
        <v>68.691954745037251</v>
      </c>
      <c r="F179" s="300"/>
      <c r="G179" s="300">
        <v>33.656779411664758</v>
      </c>
      <c r="H179" s="300">
        <v>37.933622780579668</v>
      </c>
      <c r="I179" s="300">
        <v>7.2784296138969431</v>
      </c>
      <c r="J179" s="300">
        <f>SUM(G179:I179)</f>
        <v>78.868831806141372</v>
      </c>
      <c r="K179" s="300"/>
      <c r="L179" s="300">
        <v>37.315223881200509</v>
      </c>
      <c r="M179" s="300">
        <v>32.488230739898412</v>
      </c>
      <c r="N179" s="300">
        <v>4.8107383587493322</v>
      </c>
      <c r="O179" s="300">
        <f>SUM(L179:N179)</f>
        <v>74.614192979848255</v>
      </c>
      <c r="P179" s="300"/>
      <c r="Q179" s="300">
        <v>41.32431779683764</v>
      </c>
      <c r="R179" s="300">
        <v>33.962229002800854</v>
      </c>
      <c r="S179" s="300">
        <v>5.4948227920699564</v>
      </c>
      <c r="T179" s="300">
        <f>SUM(Q179:S179)</f>
        <v>80.781369591708454</v>
      </c>
      <c r="U179" s="300"/>
      <c r="V179" s="300">
        <v>46.888798235141486</v>
      </c>
      <c r="W179" s="300">
        <v>34.039398399259341</v>
      </c>
      <c r="X179" s="300">
        <v>6.408055163221678</v>
      </c>
      <c r="Y179" s="300">
        <f>SUM(V179:X179)</f>
        <v>87.336251797622495</v>
      </c>
    </row>
    <row r="180" spans="1:25" x14ac:dyDescent="0.2">
      <c r="A180" s="260" t="s">
        <v>364</v>
      </c>
      <c r="B180" s="300">
        <v>12.10696533688143</v>
      </c>
      <c r="C180" s="300">
        <v>3.9954378963382209</v>
      </c>
      <c r="D180" s="300">
        <v>1.8566420217429762</v>
      </c>
      <c r="E180" s="300">
        <f t="shared" ref="E180:E181" si="284">SUM(B180:D180)</f>
        <v>17.959045254962625</v>
      </c>
      <c r="F180" s="300"/>
      <c r="G180" s="300">
        <v>12.975554010610015</v>
      </c>
      <c r="H180" s="300">
        <v>4.4811023859899217</v>
      </c>
      <c r="I180" s="300">
        <v>1.2395117972586729</v>
      </c>
      <c r="J180" s="300">
        <f t="shared" ref="J180:J181" si="285">SUM(G180:I180)</f>
        <v>18.696168193858608</v>
      </c>
      <c r="K180" s="300"/>
      <c r="L180" s="300">
        <v>13.432545947115134</v>
      </c>
      <c r="M180" s="300">
        <v>4.6383699349746115</v>
      </c>
      <c r="N180" s="300">
        <v>1.4178911380621737</v>
      </c>
      <c r="O180" s="300">
        <f t="shared" ref="O180:O181" si="286">SUM(L180:N180)</f>
        <v>19.488807020151921</v>
      </c>
      <c r="P180" s="300"/>
      <c r="Q180" s="300">
        <v>14.490340748411663</v>
      </c>
      <c r="R180" s="300">
        <v>5.1269240739180058</v>
      </c>
      <c r="S180" s="300">
        <v>1.4513655859619676</v>
      </c>
      <c r="T180" s="300">
        <f t="shared" ref="T180:T181" si="287">SUM(Q180:S180)</f>
        <v>21.068630408291636</v>
      </c>
      <c r="U180" s="300"/>
      <c r="V180" s="300">
        <v>15.686366783920434</v>
      </c>
      <c r="W180" s="300">
        <v>5.7321029342659733</v>
      </c>
      <c r="X180" s="300">
        <v>1.4142784841910663</v>
      </c>
      <c r="Y180" s="300">
        <f t="shared" ref="Y180:Y181" si="288">SUM(V180:X180)</f>
        <v>22.832748202377473</v>
      </c>
    </row>
    <row r="181" spans="1:25" x14ac:dyDescent="0.2">
      <c r="A181" s="264" t="s">
        <v>363</v>
      </c>
      <c r="B181" s="301">
        <f>SUM(B179:B180)</f>
        <v>44.008400992935009</v>
      </c>
      <c r="C181" s="301">
        <f t="shared" ref="C181" si="289">SUM(C179:C180)</f>
        <v>36.124876665832041</v>
      </c>
      <c r="D181" s="301">
        <f t="shared" ref="D181" si="290">SUM(D179:D180)</f>
        <v>6.517722341232826</v>
      </c>
      <c r="E181" s="301">
        <f t="shared" si="284"/>
        <v>86.650999999999868</v>
      </c>
      <c r="F181" s="301"/>
      <c r="G181" s="301">
        <f>SUM(G179:G180)</f>
        <v>46.632333422274769</v>
      </c>
      <c r="H181" s="301">
        <f t="shared" ref="H181" si="291">SUM(H179:H180)</f>
        <v>42.414725166569589</v>
      </c>
      <c r="I181" s="301">
        <f t="shared" ref="I181" si="292">SUM(I179:I180)</f>
        <v>8.5179414111556166</v>
      </c>
      <c r="J181" s="301">
        <f t="shared" si="285"/>
        <v>97.564999999999969</v>
      </c>
      <c r="K181" s="301"/>
      <c r="L181" s="301">
        <f>SUM(L179:L180)</f>
        <v>50.74776982831564</v>
      </c>
      <c r="M181" s="301">
        <f t="shared" ref="M181" si="293">SUM(M179:M180)</f>
        <v>37.126600674873025</v>
      </c>
      <c r="N181" s="301">
        <f t="shared" ref="N181" si="294">SUM(N179:N180)</f>
        <v>6.2286294968115055</v>
      </c>
      <c r="O181" s="301">
        <f t="shared" si="286"/>
        <v>94.103000000000165</v>
      </c>
      <c r="P181" s="301"/>
      <c r="Q181" s="301">
        <f>SUM(Q179:Q180)</f>
        <v>55.814658545249301</v>
      </c>
      <c r="R181" s="301">
        <f t="shared" ref="R181" si="295">SUM(R179:R180)</f>
        <v>39.089153076718858</v>
      </c>
      <c r="S181" s="301">
        <f t="shared" ref="S181" si="296">SUM(S179:S180)</f>
        <v>6.9461883780319242</v>
      </c>
      <c r="T181" s="301">
        <f t="shared" si="287"/>
        <v>101.85000000000008</v>
      </c>
      <c r="U181" s="301"/>
      <c r="V181" s="301">
        <f>SUM(V179:V180)</f>
        <v>62.57516501906192</v>
      </c>
      <c r="W181" s="301">
        <f t="shared" ref="W181" si="297">SUM(W179:W180)</f>
        <v>39.771501333525315</v>
      </c>
      <c r="X181" s="301">
        <f t="shared" ref="X181" si="298">SUM(X179:X180)</f>
        <v>7.8223336474127443</v>
      </c>
      <c r="Y181" s="301">
        <f t="shared" si="288"/>
        <v>110.16899999999998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2.611206118209056</v>
      </c>
      <c r="C188" s="300">
        <v>4.9382422841595623</v>
      </c>
      <c r="D188" s="300">
        <v>1.7661951903129509</v>
      </c>
      <c r="E188" s="300">
        <f>SUM(B188:D188)</f>
        <v>9.3156435926815693</v>
      </c>
      <c r="F188" s="300"/>
      <c r="G188" s="300">
        <v>3.4887157901195023</v>
      </c>
      <c r="H188" s="300">
        <v>6.8354763953720603</v>
      </c>
      <c r="I188" s="300">
        <v>1.6094808081010838</v>
      </c>
      <c r="J188" s="300">
        <f>SUM(G188:I188)</f>
        <v>11.933672993592646</v>
      </c>
      <c r="K188" s="300"/>
      <c r="L188" s="300">
        <v>3.9813077680780569</v>
      </c>
      <c r="M188" s="300">
        <v>6.5889505536774378</v>
      </c>
      <c r="N188" s="300">
        <v>2.6906517804232881</v>
      </c>
      <c r="O188" s="300">
        <f>SUM(L188:N188)</f>
        <v>13.260910102178782</v>
      </c>
      <c r="P188" s="300"/>
      <c r="Q188" s="300">
        <v>3.7720737750465174</v>
      </c>
      <c r="R188" s="300">
        <v>6.469537019763921</v>
      </c>
      <c r="S188" s="300">
        <v>2.2995455302389898</v>
      </c>
      <c r="T188" s="300">
        <f>SUM(Q188:S188)</f>
        <v>12.541156325049428</v>
      </c>
      <c r="U188" s="300"/>
      <c r="V188" s="300">
        <v>3.6948866020129927</v>
      </c>
      <c r="W188" s="300">
        <v>6.7068708252911025</v>
      </c>
      <c r="X188" s="300">
        <v>2.5286624695004889</v>
      </c>
      <c r="Y188" s="300">
        <f>SUM(V188:X188)</f>
        <v>12.930419896804583</v>
      </c>
    </row>
    <row r="189" spans="1:25" x14ac:dyDescent="0.2">
      <c r="A189" s="260" t="s">
        <v>364</v>
      </c>
      <c r="B189" s="300">
        <v>5.1533431508761645</v>
      </c>
      <c r="C189" s="300">
        <v>3.7593316621006951</v>
      </c>
      <c r="D189" s="300">
        <v>4.9946815943415697</v>
      </c>
      <c r="E189" s="300">
        <f t="shared" ref="E189:E190" si="299">SUM(B189:D189)</f>
        <v>13.90735640731843</v>
      </c>
      <c r="F189" s="300"/>
      <c r="G189" s="300">
        <v>5.8410036458935144</v>
      </c>
      <c r="H189" s="300">
        <v>3.7293711174145709</v>
      </c>
      <c r="I189" s="300">
        <v>3.6259522430992499</v>
      </c>
      <c r="J189" s="300">
        <f t="shared" ref="J189:J190" si="300">SUM(G189:I189)</f>
        <v>13.196327006407333</v>
      </c>
      <c r="K189" s="300"/>
      <c r="L189" s="300">
        <v>5.102375486271602</v>
      </c>
      <c r="M189" s="300">
        <v>3.7769092749663105</v>
      </c>
      <c r="N189" s="300">
        <v>3.2128051365832739</v>
      </c>
      <c r="O189" s="300">
        <f t="shared" ref="O189:O190" si="301">SUM(L189:N189)</f>
        <v>12.092089897821186</v>
      </c>
      <c r="P189" s="300"/>
      <c r="Q189" s="300">
        <v>5.1543142575207579</v>
      </c>
      <c r="R189" s="300">
        <v>3.8930779922791139</v>
      </c>
      <c r="S189" s="300">
        <v>3.020451425150724</v>
      </c>
      <c r="T189" s="300">
        <f t="shared" ref="T189:T190" si="302">SUM(Q189:S189)</f>
        <v>12.067843674950595</v>
      </c>
      <c r="U189" s="300"/>
      <c r="V189" s="300">
        <v>5.3761730212960064</v>
      </c>
      <c r="W189" s="300">
        <v>4.2224527352750174</v>
      </c>
      <c r="X189" s="300">
        <v>3.2899543466243788</v>
      </c>
      <c r="Y189" s="300">
        <f t="shared" ref="Y189:Y190" si="303">SUM(V189:X189)</f>
        <v>12.888580103195403</v>
      </c>
    </row>
    <row r="190" spans="1:25" x14ac:dyDescent="0.2">
      <c r="A190" s="264" t="s">
        <v>363</v>
      </c>
      <c r="B190" s="301">
        <f>SUM(B188:B189)</f>
        <v>7.7645492690852205</v>
      </c>
      <c r="C190" s="301">
        <f t="shared" ref="C190" si="304">SUM(C188:C189)</f>
        <v>8.6975739462602579</v>
      </c>
      <c r="D190" s="301">
        <f t="shared" ref="D190" si="305">SUM(D188:D189)</f>
        <v>6.7608767846545206</v>
      </c>
      <c r="E190" s="301">
        <f t="shared" si="299"/>
        <v>23.222999999999999</v>
      </c>
      <c r="F190" s="301"/>
      <c r="G190" s="301">
        <f>SUM(G188:G189)</f>
        <v>9.3297194360130167</v>
      </c>
      <c r="H190" s="301">
        <f t="shared" ref="H190" si="306">SUM(H188:H189)</f>
        <v>10.564847512786631</v>
      </c>
      <c r="I190" s="301">
        <f t="shared" ref="I190" si="307">SUM(I188:I189)</f>
        <v>5.2354330512003333</v>
      </c>
      <c r="J190" s="301">
        <f t="shared" si="300"/>
        <v>25.129999999999981</v>
      </c>
      <c r="K190" s="301"/>
      <c r="L190" s="301">
        <f>SUM(L188:L189)</f>
        <v>9.0836832543496584</v>
      </c>
      <c r="M190" s="301">
        <f t="shared" ref="M190" si="308">SUM(M188:M189)</f>
        <v>10.365859828643748</v>
      </c>
      <c r="N190" s="301">
        <f t="shared" ref="N190" si="309">SUM(N188:N189)</f>
        <v>5.9034569170065616</v>
      </c>
      <c r="O190" s="301">
        <f t="shared" si="301"/>
        <v>25.35299999999997</v>
      </c>
      <c r="P190" s="301"/>
      <c r="Q190" s="301">
        <f>SUM(Q188:Q189)</f>
        <v>8.9263880325672744</v>
      </c>
      <c r="R190" s="301">
        <f t="shared" ref="R190" si="310">SUM(R188:R189)</f>
        <v>10.362615012043035</v>
      </c>
      <c r="S190" s="301">
        <f t="shared" ref="S190" si="311">SUM(S188:S189)</f>
        <v>5.3199969553897137</v>
      </c>
      <c r="T190" s="301">
        <f t="shared" si="302"/>
        <v>24.609000000000023</v>
      </c>
      <c r="U190" s="301"/>
      <c r="V190" s="301">
        <f>SUM(V188:V189)</f>
        <v>9.0710596233089991</v>
      </c>
      <c r="W190" s="301">
        <f t="shared" ref="W190" si="312">SUM(W188:W189)</f>
        <v>10.92932356056612</v>
      </c>
      <c r="X190" s="301">
        <f t="shared" ref="X190" si="313">SUM(X188:X189)</f>
        <v>5.8186168161248677</v>
      </c>
      <c r="Y190" s="301">
        <f t="shared" si="303"/>
        <v>25.818999999999988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3.5792609536925526</v>
      </c>
      <c r="C197" s="300">
        <v>7.3476907972194123</v>
      </c>
      <c r="D197" s="300">
        <v>6.4461747534385525</v>
      </c>
      <c r="E197" s="300">
        <f>SUM(B197:D197)</f>
        <v>17.373126504350516</v>
      </c>
      <c r="F197" s="300"/>
      <c r="G197" s="300">
        <v>4.751278698111931</v>
      </c>
      <c r="H197" s="300">
        <v>4.7160467586541452</v>
      </c>
      <c r="I197" s="300">
        <v>7.4238729660290623</v>
      </c>
      <c r="J197" s="300">
        <f>SUM(G197:I197)</f>
        <v>16.891198422795139</v>
      </c>
      <c r="K197" s="300"/>
      <c r="L197" s="300">
        <v>4.1260782229853525</v>
      </c>
      <c r="M197" s="300">
        <v>4.1381838851088526</v>
      </c>
      <c r="N197" s="300">
        <v>9.2307625434143699</v>
      </c>
      <c r="O197" s="300">
        <f>SUM(L197:N197)</f>
        <v>17.495024651508572</v>
      </c>
      <c r="P197" s="300"/>
      <c r="Q197" s="300">
        <v>3.8196701658948076</v>
      </c>
      <c r="R197" s="300">
        <v>3.8989164348122611</v>
      </c>
      <c r="S197" s="300">
        <v>8.8486383965901219</v>
      </c>
      <c r="T197" s="300">
        <f>SUM(Q197:S197)</f>
        <v>16.567224997297188</v>
      </c>
      <c r="U197" s="300"/>
      <c r="V197" s="300">
        <v>3.6286845117027848</v>
      </c>
      <c r="W197" s="300">
        <v>3.7554333775201423</v>
      </c>
      <c r="X197" s="300">
        <v>8.667549801190626</v>
      </c>
      <c r="Y197" s="300">
        <f>SUM(V197:X197)</f>
        <v>16.051667690413552</v>
      </c>
    </row>
    <row r="198" spans="1:25" x14ac:dyDescent="0.2">
      <c r="A198" s="260" t="s">
        <v>364</v>
      </c>
      <c r="B198" s="300">
        <v>4.5039720929980724</v>
      </c>
      <c r="C198" s="300">
        <v>2.8096992308156441</v>
      </c>
      <c r="D198" s="300">
        <v>3.7942021718357504</v>
      </c>
      <c r="E198" s="300">
        <f t="shared" ref="E198:E199" si="314">SUM(B198:D198)</f>
        <v>11.107873495649468</v>
      </c>
      <c r="F198" s="300"/>
      <c r="G198" s="300">
        <v>5.1206333166080578</v>
      </c>
      <c r="H198" s="300">
        <v>1.4402507135903531</v>
      </c>
      <c r="I198" s="300">
        <v>2.8619175470064357</v>
      </c>
      <c r="J198" s="300">
        <f t="shared" ref="J198:J199" si="315">SUM(G198:I198)</f>
        <v>9.4228015772048472</v>
      </c>
      <c r="K198" s="300"/>
      <c r="L198" s="300">
        <v>4.8906874564347556</v>
      </c>
      <c r="M198" s="300">
        <v>1.8482612369512654</v>
      </c>
      <c r="N198" s="300">
        <v>2.6640266551053871</v>
      </c>
      <c r="O198" s="300">
        <f t="shared" ref="O198:O199" si="316">SUM(L198:N198)</f>
        <v>9.4029753484914078</v>
      </c>
      <c r="P198" s="300"/>
      <c r="Q198" s="300">
        <v>4.8268902447914659</v>
      </c>
      <c r="R198" s="300">
        <v>1.7600596345033568</v>
      </c>
      <c r="S198" s="300">
        <v>2.6258251234079903</v>
      </c>
      <c r="T198" s="300">
        <f t="shared" ref="T198:T199" si="317">SUM(Q198:S198)</f>
        <v>9.2127750027028128</v>
      </c>
      <c r="U198" s="300"/>
      <c r="V198" s="300">
        <v>5.0324879880895548</v>
      </c>
      <c r="W198" s="300">
        <v>1.7565479616424089</v>
      </c>
      <c r="X198" s="300">
        <v>2.7262963598544578</v>
      </c>
      <c r="Y198" s="300">
        <f t="shared" ref="Y198:Y199" si="318">SUM(V198:X198)</f>
        <v>9.5153323095864213</v>
      </c>
    </row>
    <row r="199" spans="1:25" x14ac:dyDescent="0.2">
      <c r="A199" s="264" t="s">
        <v>363</v>
      </c>
      <c r="B199" s="301">
        <f>SUM(B197:B198)</f>
        <v>8.0832330466906246</v>
      </c>
      <c r="C199" s="301">
        <f t="shared" ref="C199" si="319">SUM(C197:C198)</f>
        <v>10.157390028035056</v>
      </c>
      <c r="D199" s="301">
        <f t="shared" ref="D199" si="320">SUM(D197:D198)</f>
        <v>10.240376925274303</v>
      </c>
      <c r="E199" s="301">
        <f t="shared" si="314"/>
        <v>28.480999999999987</v>
      </c>
      <c r="F199" s="301"/>
      <c r="G199" s="301">
        <f>SUM(G197:G198)</f>
        <v>9.8719120147199888</v>
      </c>
      <c r="H199" s="301">
        <f t="shared" ref="H199" si="321">SUM(H197:H198)</f>
        <v>6.1562974722444981</v>
      </c>
      <c r="I199" s="301">
        <f t="shared" ref="I199" si="322">SUM(I197:I198)</f>
        <v>10.285790513035497</v>
      </c>
      <c r="J199" s="301">
        <f t="shared" si="315"/>
        <v>26.313999999999982</v>
      </c>
      <c r="K199" s="301"/>
      <c r="L199" s="301">
        <f>SUM(L197:L198)</f>
        <v>9.0167656794201072</v>
      </c>
      <c r="M199" s="301">
        <f t="shared" ref="M199" si="323">SUM(M197:M198)</f>
        <v>5.9864451220601183</v>
      </c>
      <c r="N199" s="301">
        <f t="shared" ref="N199" si="324">SUM(N197:N198)</f>
        <v>11.894789198519756</v>
      </c>
      <c r="O199" s="301">
        <f t="shared" si="316"/>
        <v>26.897999999999982</v>
      </c>
      <c r="P199" s="301"/>
      <c r="Q199" s="301">
        <f>SUM(Q197:Q198)</f>
        <v>8.6465604106862735</v>
      </c>
      <c r="R199" s="301">
        <f t="shared" ref="R199" si="325">SUM(R197:R198)</f>
        <v>5.6589760693156181</v>
      </c>
      <c r="S199" s="301">
        <f t="shared" ref="S199" si="326">SUM(S197:S198)</f>
        <v>11.474463519998112</v>
      </c>
      <c r="T199" s="301">
        <f t="shared" si="317"/>
        <v>25.78</v>
      </c>
      <c r="U199" s="301"/>
      <c r="V199" s="301">
        <f>SUM(V197:V198)</f>
        <v>8.6611724997923396</v>
      </c>
      <c r="W199" s="301">
        <f t="shared" ref="W199" si="327">SUM(W197:W198)</f>
        <v>5.511981339162551</v>
      </c>
      <c r="X199" s="301">
        <f t="shared" ref="X199" si="328">SUM(X197:X198)</f>
        <v>11.393846161045083</v>
      </c>
      <c r="Y199" s="301">
        <f t="shared" si="318"/>
        <v>25.566999999999972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South East Midlands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1.4015301755623932</v>
      </c>
      <c r="N7">
        <f>'Ind T4'!C122</f>
        <v>0.42760335183862352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1.6637155402528414</v>
      </c>
      <c r="N9">
        <f>'Ind T4'!C120</f>
        <v>1.0563781771360858</v>
      </c>
    </row>
    <row r="10" spans="1:16" x14ac:dyDescent="0.2">
      <c r="L10" s="13" t="str">
        <f>'Ind T4'!A80</f>
        <v>Education</v>
      </c>
      <c r="M10">
        <f>'Ind T4'!B119</f>
        <v>8.7189631127970735E-2</v>
      </c>
      <c r="N10">
        <f>'Ind T4'!C119</f>
        <v>-1.9887796816320247E-2</v>
      </c>
    </row>
    <row r="11" spans="1:16" x14ac:dyDescent="0.2">
      <c r="L11" s="13" t="str">
        <f>'Ind T4'!A79</f>
        <v>Public admin. and defence</v>
      </c>
      <c r="M11">
        <f>'Ind T4'!B118</f>
        <v>0.66827962111768446</v>
      </c>
      <c r="N11">
        <f>'Ind T4'!C118</f>
        <v>0.65038259438581214</v>
      </c>
    </row>
    <row r="12" spans="1:16" x14ac:dyDescent="0.2">
      <c r="L12" s="1" t="str">
        <f>CONCATENATE("[",'Ind T4'!A78,"]")</f>
        <v>[Non-marketed services]</v>
      </c>
      <c r="M12">
        <f>'Ind T4'!B117</f>
        <v>0.88827227266667919</v>
      </c>
      <c r="N12">
        <f>'Ind T4'!C117</f>
        <v>0.59504958067229108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-1.1371898317219187</v>
      </c>
      <c r="N14" s="13">
        <f>'Ind T4'!C115</f>
        <v>-0.33775815596719383</v>
      </c>
    </row>
    <row r="15" spans="1:16" x14ac:dyDescent="0.2">
      <c r="L15" s="13" t="str">
        <f>'Ind T4'!A75</f>
        <v>Arts and entertainment</v>
      </c>
      <c r="M15" s="13">
        <f>'Ind T4'!B114</f>
        <v>1.7705699799709818</v>
      </c>
      <c r="N15" s="13">
        <f>'Ind T4'!C114</f>
        <v>0.12149767383518029</v>
      </c>
    </row>
    <row r="16" spans="1:16" x14ac:dyDescent="0.2">
      <c r="L16" s="13" t="str">
        <f>'Ind T4'!A74</f>
        <v>Support services</v>
      </c>
      <c r="M16" s="13">
        <f>'Ind T4'!B113</f>
        <v>-0.14600361386013505</v>
      </c>
      <c r="N16" s="13">
        <f>'Ind T4'!C113</f>
        <v>0.9211068286493429</v>
      </c>
    </row>
    <row r="17" spans="12:14" x14ac:dyDescent="0.2">
      <c r="L17" s="13" t="str">
        <f>'Ind T4'!A73</f>
        <v>Professional services</v>
      </c>
      <c r="M17" s="13">
        <f>'Ind T4'!B112</f>
        <v>2.5978439906942041</v>
      </c>
      <c r="N17" s="13">
        <f>'Ind T4'!C112</f>
        <v>0.69241431575954859</v>
      </c>
    </row>
    <row r="18" spans="12:14" x14ac:dyDescent="0.2">
      <c r="L18" s="13" t="str">
        <f>'Ind T4'!A72</f>
        <v>Real estate</v>
      </c>
      <c r="M18" s="13">
        <f>'Ind T4'!B111</f>
        <v>7.1774089416260178</v>
      </c>
      <c r="N18" s="13">
        <f>'Ind T4'!C111</f>
        <v>0.74780896861166291</v>
      </c>
    </row>
    <row r="19" spans="12:14" x14ac:dyDescent="0.2">
      <c r="L19" t="str">
        <f>'Ind T4'!A71</f>
        <v>Finance and insurance</v>
      </c>
      <c r="M19">
        <f>'Ind T4'!B110</f>
        <v>1.226755353352238</v>
      </c>
      <c r="N19">
        <f>'Ind T4'!C110</f>
        <v>-0.60836225992242365</v>
      </c>
    </row>
    <row r="20" spans="12:14" x14ac:dyDescent="0.2">
      <c r="L20" t="str">
        <f>'Ind T4'!A70</f>
        <v>Information technology</v>
      </c>
      <c r="M20">
        <f>'Ind T4'!B109</f>
        <v>0.1823307780100647</v>
      </c>
      <c r="N20">
        <f>'Ind T4'!C109</f>
        <v>1.0839227592679856</v>
      </c>
    </row>
    <row r="21" spans="12:14" x14ac:dyDescent="0.2">
      <c r="L21" t="str">
        <f>'Ind T4'!A69</f>
        <v>Media</v>
      </c>
      <c r="M21">
        <f>'Ind T4'!B108</f>
        <v>-2.2014248806083936</v>
      </c>
      <c r="N21">
        <f>'Ind T4'!C108</f>
        <v>-0.30347097227572117</v>
      </c>
    </row>
    <row r="22" spans="12:14" x14ac:dyDescent="0.2">
      <c r="L22" s="1" t="str">
        <f>CONCATENATE("[",'Ind T4'!A68,"]")</f>
        <v>[Business and other services]</v>
      </c>
      <c r="M22">
        <f>'Ind T4'!B107</f>
        <v>1.1227297716377427</v>
      </c>
      <c r="N22">
        <f>'Ind T4'!C107</f>
        <v>0.53441680391927981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2.1870048945743958</v>
      </c>
      <c r="N24">
        <f>'Ind T4'!C105</f>
        <v>0.87921116817788469</v>
      </c>
    </row>
    <row r="25" spans="12:14" x14ac:dyDescent="0.2">
      <c r="L25" s="13" t="str">
        <f>'Ind T4'!A65</f>
        <v>Transport and storage</v>
      </c>
      <c r="M25">
        <f>'Ind T4'!B104</f>
        <v>7.6721663217682812</v>
      </c>
      <c r="N25">
        <f>'Ind T4'!C104</f>
        <v>0.60435128323992338</v>
      </c>
    </row>
    <row r="26" spans="12:14" x14ac:dyDescent="0.2">
      <c r="L26" s="13" t="str">
        <f>'Ind T4'!A64</f>
        <v>Wholesale and retail trade</v>
      </c>
      <c r="M26">
        <f>'Ind T4'!B103</f>
        <v>0.69949820316654865</v>
      </c>
      <c r="N26">
        <f>'Ind T4'!C103</f>
        <v>0.25770742592414742</v>
      </c>
    </row>
    <row r="27" spans="12:14" x14ac:dyDescent="0.2">
      <c r="L27" s="1" t="str">
        <f>CONCATENATE("[",'Ind T4'!A63,"]")</f>
        <v>[Trade, accomod. and transport]</v>
      </c>
      <c r="M27">
        <f>'Ind T4'!B102</f>
        <v>2.8843265020482622</v>
      </c>
      <c r="N27">
        <f>'Ind T4'!C102</f>
        <v>0.48004362929225941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0.21353981019234247</v>
      </c>
      <c r="N29">
        <f>'Ind T4'!C100</f>
        <v>0.49443803916273676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-0.62072813354625556</v>
      </c>
      <c r="N31">
        <f>'Ind T4'!C98</f>
        <v>-1.0955868906829092</v>
      </c>
    </row>
    <row r="32" spans="12:14" x14ac:dyDescent="0.2">
      <c r="L32" s="13" t="str">
        <f>'Ind T4'!A58</f>
        <v>Engineering</v>
      </c>
      <c r="M32">
        <f>'Ind T4'!B97</f>
        <v>-2.4828437538097492</v>
      </c>
      <c r="N32">
        <f>'Ind T4'!C97</f>
        <v>-1.5321142083801198</v>
      </c>
    </row>
    <row r="33" spans="12:14" x14ac:dyDescent="0.2">
      <c r="L33" s="13" t="str">
        <f>'Ind T4'!A57</f>
        <v>Food drink and tobacco</v>
      </c>
      <c r="M33">
        <f>'Ind T4'!B96</f>
        <v>0.89710639911995127</v>
      </c>
      <c r="N33">
        <f>'Ind T4'!C96</f>
        <v>0.81614586729323868</v>
      </c>
    </row>
    <row r="34" spans="12:14" x14ac:dyDescent="0.2">
      <c r="L34" s="1" t="str">
        <f>CONCATENATE("[",'Ind T4'!A56,"]")</f>
        <v>[Manufacturing]</v>
      </c>
      <c r="M34">
        <f>'Ind T4'!B95</f>
        <v>-0.59999936387811204</v>
      </c>
      <c r="N34">
        <f>'Ind T4'!C95</f>
        <v>-0.69851878028827086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-5.4265248854323822E-3</v>
      </c>
      <c r="N36">
        <f>'Ind T4'!C93</f>
        <v>0.80672418834053516</v>
      </c>
    </row>
    <row r="37" spans="12:14" x14ac:dyDescent="0.2">
      <c r="L37" s="13" t="str">
        <f>'Ind T4'!A53</f>
        <v>Electricity and gas</v>
      </c>
      <c r="M37">
        <f>'Ind T4'!B92</f>
        <v>-0.72184293754646855</v>
      </c>
      <c r="N37">
        <f>'Ind T4'!C92</f>
        <v>-0.25646526367557598</v>
      </c>
    </row>
    <row r="38" spans="12:14" x14ac:dyDescent="0.2">
      <c r="L38" s="13" t="str">
        <f>'Ind T4'!A52</f>
        <v>Mining and quarrying</v>
      </c>
      <c r="M38">
        <f>'Ind T4'!B91</f>
        <v>-5.3905197341726936</v>
      </c>
      <c r="N38">
        <f>'Ind T4'!C91</f>
        <v>-2.805353076191297</v>
      </c>
    </row>
    <row r="39" spans="12:14" x14ac:dyDescent="0.2">
      <c r="L39" s="45" t="str">
        <f>'Ind T4'!A51</f>
        <v>Agriculture</v>
      </c>
      <c r="M39">
        <f>'Ind T4'!B90</f>
        <v>3.5452035700212825</v>
      </c>
      <c r="N39">
        <f>'Ind T4'!C90</f>
        <v>-0.15550144499465457</v>
      </c>
    </row>
    <row r="40" spans="12:14" x14ac:dyDescent="0.2">
      <c r="L40" s="1" t="str">
        <f>CONCATENATE("[",'Ind T4'!A50,"]")</f>
        <v>[Primary sector and utilities]</v>
      </c>
      <c r="M40">
        <f>'Ind T4'!B89</f>
        <v>1.6647082088537823</v>
      </c>
      <c r="N40">
        <f>'Ind T4'!C89</f>
        <v>6.254221023402895E-2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South East Midlands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12.407000000000007</v>
      </c>
      <c r="N5" s="11">
        <f t="shared" ref="N5:AL5" si="1">SUM(N6:N9)</f>
        <v>13.703000000000021</v>
      </c>
      <c r="O5" s="11">
        <f t="shared" si="1"/>
        <v>15.028999999999998</v>
      </c>
      <c r="P5" s="11">
        <f t="shared" si="1"/>
        <v>13.120000000000001</v>
      </c>
      <c r="Q5" s="11">
        <f t="shared" si="1"/>
        <v>11.375</v>
      </c>
      <c r="R5" s="11">
        <f t="shared" si="1"/>
        <v>12.899000000000008</v>
      </c>
      <c r="S5" s="11">
        <f t="shared" si="1"/>
        <v>12.28</v>
      </c>
      <c r="T5" s="11">
        <f t="shared" si="1"/>
        <v>14.253999999999998</v>
      </c>
      <c r="U5" s="11">
        <f t="shared" si="1"/>
        <v>13.473999999999993</v>
      </c>
      <c r="V5" s="11">
        <f t="shared" si="1"/>
        <v>14.374999999999986</v>
      </c>
      <c r="W5" s="11">
        <f t="shared" si="1"/>
        <v>14.009000000000004</v>
      </c>
      <c r="X5" s="11">
        <f t="shared" si="1"/>
        <v>13.919000000000015</v>
      </c>
      <c r="Y5" s="11">
        <f t="shared" si="1"/>
        <v>13.868000000000009</v>
      </c>
      <c r="Z5" s="11">
        <f t="shared" si="1"/>
        <v>13.916000000000018</v>
      </c>
      <c r="AA5" s="11">
        <f t="shared" si="1"/>
        <v>14.055</v>
      </c>
      <c r="AB5" s="11">
        <f t="shared" si="1"/>
        <v>14.100000000000009</v>
      </c>
      <c r="AC5" s="11">
        <f t="shared" si="1"/>
        <v>14.128999999999989</v>
      </c>
      <c r="AD5" s="11">
        <f t="shared" si="1"/>
        <v>14.145000000000008</v>
      </c>
      <c r="AE5" s="11">
        <f t="shared" si="1"/>
        <v>14.148000000000025</v>
      </c>
      <c r="AF5" s="11">
        <f t="shared" si="1"/>
        <v>14.146999999999988</v>
      </c>
      <c r="AG5" s="11">
        <f t="shared" si="1"/>
        <v>14.149000000000004</v>
      </c>
      <c r="AH5" s="11">
        <f t="shared" si="1"/>
        <v>14.150000000000002</v>
      </c>
      <c r="AI5" s="11">
        <f t="shared" si="1"/>
        <v>14.148000000000019</v>
      </c>
      <c r="AJ5" s="11">
        <f t="shared" si="1"/>
        <v>14.145999999999997</v>
      </c>
      <c r="AK5" s="11">
        <f t="shared" si="1"/>
        <v>14.145000000000014</v>
      </c>
      <c r="AL5" s="11">
        <f t="shared" si="1"/>
        <v>14.141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6.216000000000002</v>
      </c>
      <c r="N6" s="11">
        <v>8.3020000000000191</v>
      </c>
      <c r="O6" s="11">
        <v>9.2169999999999952</v>
      </c>
      <c r="P6" s="11">
        <v>7.0009999999999923</v>
      </c>
      <c r="Q6" s="11">
        <v>6.4670000000000005</v>
      </c>
      <c r="R6" s="11">
        <v>6.6270000000000069</v>
      </c>
      <c r="S6" s="11">
        <v>6.849000000000002</v>
      </c>
      <c r="T6" s="11">
        <v>7.0079999999999938</v>
      </c>
      <c r="U6" s="11">
        <v>6.0870000000000051</v>
      </c>
      <c r="V6" s="11">
        <v>7.4899999999999851</v>
      </c>
      <c r="W6" s="11">
        <v>7.8879999999999981</v>
      </c>
      <c r="X6" s="11">
        <v>7.9030000000000111</v>
      </c>
      <c r="Y6" s="11">
        <v>7.9250000000000131</v>
      </c>
      <c r="Z6" s="11">
        <v>7.9420000000000055</v>
      </c>
      <c r="AA6" s="11">
        <v>7.9459999999999971</v>
      </c>
      <c r="AB6" s="11">
        <v>7.9180000000000081</v>
      </c>
      <c r="AC6" s="11">
        <v>7.8959999999999857</v>
      </c>
      <c r="AD6" s="11">
        <v>7.8740000000000077</v>
      </c>
      <c r="AE6" s="11">
        <v>7.8500000000000201</v>
      </c>
      <c r="AF6" s="11">
        <v>7.8269999999999937</v>
      </c>
      <c r="AG6" s="11">
        <v>7.8069999999999871</v>
      </c>
      <c r="AH6" s="11">
        <v>7.7880000000000047</v>
      </c>
      <c r="AI6" s="11">
        <v>7.768000000000014</v>
      </c>
      <c r="AJ6" s="11">
        <v>7.7469999999999999</v>
      </c>
      <c r="AK6" s="172">
        <v>7.7269999999999968</v>
      </c>
      <c r="AL6" s="11">
        <v>7.706000000000004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0.6110000000000001</v>
      </c>
      <c r="N7" s="11">
        <v>0.5089999999999999</v>
      </c>
      <c r="O7" s="11">
        <v>0.31799999999999928</v>
      </c>
      <c r="P7" s="11">
        <v>0.17700000000000049</v>
      </c>
      <c r="Q7" s="11">
        <v>7.8000000000000028E-2</v>
      </c>
      <c r="R7" s="11">
        <v>0.28100000000000064</v>
      </c>
      <c r="S7" s="11">
        <v>0.13099999999999984</v>
      </c>
      <c r="T7" s="11">
        <v>0.29800000000000071</v>
      </c>
      <c r="U7" s="11">
        <v>0.28799999999999965</v>
      </c>
      <c r="V7" s="11">
        <v>0.19699999999999965</v>
      </c>
      <c r="W7" s="11">
        <v>0.21299999999999999</v>
      </c>
      <c r="X7" s="11">
        <v>0.20399999999999979</v>
      </c>
      <c r="Y7" s="11">
        <v>0.20099999999999987</v>
      </c>
      <c r="Z7" s="11">
        <v>0.1940000000000002</v>
      </c>
      <c r="AA7" s="11">
        <v>0.18599999999999992</v>
      </c>
      <c r="AB7" s="11">
        <v>0.18000000000000033</v>
      </c>
      <c r="AC7" s="11">
        <v>0.17499999999999977</v>
      </c>
      <c r="AD7" s="11">
        <v>0.17000000000000037</v>
      </c>
      <c r="AE7" s="11">
        <v>0.16500000000000029</v>
      </c>
      <c r="AF7" s="11">
        <v>0.161</v>
      </c>
      <c r="AG7" s="11">
        <v>0.15699999999999958</v>
      </c>
      <c r="AH7" s="11">
        <v>0.15300000000000044</v>
      </c>
      <c r="AI7" s="11">
        <v>0.14899999999999997</v>
      </c>
      <c r="AJ7" s="11">
        <v>0.14599999999999985</v>
      </c>
      <c r="AK7" s="172">
        <v>0.14300000000000013</v>
      </c>
      <c r="AL7" s="11">
        <v>0.13899999999999971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1.5990000000000035</v>
      </c>
      <c r="N8" s="11">
        <v>1.3579999999999968</v>
      </c>
      <c r="O8" s="11">
        <v>1.8830000000000009</v>
      </c>
      <c r="P8" s="11">
        <v>1.6299999999999992</v>
      </c>
      <c r="Q8" s="11">
        <v>1.4219999999999982</v>
      </c>
      <c r="R8" s="11">
        <v>2.3049999999999988</v>
      </c>
      <c r="S8" s="11">
        <v>1.6219999999999986</v>
      </c>
      <c r="T8" s="11">
        <v>2.8789999999999996</v>
      </c>
      <c r="U8" s="11">
        <v>2.7909999999999959</v>
      </c>
      <c r="V8" s="11">
        <v>2.5690000000000071</v>
      </c>
      <c r="W8" s="11">
        <v>2.2230000000000012</v>
      </c>
      <c r="X8" s="11">
        <v>2.1980000000000048</v>
      </c>
      <c r="Y8" s="11">
        <v>2.1500000000000004</v>
      </c>
      <c r="Z8" s="11">
        <v>2.1380000000000008</v>
      </c>
      <c r="AA8" s="11">
        <v>2.1359999999999992</v>
      </c>
      <c r="AB8" s="11">
        <v>2.1329999999999978</v>
      </c>
      <c r="AC8" s="11">
        <v>2.1300000000000008</v>
      </c>
      <c r="AD8" s="11">
        <v>2.1290000000000027</v>
      </c>
      <c r="AE8" s="11">
        <v>2.1270000000000011</v>
      </c>
      <c r="AF8" s="11">
        <v>2.1259999999999963</v>
      </c>
      <c r="AG8" s="11">
        <v>2.1269999999999989</v>
      </c>
      <c r="AH8" s="11">
        <v>2.1289999999999987</v>
      </c>
      <c r="AI8" s="11">
        <v>2.1310000000000033</v>
      </c>
      <c r="AJ8" s="11">
        <v>2.1330000000000027</v>
      </c>
      <c r="AK8" s="172">
        <v>2.1360000000000054</v>
      </c>
      <c r="AL8" s="11">
        <v>2.138999999999994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3.9810000000000025</v>
      </c>
      <c r="N9" s="11">
        <v>3.5340000000000038</v>
      </c>
      <c r="O9" s="11">
        <v>3.6110000000000024</v>
      </c>
      <c r="P9" s="11">
        <v>4.3120000000000074</v>
      </c>
      <c r="Q9" s="11">
        <v>3.4080000000000008</v>
      </c>
      <c r="R9" s="11">
        <v>3.6860000000000022</v>
      </c>
      <c r="S9" s="11">
        <v>3.677999999999999</v>
      </c>
      <c r="T9" s="11">
        <v>4.0690000000000035</v>
      </c>
      <c r="U9" s="11">
        <v>4.3079999999999936</v>
      </c>
      <c r="V9" s="11">
        <v>4.1189999999999936</v>
      </c>
      <c r="W9" s="11">
        <v>3.6850000000000049</v>
      </c>
      <c r="X9" s="11">
        <v>3.6139999999999972</v>
      </c>
      <c r="Y9" s="11">
        <v>3.5919999999999943</v>
      </c>
      <c r="Z9" s="11">
        <v>3.6420000000000097</v>
      </c>
      <c r="AA9" s="11">
        <v>3.7870000000000053</v>
      </c>
      <c r="AB9" s="11">
        <v>3.8690000000000029</v>
      </c>
      <c r="AC9" s="11">
        <v>3.928000000000003</v>
      </c>
      <c r="AD9" s="11">
        <v>3.9719999999999973</v>
      </c>
      <c r="AE9" s="11">
        <v>4.0060000000000047</v>
      </c>
      <c r="AF9" s="11">
        <v>4.0329999999999977</v>
      </c>
      <c r="AG9" s="11">
        <v>4.0580000000000194</v>
      </c>
      <c r="AH9" s="11">
        <v>4.0799999999999983</v>
      </c>
      <c r="AI9" s="11">
        <v>4.1000000000000014</v>
      </c>
      <c r="AJ9" s="11">
        <v>4.1199999999999939</v>
      </c>
      <c r="AK9" s="172">
        <v>4.1390000000000109</v>
      </c>
      <c r="AL9" s="11">
        <v>4.1570000000000018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75.584000000000046</v>
      </c>
      <c r="N11" s="11">
        <f t="shared" si="2"/>
        <v>77.891000000000105</v>
      </c>
      <c r="O11" s="11">
        <f t="shared" si="2"/>
        <v>80.144000000000119</v>
      </c>
      <c r="P11" s="11">
        <f t="shared" si="2"/>
        <v>77.142999999999944</v>
      </c>
      <c r="Q11" s="11">
        <f t="shared" si="2"/>
        <v>76.07999999999987</v>
      </c>
      <c r="R11" s="11">
        <f t="shared" ref="R11" si="3">SUM(R12:R14)</f>
        <v>78.267000000000166</v>
      </c>
      <c r="S11" s="11">
        <f t="shared" ref="S11" si="4">SUM(S12:S14)</f>
        <v>82.600999999999914</v>
      </c>
      <c r="T11" s="11">
        <f t="shared" ref="T11" si="5">SUM(T12:T14)</f>
        <v>82.475999999999885</v>
      </c>
      <c r="U11" s="11">
        <f t="shared" ref="U11" si="6">SUM(U12:U14)</f>
        <v>84.608000000000118</v>
      </c>
      <c r="V11" s="11">
        <f t="shared" ref="V11" si="7">SUM(V12:V14)</f>
        <v>78.509999999999934</v>
      </c>
      <c r="W11" s="11">
        <f t="shared" ref="W11" si="8">SUM(W12:W14)</f>
        <v>75.947000000000074</v>
      </c>
      <c r="X11" s="11">
        <f t="shared" ref="X11" si="9">SUM(X12:X14)</f>
        <v>75.957000000000008</v>
      </c>
      <c r="Y11" s="11">
        <f t="shared" ref="Y11" si="10">SUM(Y12:Y14)</f>
        <v>75.310999999999908</v>
      </c>
      <c r="Z11" s="11">
        <f t="shared" ref="Z11" si="11">SUM(Z12:Z14)</f>
        <v>74.666000000000039</v>
      </c>
      <c r="AA11" s="11">
        <f t="shared" ref="AA11" si="12">SUM(AA12:AA14)</f>
        <v>74.1370000000001</v>
      </c>
      <c r="AB11" s="11">
        <f t="shared" ref="AB11" si="13">SUM(AB12:AB14)</f>
        <v>73.531999999999854</v>
      </c>
      <c r="AC11" s="11">
        <f t="shared" ref="AC11" si="14">SUM(AC12:AC14)</f>
        <v>72.941000000000017</v>
      </c>
      <c r="AD11" s="11">
        <f>SUM(AD12:AD14)</f>
        <v>72.338999999999857</v>
      </c>
      <c r="AE11" s="11">
        <f t="shared" ref="AE11" si="15">SUM(AE12:AE14)</f>
        <v>71.761999999999958</v>
      </c>
      <c r="AF11" s="11">
        <f t="shared" ref="AF11" si="16">SUM(AF12:AF14)</f>
        <v>71.203000000000017</v>
      </c>
      <c r="AG11" s="11">
        <f t="shared" ref="AG11:AL11" si="17">SUM(AG12:AG14)</f>
        <v>70.714999999999947</v>
      </c>
      <c r="AH11" s="11">
        <f t="shared" si="17"/>
        <v>70.210999999999999</v>
      </c>
      <c r="AI11" s="11">
        <f t="shared" si="17"/>
        <v>69.723999999999933</v>
      </c>
      <c r="AJ11" s="11">
        <f t="shared" si="17"/>
        <v>69.252999999999972</v>
      </c>
      <c r="AK11" s="11">
        <f t="shared" si="17"/>
        <v>68.797000000000097</v>
      </c>
      <c r="AL11" s="11">
        <f t="shared" si="17"/>
        <v>68.366999999999848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15.496000000000008</v>
      </c>
      <c r="N12" s="11">
        <v>16.607999999999969</v>
      </c>
      <c r="O12" s="11">
        <v>16.65100000000006</v>
      </c>
      <c r="P12" s="11">
        <v>17.319000000000052</v>
      </c>
      <c r="Q12" s="11">
        <v>16.391999999999989</v>
      </c>
      <c r="R12" s="11">
        <v>15.59099999999999</v>
      </c>
      <c r="S12" s="11">
        <v>18.329000000000004</v>
      </c>
      <c r="T12" s="11">
        <v>16.894999999999978</v>
      </c>
      <c r="U12" s="11">
        <v>18.140000000000008</v>
      </c>
      <c r="V12" s="11">
        <v>16.619000000000025</v>
      </c>
      <c r="W12" s="11">
        <v>16.303000000000029</v>
      </c>
      <c r="X12" s="11">
        <v>16.550999999999963</v>
      </c>
      <c r="Y12" s="11">
        <v>16.830999999999936</v>
      </c>
      <c r="Z12" s="11">
        <v>17.007999999999985</v>
      </c>
      <c r="AA12" s="11">
        <v>17.160999999999966</v>
      </c>
      <c r="AB12" s="11">
        <v>17.295999999999985</v>
      </c>
      <c r="AC12" s="11">
        <v>17.40900000000001</v>
      </c>
      <c r="AD12" s="11">
        <v>17.519999999999929</v>
      </c>
      <c r="AE12" s="11">
        <v>17.632000000000019</v>
      </c>
      <c r="AF12" s="11">
        <v>17.742000000000012</v>
      </c>
      <c r="AG12" s="11">
        <v>17.860000000000003</v>
      </c>
      <c r="AH12" s="11">
        <v>17.976999999999954</v>
      </c>
      <c r="AI12" s="11">
        <v>18.09199999999997</v>
      </c>
      <c r="AJ12" s="11">
        <v>18.204000000000001</v>
      </c>
      <c r="AK12" s="172">
        <v>18.311999999999998</v>
      </c>
      <c r="AL12" s="11">
        <v>18.417000000000016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12.770000000000048</v>
      </c>
      <c r="N13" s="11">
        <v>13.513000000000067</v>
      </c>
      <c r="O13" s="11">
        <v>13.338000000000028</v>
      </c>
      <c r="P13" s="11">
        <v>12.833000000000023</v>
      </c>
      <c r="Q13" s="11">
        <v>12.270999999999981</v>
      </c>
      <c r="R13" s="11">
        <v>12.697999999999972</v>
      </c>
      <c r="S13" s="11">
        <v>12.191000000000004</v>
      </c>
      <c r="T13" s="11">
        <v>12.669</v>
      </c>
      <c r="U13" s="11">
        <v>13.283999999999969</v>
      </c>
      <c r="V13" s="11">
        <v>11.850999999999994</v>
      </c>
      <c r="W13" s="11">
        <v>11.197999999999968</v>
      </c>
      <c r="X13" s="11">
        <v>11.467000000000024</v>
      </c>
      <c r="Y13" s="11">
        <v>11.283999999999978</v>
      </c>
      <c r="Z13" s="11">
        <v>11.219999999999999</v>
      </c>
      <c r="AA13" s="11">
        <v>11.097000000000032</v>
      </c>
      <c r="AB13" s="11">
        <v>10.957999999999988</v>
      </c>
      <c r="AC13" s="11">
        <v>10.73200000000001</v>
      </c>
      <c r="AD13" s="11">
        <v>10.506999999999985</v>
      </c>
      <c r="AE13" s="11">
        <v>10.286000000000005</v>
      </c>
      <c r="AF13" s="11">
        <v>10.070000000000004</v>
      </c>
      <c r="AG13" s="11">
        <v>9.8699999999999939</v>
      </c>
      <c r="AH13" s="11">
        <v>9.6680000000000099</v>
      </c>
      <c r="AI13" s="11">
        <v>9.4679999999999982</v>
      </c>
      <c r="AJ13" s="11">
        <v>9.2699999999999942</v>
      </c>
      <c r="AK13" s="172">
        <v>9.074999999999994</v>
      </c>
      <c r="AL13" s="11">
        <v>8.8829999999999671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47.317999999999991</v>
      </c>
      <c r="N14" s="11">
        <v>47.770000000000067</v>
      </c>
      <c r="O14" s="11">
        <v>50.15500000000003</v>
      </c>
      <c r="P14" s="11">
        <v>46.990999999999865</v>
      </c>
      <c r="Q14" s="11">
        <v>47.416999999999902</v>
      </c>
      <c r="R14" s="11">
        <v>49.9780000000002</v>
      </c>
      <c r="S14" s="11">
        <v>52.080999999999904</v>
      </c>
      <c r="T14" s="11">
        <v>52.911999999999914</v>
      </c>
      <c r="U14" s="11">
        <v>53.184000000000133</v>
      </c>
      <c r="V14" s="11">
        <v>50.039999999999914</v>
      </c>
      <c r="W14" s="11">
        <v>48.446000000000076</v>
      </c>
      <c r="X14" s="11">
        <v>47.939000000000021</v>
      </c>
      <c r="Y14" s="11">
        <v>47.195999999999991</v>
      </c>
      <c r="Z14" s="11">
        <v>46.438000000000052</v>
      </c>
      <c r="AA14" s="11">
        <v>45.879000000000104</v>
      </c>
      <c r="AB14" s="11">
        <v>45.277999999999878</v>
      </c>
      <c r="AC14" s="11">
        <v>44.8</v>
      </c>
      <c r="AD14" s="11">
        <v>44.311999999999941</v>
      </c>
      <c r="AE14" s="11">
        <v>43.843999999999937</v>
      </c>
      <c r="AF14" s="11">
        <v>43.390999999999998</v>
      </c>
      <c r="AG14" s="11">
        <v>42.984999999999943</v>
      </c>
      <c r="AH14" s="11">
        <v>42.566000000000031</v>
      </c>
      <c r="AI14" s="11">
        <v>42.163999999999966</v>
      </c>
      <c r="AJ14" s="11">
        <v>41.778999999999975</v>
      </c>
      <c r="AK14" s="172">
        <v>41.410000000000103</v>
      </c>
      <c r="AL14" s="11">
        <v>41.066999999999872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50.501000000000104</v>
      </c>
      <c r="N16" s="11">
        <v>50.933999999999948</v>
      </c>
      <c r="O16" s="11">
        <v>52.51500000000005</v>
      </c>
      <c r="P16" s="11">
        <v>50.556999999999903</v>
      </c>
      <c r="Q16" s="11">
        <v>51.541999999999909</v>
      </c>
      <c r="R16" s="11">
        <v>54.837000000000124</v>
      </c>
      <c r="S16" s="11">
        <v>56.478999999999942</v>
      </c>
      <c r="T16" s="11">
        <v>55.709999999999845</v>
      </c>
      <c r="U16" s="11">
        <v>54.020999999999994</v>
      </c>
      <c r="V16" s="11">
        <v>55.448000000000022</v>
      </c>
      <c r="W16" s="11">
        <v>55.424999999999933</v>
      </c>
      <c r="X16" s="11">
        <v>54.938999999999794</v>
      </c>
      <c r="Y16" s="11">
        <v>55.313999999999922</v>
      </c>
      <c r="Z16" s="11">
        <v>56.147999999999954</v>
      </c>
      <c r="AA16" s="11">
        <v>56.808000000000042</v>
      </c>
      <c r="AB16" s="11">
        <v>57.125000000000028</v>
      </c>
      <c r="AC16" s="11">
        <v>57.399999999999764</v>
      </c>
      <c r="AD16" s="11">
        <v>57.589000000000134</v>
      </c>
      <c r="AE16" s="11">
        <v>57.82100000000019</v>
      </c>
      <c r="AF16" s="11">
        <v>58.032000000000018</v>
      </c>
      <c r="AG16" s="11">
        <v>58.28899999999998</v>
      </c>
      <c r="AH16" s="11">
        <v>58.553999999999903</v>
      </c>
      <c r="AI16" s="11">
        <v>58.828000000000223</v>
      </c>
      <c r="AJ16" s="11">
        <v>59.109000000000002</v>
      </c>
      <c r="AK16" s="172">
        <v>59.392999999999994</v>
      </c>
      <c r="AL16" s="11">
        <v>59.68099999999999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230.45199999999997</v>
      </c>
      <c r="N18" s="11">
        <f t="shared" ref="N18:AL18" si="18">SUM(N19:N21)</f>
        <v>237.12500000000026</v>
      </c>
      <c r="O18" s="11">
        <f t="shared" si="18"/>
        <v>242.74099999999999</v>
      </c>
      <c r="P18" s="11">
        <f t="shared" si="18"/>
        <v>237.14899999999994</v>
      </c>
      <c r="Q18" s="11">
        <f t="shared" si="18"/>
        <v>240.35599999999985</v>
      </c>
      <c r="R18" s="11">
        <f t="shared" si="18"/>
        <v>251.73599999999988</v>
      </c>
      <c r="S18" s="11">
        <f t="shared" si="18"/>
        <v>270.80800000000039</v>
      </c>
      <c r="T18" s="11">
        <f t="shared" si="18"/>
        <v>277.52400000000017</v>
      </c>
      <c r="U18" s="11">
        <f t="shared" si="18"/>
        <v>273.94399999999979</v>
      </c>
      <c r="V18" s="11">
        <f t="shared" si="18"/>
        <v>289.97799999999972</v>
      </c>
      <c r="W18" s="11">
        <f t="shared" si="18"/>
        <v>290.19600000000037</v>
      </c>
      <c r="X18" s="11">
        <f t="shared" si="18"/>
        <v>292.71999999999991</v>
      </c>
      <c r="Y18" s="11">
        <f t="shared" si="18"/>
        <v>294.29600000000045</v>
      </c>
      <c r="Z18" s="11">
        <f t="shared" si="18"/>
        <v>296.11400000000009</v>
      </c>
      <c r="AA18" s="11">
        <f t="shared" si="18"/>
        <v>298.51800000000037</v>
      </c>
      <c r="AB18" s="11">
        <f t="shared" si="18"/>
        <v>300.28699999999981</v>
      </c>
      <c r="AC18" s="11">
        <f t="shared" si="18"/>
        <v>301.65899999999993</v>
      </c>
      <c r="AD18" s="11">
        <f t="shared" si="18"/>
        <v>302.89799999999991</v>
      </c>
      <c r="AE18" s="11">
        <f t="shared" si="18"/>
        <v>304.05300000000022</v>
      </c>
      <c r="AF18" s="11">
        <f t="shared" si="18"/>
        <v>305.16899999999987</v>
      </c>
      <c r="AG18" s="11">
        <f t="shared" si="18"/>
        <v>306.3330000000002</v>
      </c>
      <c r="AH18" s="11">
        <f t="shared" si="18"/>
        <v>307.4529999999998</v>
      </c>
      <c r="AI18" s="11">
        <f t="shared" si="18"/>
        <v>308.54299999999972</v>
      </c>
      <c r="AJ18" s="11">
        <f t="shared" si="18"/>
        <v>309.666</v>
      </c>
      <c r="AK18" s="11">
        <f t="shared" si="18"/>
        <v>310.74900000000002</v>
      </c>
      <c r="AL18" s="11">
        <f t="shared" si="18"/>
        <v>311.80900000000003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138.08099999999996</v>
      </c>
      <c r="N19" s="11">
        <v>141.50200000000015</v>
      </c>
      <c r="O19" s="11">
        <v>142.27299999999997</v>
      </c>
      <c r="P19" s="11">
        <v>135.83600000000001</v>
      </c>
      <c r="Q19" s="11">
        <v>139.971</v>
      </c>
      <c r="R19" s="11">
        <v>142.91899999999993</v>
      </c>
      <c r="S19" s="11">
        <v>148.73400000000026</v>
      </c>
      <c r="T19" s="11">
        <v>149.8890000000001</v>
      </c>
      <c r="U19" s="11">
        <v>148.0409999999998</v>
      </c>
      <c r="V19" s="11">
        <v>152.69799999999992</v>
      </c>
      <c r="W19" s="11">
        <v>147.98800000000017</v>
      </c>
      <c r="X19" s="11">
        <v>149.17100000000008</v>
      </c>
      <c r="Y19" s="11">
        <v>149.67800000000037</v>
      </c>
      <c r="Z19" s="11">
        <v>149.82300000000023</v>
      </c>
      <c r="AA19" s="11">
        <v>150.22300000000044</v>
      </c>
      <c r="AB19" s="11">
        <v>150.69499999999977</v>
      </c>
      <c r="AC19" s="11">
        <v>151.0209999999997</v>
      </c>
      <c r="AD19" s="11">
        <v>151.3069999999997</v>
      </c>
      <c r="AE19" s="11">
        <v>151.57200000000026</v>
      </c>
      <c r="AF19" s="11">
        <v>151.83099999999993</v>
      </c>
      <c r="AG19" s="11">
        <v>152.12600000000026</v>
      </c>
      <c r="AH19" s="11">
        <v>152.43600000000001</v>
      </c>
      <c r="AI19" s="11">
        <v>152.74099999999996</v>
      </c>
      <c r="AJ19" s="11">
        <v>153.10599999999982</v>
      </c>
      <c r="AK19" s="172">
        <v>153.45999999999984</v>
      </c>
      <c r="AL19" s="11">
        <v>153.81300000000002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54.438000000000024</v>
      </c>
      <c r="N20" s="11">
        <v>55.982000000000099</v>
      </c>
      <c r="O20" s="11">
        <v>58.684000000000061</v>
      </c>
      <c r="P20" s="11">
        <v>59.780000000000022</v>
      </c>
      <c r="Q20" s="11">
        <v>57.490999999999893</v>
      </c>
      <c r="R20" s="11">
        <v>62.95699999999993</v>
      </c>
      <c r="S20" s="11">
        <v>73.247000000000028</v>
      </c>
      <c r="T20" s="11">
        <v>77.904000000000082</v>
      </c>
      <c r="U20" s="11">
        <v>74.71199999999989</v>
      </c>
      <c r="V20" s="11">
        <v>84.938999999999865</v>
      </c>
      <c r="W20" s="11">
        <v>91.109000000000066</v>
      </c>
      <c r="X20" s="11">
        <v>95.502999999999872</v>
      </c>
      <c r="Y20" s="11">
        <v>95.560000000000088</v>
      </c>
      <c r="Z20" s="11">
        <v>96.094999999999828</v>
      </c>
      <c r="AA20" s="11">
        <v>96.841999999999885</v>
      </c>
      <c r="AB20" s="11">
        <v>97.237000000000023</v>
      </c>
      <c r="AC20" s="11">
        <v>97.522000000000062</v>
      </c>
      <c r="AD20" s="11">
        <v>97.790000000000077</v>
      </c>
      <c r="AE20" s="11">
        <v>98.037999999999798</v>
      </c>
      <c r="AF20" s="11">
        <v>98.283999999999978</v>
      </c>
      <c r="AG20" s="11">
        <v>98.557999999999879</v>
      </c>
      <c r="AH20" s="11">
        <v>98.799999999999841</v>
      </c>
      <c r="AI20" s="11">
        <v>99.038999999999774</v>
      </c>
      <c r="AJ20" s="11">
        <v>99.272000000000034</v>
      </c>
      <c r="AK20" s="172">
        <v>99.499000000000152</v>
      </c>
      <c r="AL20" s="11">
        <v>99.727000000000103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37.932999999999986</v>
      </c>
      <c r="N21" s="11">
        <v>39.640999999999991</v>
      </c>
      <c r="O21" s="11">
        <v>41.783999999999978</v>
      </c>
      <c r="P21" s="11">
        <v>41.532999999999916</v>
      </c>
      <c r="Q21" s="11">
        <v>42.893999999999956</v>
      </c>
      <c r="R21" s="11">
        <v>45.860000000000014</v>
      </c>
      <c r="S21" s="11">
        <v>48.827000000000119</v>
      </c>
      <c r="T21" s="11">
        <v>49.730999999999987</v>
      </c>
      <c r="U21" s="11">
        <v>51.191000000000095</v>
      </c>
      <c r="V21" s="11">
        <v>52.34099999999993</v>
      </c>
      <c r="W21" s="11">
        <v>51.099000000000103</v>
      </c>
      <c r="X21" s="11">
        <v>48.04599999999995</v>
      </c>
      <c r="Y21" s="11">
        <v>49.058000000000014</v>
      </c>
      <c r="Z21" s="11">
        <v>50.196000000000012</v>
      </c>
      <c r="AA21" s="11">
        <v>51.453000000000024</v>
      </c>
      <c r="AB21" s="11">
        <v>52.35499999999999</v>
      </c>
      <c r="AC21" s="11">
        <v>53.11600000000017</v>
      </c>
      <c r="AD21" s="11">
        <v>53.801000000000151</v>
      </c>
      <c r="AE21" s="11">
        <v>54.443000000000183</v>
      </c>
      <c r="AF21" s="11">
        <v>55.054000000000002</v>
      </c>
      <c r="AG21" s="11">
        <v>55.649000000000036</v>
      </c>
      <c r="AH21" s="11">
        <v>56.216999999999935</v>
      </c>
      <c r="AI21" s="11">
        <v>56.762999999999984</v>
      </c>
      <c r="AJ21" s="11">
        <v>57.28800000000011</v>
      </c>
      <c r="AK21" s="172">
        <v>57.790000000000006</v>
      </c>
      <c r="AL21" s="11">
        <v>58.268999999999899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237.79399999999973</v>
      </c>
      <c r="N23" s="11">
        <f t="shared" ref="N23:AL23" si="19">SUM(N24:N31)</f>
        <v>245.04999999999967</v>
      </c>
      <c r="O23" s="11">
        <f t="shared" si="19"/>
        <v>237.9959999999997</v>
      </c>
      <c r="P23" s="11">
        <f t="shared" si="19"/>
        <v>255.05600000000001</v>
      </c>
      <c r="Q23" s="11">
        <f t="shared" si="19"/>
        <v>273.49500000000012</v>
      </c>
      <c r="R23" s="11">
        <f t="shared" si="19"/>
        <v>270.40000000000015</v>
      </c>
      <c r="S23" s="11">
        <f t="shared" si="19"/>
        <v>284.82800000000009</v>
      </c>
      <c r="T23" s="11">
        <f t="shared" si="19"/>
        <v>280.65300000000013</v>
      </c>
      <c r="U23" s="11">
        <f t="shared" si="19"/>
        <v>280.43600000000038</v>
      </c>
      <c r="V23" s="11">
        <f t="shared" si="19"/>
        <v>288.71300000000014</v>
      </c>
      <c r="W23" s="11">
        <f t="shared" si="19"/>
        <v>285.92399999999992</v>
      </c>
      <c r="X23" s="11">
        <f t="shared" si="19"/>
        <v>288.21700000000027</v>
      </c>
      <c r="Y23" s="11">
        <f t="shared" si="19"/>
        <v>288.78399999999976</v>
      </c>
      <c r="Z23" s="11">
        <f t="shared" si="19"/>
        <v>290.25199999999995</v>
      </c>
      <c r="AA23" s="11">
        <f t="shared" si="19"/>
        <v>292.17899999999992</v>
      </c>
      <c r="AB23" s="11">
        <f t="shared" si="19"/>
        <v>293.65199999999993</v>
      </c>
      <c r="AC23" s="11">
        <f t="shared" si="19"/>
        <v>295.24099999999999</v>
      </c>
      <c r="AD23" s="11">
        <f t="shared" si="19"/>
        <v>296.79500000000024</v>
      </c>
      <c r="AE23" s="11">
        <f t="shared" si="19"/>
        <v>298.35200000000003</v>
      </c>
      <c r="AF23" s="11">
        <f t="shared" si="19"/>
        <v>299.9310000000001</v>
      </c>
      <c r="AG23" s="11">
        <f t="shared" si="19"/>
        <v>301.58400000000006</v>
      </c>
      <c r="AH23" s="11">
        <f t="shared" si="19"/>
        <v>303.21200000000005</v>
      </c>
      <c r="AI23" s="11">
        <f t="shared" si="19"/>
        <v>304.84899999999988</v>
      </c>
      <c r="AJ23" s="11">
        <f t="shared" si="19"/>
        <v>306.48100000000017</v>
      </c>
      <c r="AK23" s="11">
        <f t="shared" si="19"/>
        <v>308.10400000000004</v>
      </c>
      <c r="AL23" s="11">
        <f t="shared" si="19"/>
        <v>309.72200000000026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4.1580000000000021</v>
      </c>
      <c r="N24" s="11">
        <v>4.642000000000003</v>
      </c>
      <c r="O24" s="11">
        <v>5.0560000000000018</v>
      </c>
      <c r="P24" s="11">
        <v>5.0549999999999988</v>
      </c>
      <c r="Q24" s="11">
        <v>5.0650000000000066</v>
      </c>
      <c r="R24" s="11">
        <v>4.6900000000000057</v>
      </c>
      <c r="S24" s="11">
        <v>4.5810000000000128</v>
      </c>
      <c r="T24" s="11">
        <v>4.6730000000000071</v>
      </c>
      <c r="U24" s="11">
        <v>3.5860000000000007</v>
      </c>
      <c r="V24" s="11">
        <v>4.4830000000000005</v>
      </c>
      <c r="W24" s="11">
        <v>4.1960000000000024</v>
      </c>
      <c r="X24" s="11">
        <v>4.1220000000000017</v>
      </c>
      <c r="Y24" s="11">
        <v>4.0949999999999989</v>
      </c>
      <c r="Z24" s="11">
        <v>4.0649999999999986</v>
      </c>
      <c r="AA24" s="11">
        <v>4.0440000000000058</v>
      </c>
      <c r="AB24" s="11">
        <v>4.0469999999999935</v>
      </c>
      <c r="AC24" s="11">
        <v>4.0439999999999969</v>
      </c>
      <c r="AD24" s="11">
        <v>4.0399999999999938</v>
      </c>
      <c r="AE24" s="11">
        <v>4.0370000000000035</v>
      </c>
      <c r="AF24" s="11">
        <v>4.0339999999999936</v>
      </c>
      <c r="AG24" s="11">
        <v>4.0299999999999949</v>
      </c>
      <c r="AH24" s="11">
        <v>4.0259999999999998</v>
      </c>
      <c r="AI24" s="11">
        <v>4.022000000000002</v>
      </c>
      <c r="AJ24" s="11">
        <v>4.0169999999999995</v>
      </c>
      <c r="AK24" s="172">
        <v>4.013000000000007</v>
      </c>
      <c r="AL24" s="11">
        <v>4.0090000000000003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22.079000000000015</v>
      </c>
      <c r="N25" s="11">
        <v>21.389999999999986</v>
      </c>
      <c r="O25" s="11">
        <v>20.19599999999992</v>
      </c>
      <c r="P25" s="11">
        <v>26.845999999999972</v>
      </c>
      <c r="Q25" s="11">
        <v>25.452000000000005</v>
      </c>
      <c r="R25" s="11">
        <v>24.372000000000114</v>
      </c>
      <c r="S25" s="11">
        <v>27.349000000000032</v>
      </c>
      <c r="T25" s="11">
        <v>29.256999999999973</v>
      </c>
      <c r="U25" s="11">
        <v>25.428999999999977</v>
      </c>
      <c r="V25" s="11">
        <v>25.226000000000031</v>
      </c>
      <c r="W25" s="11">
        <v>24.595000000000041</v>
      </c>
      <c r="X25" s="11">
        <v>25.198999999999991</v>
      </c>
      <c r="Y25" s="11">
        <v>25.426000000000002</v>
      </c>
      <c r="Z25" s="11">
        <v>25.909000000000006</v>
      </c>
      <c r="AA25" s="11">
        <v>26.284999999999958</v>
      </c>
      <c r="AB25" s="11">
        <v>26.593999999999998</v>
      </c>
      <c r="AC25" s="11">
        <v>26.879000000000037</v>
      </c>
      <c r="AD25" s="11">
        <v>27.122999999999969</v>
      </c>
      <c r="AE25" s="11">
        <v>27.352999999999945</v>
      </c>
      <c r="AF25" s="11">
        <v>27.581000000000067</v>
      </c>
      <c r="AG25" s="11">
        <v>27.823000000000047</v>
      </c>
      <c r="AH25" s="11">
        <v>28.059999999999953</v>
      </c>
      <c r="AI25" s="11">
        <v>28.289999999999988</v>
      </c>
      <c r="AJ25" s="11">
        <v>28.509999999999938</v>
      </c>
      <c r="AK25" s="172">
        <v>28.717000000000031</v>
      </c>
      <c r="AL25" s="11">
        <v>28.911999999999964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20.522000000000006</v>
      </c>
      <c r="N26" s="11">
        <v>23.142000000000035</v>
      </c>
      <c r="O26" s="11">
        <v>22.368999999999989</v>
      </c>
      <c r="P26" s="11">
        <v>22.534999999999968</v>
      </c>
      <c r="Q26" s="11">
        <v>24.768000000000022</v>
      </c>
      <c r="R26" s="11">
        <v>24.911999999999992</v>
      </c>
      <c r="S26" s="11">
        <v>23.74799999999998</v>
      </c>
      <c r="T26" s="11">
        <v>23.030000000000019</v>
      </c>
      <c r="U26" s="11">
        <v>22.694000000000006</v>
      </c>
      <c r="V26" s="11">
        <v>25.111999999999977</v>
      </c>
      <c r="W26" s="11">
        <v>26.47799999999998</v>
      </c>
      <c r="X26" s="11">
        <v>26.70800000000002</v>
      </c>
      <c r="Y26" s="11">
        <v>26.524999999999952</v>
      </c>
      <c r="Z26" s="11">
        <v>26.302999999999965</v>
      </c>
      <c r="AA26" s="11">
        <v>26.061999999999948</v>
      </c>
      <c r="AB26" s="11">
        <v>25.876999999999995</v>
      </c>
      <c r="AC26" s="11">
        <v>25.710999999999999</v>
      </c>
      <c r="AD26" s="11">
        <v>25.543999999999993</v>
      </c>
      <c r="AE26" s="11">
        <v>25.377000000000024</v>
      </c>
      <c r="AF26" s="11">
        <v>25.207999999999977</v>
      </c>
      <c r="AG26" s="11">
        <v>25.04000000000002</v>
      </c>
      <c r="AH26" s="11">
        <v>24.864000000000019</v>
      </c>
      <c r="AI26" s="11">
        <v>24.687999999999953</v>
      </c>
      <c r="AJ26" s="11">
        <v>24.511999999999961</v>
      </c>
      <c r="AK26" s="172">
        <v>24.336999999999964</v>
      </c>
      <c r="AL26" s="11">
        <v>24.162000000000017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11.993999999999982</v>
      </c>
      <c r="N27" s="11">
        <v>11.505000000000029</v>
      </c>
      <c r="O27" s="11">
        <v>10.102000000000018</v>
      </c>
      <c r="P27" s="11">
        <v>11.725000000000028</v>
      </c>
      <c r="Q27" s="11">
        <v>10.211999999999986</v>
      </c>
      <c r="R27" s="11">
        <v>12.181999999999992</v>
      </c>
      <c r="S27" s="11">
        <v>12.955999999999975</v>
      </c>
      <c r="T27" s="11">
        <v>13.37700000000001</v>
      </c>
      <c r="U27" s="11">
        <v>15.282000000000009</v>
      </c>
      <c r="V27" s="11">
        <v>16.031999999999986</v>
      </c>
      <c r="W27" s="11">
        <v>17.227999999999998</v>
      </c>
      <c r="X27" s="11">
        <v>17.098999999999993</v>
      </c>
      <c r="Y27" s="11">
        <v>16.923000000000012</v>
      </c>
      <c r="Z27" s="11">
        <v>16.864000000000004</v>
      </c>
      <c r="AA27" s="11">
        <v>16.939000000000018</v>
      </c>
      <c r="AB27" s="11">
        <v>17.078999999999994</v>
      </c>
      <c r="AC27" s="11">
        <v>17.263000000000012</v>
      </c>
      <c r="AD27" s="11">
        <v>17.46900000000004</v>
      </c>
      <c r="AE27" s="11">
        <v>17.687000000000026</v>
      </c>
      <c r="AF27" s="11">
        <v>17.911000000000008</v>
      </c>
      <c r="AG27" s="11">
        <v>18.13699999999999</v>
      </c>
      <c r="AH27" s="11">
        <v>18.365000000000006</v>
      </c>
      <c r="AI27" s="11">
        <v>18.593000000000028</v>
      </c>
      <c r="AJ27" s="11">
        <v>18.819999999999993</v>
      </c>
      <c r="AK27" s="172">
        <v>19.044</v>
      </c>
      <c r="AL27" s="11">
        <v>19.265000000000025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59.698999999999955</v>
      </c>
      <c r="N28" s="11">
        <v>59.224999999999937</v>
      </c>
      <c r="O28" s="11">
        <v>60.39999999999992</v>
      </c>
      <c r="P28" s="11">
        <v>67.319000000000116</v>
      </c>
      <c r="Q28" s="11">
        <v>71.941000000000116</v>
      </c>
      <c r="R28" s="11">
        <v>67.637000000000015</v>
      </c>
      <c r="S28" s="11">
        <v>74.167000000000002</v>
      </c>
      <c r="T28" s="11">
        <v>68.513999999999911</v>
      </c>
      <c r="U28" s="11">
        <v>67.095000000000269</v>
      </c>
      <c r="V28" s="11">
        <v>77.322000000000116</v>
      </c>
      <c r="W28" s="11">
        <v>76.891000000000048</v>
      </c>
      <c r="X28" s="11">
        <v>77.965000000000089</v>
      </c>
      <c r="Y28" s="11">
        <v>78.365999999999886</v>
      </c>
      <c r="Z28" s="11">
        <v>78.968000000000103</v>
      </c>
      <c r="AA28" s="11">
        <v>79.600999999999829</v>
      </c>
      <c r="AB28" s="11">
        <v>80.105999999999952</v>
      </c>
      <c r="AC28" s="11">
        <v>80.573999999999884</v>
      </c>
      <c r="AD28" s="11">
        <v>81.061000000000277</v>
      </c>
      <c r="AE28" s="11">
        <v>81.567000000000093</v>
      </c>
      <c r="AF28" s="11">
        <v>82.095000000000056</v>
      </c>
      <c r="AG28" s="11">
        <v>82.632000000000076</v>
      </c>
      <c r="AH28" s="11">
        <v>83.159000000000006</v>
      </c>
      <c r="AI28" s="11">
        <v>83.688000000000002</v>
      </c>
      <c r="AJ28" s="11">
        <v>84.217000000000269</v>
      </c>
      <c r="AK28" s="172">
        <v>84.745999999999839</v>
      </c>
      <c r="AL28" s="11">
        <v>85.276000000000153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74.745999999999796</v>
      </c>
      <c r="N29" s="11">
        <v>75.999999999999645</v>
      </c>
      <c r="O29" s="11">
        <v>71.712999999999809</v>
      </c>
      <c r="P29" s="11">
        <v>73.749999999999957</v>
      </c>
      <c r="Q29" s="11">
        <v>83.371000000000009</v>
      </c>
      <c r="R29" s="11">
        <v>84.903000000000006</v>
      </c>
      <c r="S29" s="11">
        <v>89.317000000000149</v>
      </c>
      <c r="T29" s="11">
        <v>91.57900000000015</v>
      </c>
      <c r="U29" s="11">
        <v>94.57100000000014</v>
      </c>
      <c r="V29" s="11">
        <v>89.094000000000037</v>
      </c>
      <c r="W29" s="11">
        <v>84.284999999999897</v>
      </c>
      <c r="X29" s="11">
        <v>85.60800000000016</v>
      </c>
      <c r="Y29" s="11">
        <v>87.249999999999943</v>
      </c>
      <c r="Z29" s="11">
        <v>88.116999999999976</v>
      </c>
      <c r="AA29" s="11">
        <v>88.914000000000087</v>
      </c>
      <c r="AB29" s="11">
        <v>89.56</v>
      </c>
      <c r="AC29" s="11">
        <v>90.280000000000044</v>
      </c>
      <c r="AD29" s="11">
        <v>90.992999999999967</v>
      </c>
      <c r="AE29" s="11">
        <v>91.700999999999979</v>
      </c>
      <c r="AF29" s="11">
        <v>92.411000000000001</v>
      </c>
      <c r="AG29" s="11">
        <v>93.14100000000002</v>
      </c>
      <c r="AH29" s="11">
        <v>93.850000000000094</v>
      </c>
      <c r="AI29" s="11">
        <v>94.560999999999865</v>
      </c>
      <c r="AJ29" s="11">
        <v>95.275000000000034</v>
      </c>
      <c r="AK29" s="172">
        <v>95.991000000000085</v>
      </c>
      <c r="AL29" s="11">
        <v>96.712000000000117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19.611000000000029</v>
      </c>
      <c r="N30" s="11">
        <v>22.81799999999998</v>
      </c>
      <c r="O30" s="11">
        <v>22.833000000000006</v>
      </c>
      <c r="P30" s="11">
        <v>21.237999999999968</v>
      </c>
      <c r="Q30" s="11">
        <v>22.839999999999989</v>
      </c>
      <c r="R30" s="11">
        <v>23.223000000000003</v>
      </c>
      <c r="S30" s="11">
        <v>23.277999999999981</v>
      </c>
      <c r="T30" s="11">
        <v>24.397000000000013</v>
      </c>
      <c r="U30" s="11">
        <v>25.977999999999962</v>
      </c>
      <c r="V30" s="11">
        <v>25.129999999999946</v>
      </c>
      <c r="W30" s="11">
        <v>25.352999999999948</v>
      </c>
      <c r="X30" s="11">
        <v>25.277000000000015</v>
      </c>
      <c r="Y30" s="11">
        <v>24.380999999999961</v>
      </c>
      <c r="Z30" s="11">
        <v>24.217999999999943</v>
      </c>
      <c r="AA30" s="11">
        <v>24.507000000000001</v>
      </c>
      <c r="AB30" s="11">
        <v>24.609000000000023</v>
      </c>
      <c r="AC30" s="11">
        <v>24.769999999999996</v>
      </c>
      <c r="AD30" s="11">
        <v>24.900000000000063</v>
      </c>
      <c r="AE30" s="11">
        <v>25.013000000000023</v>
      </c>
      <c r="AF30" s="11">
        <v>25.110000000000003</v>
      </c>
      <c r="AG30" s="11">
        <v>25.219999999999942</v>
      </c>
      <c r="AH30" s="11">
        <v>25.33799999999999</v>
      </c>
      <c r="AI30" s="11">
        <v>25.460999999999984</v>
      </c>
      <c r="AJ30" s="11">
        <v>25.583000000000002</v>
      </c>
      <c r="AK30" s="172">
        <v>25.701999999999984</v>
      </c>
      <c r="AL30" s="11">
        <v>25.818999999999985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24.984999999999967</v>
      </c>
      <c r="N31" s="11">
        <v>26.328000000000028</v>
      </c>
      <c r="O31" s="11">
        <v>25.327000000000012</v>
      </c>
      <c r="P31" s="11">
        <v>26.588000000000022</v>
      </c>
      <c r="Q31" s="11">
        <v>29.845999999999975</v>
      </c>
      <c r="R31" s="11">
        <v>28.48099999999997</v>
      </c>
      <c r="S31" s="11">
        <v>29.431999999999984</v>
      </c>
      <c r="T31" s="11">
        <v>25.826000000000029</v>
      </c>
      <c r="U31" s="11">
        <v>25.80100000000002</v>
      </c>
      <c r="V31" s="11">
        <v>26.314000000000039</v>
      </c>
      <c r="W31" s="11">
        <v>26.898</v>
      </c>
      <c r="X31" s="11">
        <v>26.238999999999994</v>
      </c>
      <c r="Y31" s="11">
        <v>25.817999999999955</v>
      </c>
      <c r="Z31" s="11">
        <v>25.807999999999943</v>
      </c>
      <c r="AA31" s="11">
        <v>25.82700000000003</v>
      </c>
      <c r="AB31" s="11">
        <v>25.77999999999998</v>
      </c>
      <c r="AC31" s="11">
        <v>25.720000000000013</v>
      </c>
      <c r="AD31" s="11">
        <v>25.664999999999985</v>
      </c>
      <c r="AE31" s="11">
        <v>25.616999999999951</v>
      </c>
      <c r="AF31" s="11">
        <v>25.581000000000021</v>
      </c>
      <c r="AG31" s="11">
        <v>25.560999999999996</v>
      </c>
      <c r="AH31" s="11">
        <v>25.550000000000036</v>
      </c>
      <c r="AI31" s="11">
        <v>25.546000000000038</v>
      </c>
      <c r="AJ31" s="11">
        <v>25.546999999999972</v>
      </c>
      <c r="AK31" s="172">
        <v>25.554000000000062</v>
      </c>
      <c r="AL31" s="11">
        <v>25.56699999999999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178.55699999999985</v>
      </c>
      <c r="N33" s="11">
        <f t="shared" ref="N33:AK33" si="20">SUM(N34:N36)</f>
        <v>184.34199999999993</v>
      </c>
      <c r="O33" s="11">
        <f t="shared" si="20"/>
        <v>181.15899999999976</v>
      </c>
      <c r="P33" s="11">
        <f t="shared" si="20"/>
        <v>194.02399999999994</v>
      </c>
      <c r="Q33" s="11">
        <f t="shared" si="20"/>
        <v>192.97800000000001</v>
      </c>
      <c r="R33" s="11">
        <f t="shared" si="20"/>
        <v>193.98499999999993</v>
      </c>
      <c r="S33" s="11">
        <f t="shared" si="20"/>
        <v>198.52899999999968</v>
      </c>
      <c r="T33" s="11">
        <f t="shared" si="20"/>
        <v>204.30099999999973</v>
      </c>
      <c r="U33" s="11">
        <f t="shared" si="20"/>
        <v>203.42299999999997</v>
      </c>
      <c r="V33" s="11">
        <f t="shared" si="20"/>
        <v>206.5320000000001</v>
      </c>
      <c r="W33" s="11">
        <f t="shared" si="20"/>
        <v>202.75500000000056</v>
      </c>
      <c r="X33" s="11">
        <f t="shared" si="20"/>
        <v>204.1560000000002</v>
      </c>
      <c r="Y33" s="11">
        <f t="shared" si="20"/>
        <v>205.49699999999956</v>
      </c>
      <c r="Z33" s="11">
        <f t="shared" si="20"/>
        <v>207.07399999999996</v>
      </c>
      <c r="AA33" s="11">
        <f t="shared" si="20"/>
        <v>209.13899999999987</v>
      </c>
      <c r="AB33" s="11">
        <f t="shared" si="20"/>
        <v>210.70600000000013</v>
      </c>
      <c r="AC33" s="11">
        <f t="shared" si="20"/>
        <v>211.86999999999998</v>
      </c>
      <c r="AD33" s="11">
        <f t="shared" si="20"/>
        <v>212.95900000000006</v>
      </c>
      <c r="AE33" s="11">
        <f t="shared" si="20"/>
        <v>214.02499999999986</v>
      </c>
      <c r="AF33" s="11">
        <f t="shared" si="20"/>
        <v>215.09399999999988</v>
      </c>
      <c r="AG33" s="11">
        <f t="shared" si="20"/>
        <v>216.21299999999988</v>
      </c>
      <c r="AH33" s="11">
        <f t="shared" si="20"/>
        <v>217.30999999999977</v>
      </c>
      <c r="AI33" s="11">
        <f t="shared" si="20"/>
        <v>218.38599999999997</v>
      </c>
      <c r="AJ33" s="11">
        <f t="shared" si="20"/>
        <v>219.46299999999991</v>
      </c>
      <c r="AK33" s="11">
        <f t="shared" si="20"/>
        <v>220.54400000000015</v>
      </c>
      <c r="AL33" s="11">
        <f>SUM(AL34:AL36)</f>
        <v>221.62600000000009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35.308999999999962</v>
      </c>
      <c r="N34" s="11">
        <v>35.45000000000001</v>
      </c>
      <c r="O34" s="11">
        <v>33.034999999999954</v>
      </c>
      <c r="P34" s="11">
        <v>31.05700000000007</v>
      </c>
      <c r="Q34" s="11">
        <v>30.117000000000004</v>
      </c>
      <c r="R34" s="11">
        <v>28.792000000000026</v>
      </c>
      <c r="S34" s="11">
        <v>28.347999999999985</v>
      </c>
      <c r="T34" s="11">
        <v>28.706999999999997</v>
      </c>
      <c r="U34" s="11">
        <v>29.202000000000041</v>
      </c>
      <c r="V34" s="11">
        <v>29.01599999999998</v>
      </c>
      <c r="W34" s="11">
        <v>29.767000000000078</v>
      </c>
      <c r="X34" s="11">
        <v>30.051000000000069</v>
      </c>
      <c r="Y34" s="11">
        <v>30.555000000000003</v>
      </c>
      <c r="Z34" s="11">
        <v>30.884999999999994</v>
      </c>
      <c r="AA34" s="11">
        <v>31.318000000000026</v>
      </c>
      <c r="AB34" s="11">
        <v>31.481999999999992</v>
      </c>
      <c r="AC34" s="11">
        <v>31.615000000000006</v>
      </c>
      <c r="AD34" s="11">
        <v>31.750000000000014</v>
      </c>
      <c r="AE34" s="11">
        <v>31.886000000000049</v>
      </c>
      <c r="AF34" s="11">
        <v>32.021999999999935</v>
      </c>
      <c r="AG34" s="11">
        <v>32.158000000000037</v>
      </c>
      <c r="AH34" s="11">
        <v>32.288000000000025</v>
      </c>
      <c r="AI34" s="11">
        <v>32.416999999999966</v>
      </c>
      <c r="AJ34" s="11">
        <v>32.546999999999969</v>
      </c>
      <c r="AK34" s="172">
        <v>32.67699999999995</v>
      </c>
      <c r="AL34" s="11">
        <v>32.80699999999996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66.221000000000018</v>
      </c>
      <c r="N35" s="11">
        <v>67.298999999999879</v>
      </c>
      <c r="O35" s="11">
        <v>67.153999999999883</v>
      </c>
      <c r="P35" s="11">
        <v>75.932000000000045</v>
      </c>
      <c r="Q35" s="11">
        <v>75.606000000000009</v>
      </c>
      <c r="R35" s="11">
        <v>78.541999999999987</v>
      </c>
      <c r="S35" s="11">
        <v>78.443999999999974</v>
      </c>
      <c r="T35" s="11">
        <v>76.789999999999836</v>
      </c>
      <c r="U35" s="11">
        <v>78.451999999999884</v>
      </c>
      <c r="V35" s="11">
        <v>79.951000000000107</v>
      </c>
      <c r="W35" s="11">
        <v>78.885000000000161</v>
      </c>
      <c r="X35" s="11">
        <v>78.022000000000105</v>
      </c>
      <c r="Y35" s="11">
        <v>77.275999999999925</v>
      </c>
      <c r="Z35" s="11">
        <v>77.135000000000034</v>
      </c>
      <c r="AA35" s="11">
        <v>77.16999999999986</v>
      </c>
      <c r="AB35" s="11">
        <v>77.374000000000137</v>
      </c>
      <c r="AC35" s="11">
        <v>77.456999999999979</v>
      </c>
      <c r="AD35" s="11">
        <v>77.540000000000049</v>
      </c>
      <c r="AE35" s="11">
        <v>77.627999999999815</v>
      </c>
      <c r="AF35" s="11">
        <v>77.731999999999942</v>
      </c>
      <c r="AG35" s="11">
        <v>77.898999999999944</v>
      </c>
      <c r="AH35" s="11">
        <v>78.062999999999761</v>
      </c>
      <c r="AI35" s="11">
        <v>78.215999999999866</v>
      </c>
      <c r="AJ35" s="11">
        <v>78.366000000000057</v>
      </c>
      <c r="AK35" s="172">
        <v>78.512000000000199</v>
      </c>
      <c r="AL35" s="11">
        <v>78.650000000000134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77.026999999999859</v>
      </c>
      <c r="N36" s="11">
        <v>81.593000000000046</v>
      </c>
      <c r="O36" s="11">
        <v>80.969999999999928</v>
      </c>
      <c r="P36" s="11">
        <v>87.03499999999984</v>
      </c>
      <c r="Q36" s="11">
        <v>87.254999999999995</v>
      </c>
      <c r="R36" s="11">
        <v>86.650999999999911</v>
      </c>
      <c r="S36" s="11">
        <v>91.736999999999725</v>
      </c>
      <c r="T36" s="11">
        <v>98.803999999999903</v>
      </c>
      <c r="U36" s="11">
        <v>95.769000000000048</v>
      </c>
      <c r="V36" s="11">
        <v>97.565000000000026</v>
      </c>
      <c r="W36" s="11">
        <v>94.103000000000321</v>
      </c>
      <c r="X36" s="11">
        <v>96.083000000000027</v>
      </c>
      <c r="Y36" s="11">
        <v>97.665999999999627</v>
      </c>
      <c r="Z36" s="11">
        <v>99.053999999999945</v>
      </c>
      <c r="AA36" s="11">
        <v>100.65099999999998</v>
      </c>
      <c r="AB36" s="11">
        <v>101.84999999999998</v>
      </c>
      <c r="AC36" s="11">
        <v>102.79799999999999</v>
      </c>
      <c r="AD36" s="11">
        <v>103.669</v>
      </c>
      <c r="AE36" s="11">
        <v>104.51100000000001</v>
      </c>
      <c r="AF36" s="11">
        <v>105.34</v>
      </c>
      <c r="AG36" s="11">
        <v>106.15599999999989</v>
      </c>
      <c r="AH36" s="11">
        <v>106.95899999999999</v>
      </c>
      <c r="AI36" s="11">
        <v>107.75300000000014</v>
      </c>
      <c r="AJ36" s="11">
        <v>108.54999999999988</v>
      </c>
      <c r="AK36" s="172">
        <v>109.355</v>
      </c>
      <c r="AL36" s="11">
        <v>110.16900000000001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785.29499999999962</v>
      </c>
      <c r="N38" s="11">
        <f t="shared" ref="N38:AL38" si="21">SUM(N5,N11,N16,N18,N23,N33)</f>
        <v>809.04499999999985</v>
      </c>
      <c r="O38" s="11">
        <f t="shared" si="21"/>
        <v>809.58399999999961</v>
      </c>
      <c r="P38" s="11">
        <f t="shared" si="21"/>
        <v>827.04899999999975</v>
      </c>
      <c r="Q38" s="11">
        <f t="shared" si="21"/>
        <v>845.82599999999979</v>
      </c>
      <c r="R38" s="11">
        <f t="shared" si="21"/>
        <v>862.12400000000025</v>
      </c>
      <c r="S38" s="11">
        <f t="shared" si="21"/>
        <v>905.52499999999998</v>
      </c>
      <c r="T38" s="11">
        <f t="shared" si="21"/>
        <v>914.91799999999967</v>
      </c>
      <c r="U38" s="11">
        <f t="shared" si="21"/>
        <v>909.90600000000029</v>
      </c>
      <c r="V38" s="11">
        <f t="shared" si="21"/>
        <v>933.55600000000004</v>
      </c>
      <c r="W38" s="11">
        <f t="shared" si="21"/>
        <v>924.25600000000077</v>
      </c>
      <c r="X38" s="11">
        <f t="shared" si="21"/>
        <v>929.90800000000013</v>
      </c>
      <c r="Y38" s="11">
        <f t="shared" si="21"/>
        <v>933.06999999999971</v>
      </c>
      <c r="Z38" s="11">
        <f t="shared" si="21"/>
        <v>938.17</v>
      </c>
      <c r="AA38" s="11">
        <f t="shared" si="21"/>
        <v>944.83600000000024</v>
      </c>
      <c r="AB38" s="11">
        <f t="shared" si="21"/>
        <v>949.40199999999982</v>
      </c>
      <c r="AC38" s="11">
        <f t="shared" si="21"/>
        <v>953.23999999999967</v>
      </c>
      <c r="AD38" s="11">
        <f t="shared" si="21"/>
        <v>956.72500000000014</v>
      </c>
      <c r="AE38" s="11">
        <f t="shared" si="21"/>
        <v>960.16100000000029</v>
      </c>
      <c r="AF38" s="11">
        <f t="shared" si="21"/>
        <v>963.57599999999979</v>
      </c>
      <c r="AG38" s="11">
        <f t="shared" si="21"/>
        <v>967.28300000000002</v>
      </c>
      <c r="AH38" s="11">
        <f t="shared" si="21"/>
        <v>970.88999999999942</v>
      </c>
      <c r="AI38" s="11">
        <f t="shared" si="21"/>
        <v>974.47799999999984</v>
      </c>
      <c r="AJ38" s="11">
        <f t="shared" si="21"/>
        <v>978.11800000000017</v>
      </c>
      <c r="AK38" s="11">
        <f t="shared" si="21"/>
        <v>981.7320000000002</v>
      </c>
      <c r="AL38" s="11">
        <f t="shared" si="21"/>
        <v>985.34600000000023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South East Midlands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South East Midlands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South East Midlands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South East Midlands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South East Midlands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South East Midlands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South East Midlands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22.500823547424716</v>
      </c>
      <c r="N231" s="40">
        <f>'Ind T1'!D25</f>
        <v>21.937104005816614</v>
      </c>
      <c r="O231" s="40">
        <f>'Ind T1'!F25</f>
        <v>22.49220070919251</v>
      </c>
    </row>
    <row r="232" spans="1:15" x14ac:dyDescent="0.2">
      <c r="L232" t="str">
        <f>L23</f>
        <v>Business and other services</v>
      </c>
      <c r="M232" s="40">
        <f>'Ind T1'!B24</f>
        <v>31.364397696851043</v>
      </c>
      <c r="N232" s="40">
        <f>'Ind T1'!D24</f>
        <v>30.93558494616207</v>
      </c>
      <c r="O232" s="40">
        <f>'Ind T1'!F24</f>
        <v>31.432816492886783</v>
      </c>
    </row>
    <row r="233" spans="1:15" x14ac:dyDescent="0.2">
      <c r="L233" t="str">
        <f>L18</f>
        <v>Trade, accomod. and transport</v>
      </c>
      <c r="M233" s="40">
        <f>'Ind T1'!B23</f>
        <v>29.199511903160079</v>
      </c>
      <c r="N233" s="40">
        <f>'Ind T1'!D23</f>
        <v>31.397794550427598</v>
      </c>
      <c r="O233" s="40">
        <f>'Ind T1'!F23</f>
        <v>31.644620265368705</v>
      </c>
    </row>
    <row r="234" spans="1:15" x14ac:dyDescent="0.2">
      <c r="L234" t="str">
        <f>L16</f>
        <v>Construction</v>
      </c>
      <c r="M234" s="40">
        <f>'Ind T1'!B22</f>
        <v>6.3606859338099984</v>
      </c>
      <c r="N234" s="40">
        <f>'Ind T1'!D22</f>
        <v>5.996715195789899</v>
      </c>
      <c r="O234" s="40">
        <f>'Ind T1'!F22</f>
        <v>6.0568571851917978</v>
      </c>
    </row>
    <row r="235" spans="1:15" x14ac:dyDescent="0.2">
      <c r="L235" t="str">
        <f>L11</f>
        <v>Manufacturing</v>
      </c>
      <c r="M235" s="40">
        <f>'Ind T1'!B21</f>
        <v>9.0783924354269399</v>
      </c>
      <c r="N235" s="40">
        <f>'Ind T1'!D21</f>
        <v>8.2170956964304285</v>
      </c>
      <c r="O235" s="40">
        <f>'Ind T1'!F21</f>
        <v>6.9383749464654878</v>
      </c>
    </row>
    <row r="236" spans="1:15" x14ac:dyDescent="0.2">
      <c r="L236" t="str">
        <f>L5</f>
        <v>Primary sector and utilities</v>
      </c>
      <c r="M236" s="40">
        <f>'Ind T1'!B20</f>
        <v>1.4961884833272248</v>
      </c>
      <c r="N236" s="40">
        <f>'Ind T1'!D20</f>
        <v>1.5157056053734024</v>
      </c>
      <c r="O236" s="40">
        <f>'Ind T1'!F20</f>
        <v>1.4351304008947108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South East Midlands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8.7700000000006355</v>
      </c>
      <c r="O261" s="11">
        <f>'Ind T1'!F50</f>
        <v>18.870999999999526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15.523999999999774</v>
      </c>
      <c r="O262" s="11">
        <f>'Ind T1'!F49</f>
        <v>23.798000000000343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38.460000000000491</v>
      </c>
      <c r="O263" s="11">
        <f>'Ind T1'!F48</f>
        <v>21.612999999999658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0.58799999999980912</v>
      </c>
      <c r="O264" s="11">
        <f>'Ind T1'!F47</f>
        <v>4.2560000000000571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-2.3200000000000927</v>
      </c>
      <c r="O265" s="11">
        <f>'Ind T1'!F46</f>
        <v>-7.5800000000002257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1.1099999999999959</v>
      </c>
      <c r="O266" s="11">
        <f>'Ind T1'!F45</f>
        <v>0.13199999999999612</v>
      </c>
    </row>
    <row r="268" spans="1:16" x14ac:dyDescent="0.2">
      <c r="L268" t="str">
        <f>L38</f>
        <v>All industries</v>
      </c>
      <c r="N268" s="11">
        <f>'Ind T1'!D14-'Ind T1'!B14</f>
        <v>62.132000000000517</v>
      </c>
      <c r="O268" s="11">
        <f>SUM(O261:O266)</f>
        <v>61.089999999999357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South East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24.90898656209334</v>
      </c>
      <c r="C9" s="249">
        <f>SUM(C26,C43,C60,C77,C94,C111,C128,C145,C162,C179,C196,C213,C230,C247,C264,C281,C298,C315,C332,C349,C366,C383)</f>
        <v>57.982708961770044</v>
      </c>
      <c r="D9" s="249">
        <f>SUM(B9:C9)</f>
        <v>82.891695523863376</v>
      </c>
      <c r="E9" s="238"/>
      <c r="F9" s="249">
        <f>SUM(F26,F43,F60,F77,F94,F111,F128,F145,F162,F179,F196,F213,F230,F247,F264,F281,F298,F315,F332,F349,F366,F383)</f>
        <v>33.159257770359282</v>
      </c>
      <c r="G9" s="249">
        <f>SUM(G26,G43,G60,G77,G94,G111,G128,G145,G162,G179,G196,G213,G230,G247,G264,G281,G298,G315,G332,G349,G366,G383)</f>
        <v>69.595695568559805</v>
      </c>
      <c r="H9" s="249">
        <f>SUM(F9:G9)</f>
        <v>102.75495333891908</v>
      </c>
      <c r="I9" s="238"/>
      <c r="J9" s="249">
        <f>SUM(J26,J43,J60,J77,J94,J111,J128,J145,J162,J179,J196,J213,J230,J247,J264,J281,J298,J315,J332,J349,J366,J383)</f>
        <v>36.682140353552079</v>
      </c>
      <c r="K9" s="249">
        <f>SUM(K26,K43,K60,K77,K94,K111,K128,K145,K162,K179,K196,K213,K230,K247,K264,K281,K298,K315,K332,K349,K366,K383)</f>
        <v>70.599104352153063</v>
      </c>
      <c r="L9" s="249">
        <f>SUM(J9:K9)</f>
        <v>107.28124470570515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66.660657373307444</v>
      </c>
      <c r="C10" s="249">
        <f t="shared" si="0"/>
        <v>87.687117879360173</v>
      </c>
      <c r="D10" s="249">
        <f t="shared" ref="D10:D17" si="1">SUM(B10:C10)</f>
        <v>154.34777525266762</v>
      </c>
      <c r="E10" s="238"/>
      <c r="F10" s="249">
        <f t="shared" ref="F10:G17" si="2">SUM(F27,F44,F61,F78,F95,F112,F129,F146,F163,F180,F197,F214,F231,F248,F265,F282,F299,F316,F333,F350,F367,F384)</f>
        <v>86.356417035858001</v>
      </c>
      <c r="G10" s="249">
        <f t="shared" si="2"/>
        <v>102.052767507038</v>
      </c>
      <c r="H10" s="249">
        <f t="shared" ref="H10:H17" si="3">SUM(F10:G10)</f>
        <v>188.40918454289601</v>
      </c>
      <c r="I10" s="238"/>
      <c r="J10" s="249">
        <f t="shared" ref="J10:K17" si="4">SUM(J27,J44,J61,J78,J95,J112,J129,J146,J163,J180,J197,J214,J231,J248,J265,J282,J299,J316,J333,J350,J367,J384)</f>
        <v>100.9268602183927</v>
      </c>
      <c r="K10" s="249">
        <f t="shared" si="4"/>
        <v>124.78496124660386</v>
      </c>
      <c r="L10" s="249">
        <f t="shared" ref="L10:L17" si="5">SUM(J10:K10)</f>
        <v>225.71182146499655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42.006124285779819</v>
      </c>
      <c r="C11" s="249">
        <f t="shared" si="0"/>
        <v>55.990155013674723</v>
      </c>
      <c r="D11" s="249">
        <f t="shared" si="1"/>
        <v>97.996279299454542</v>
      </c>
      <c r="E11" s="238"/>
      <c r="F11" s="249">
        <f t="shared" si="2"/>
        <v>50.764475508413774</v>
      </c>
      <c r="G11" s="249">
        <f t="shared" si="2"/>
        <v>62.677356055636032</v>
      </c>
      <c r="H11" s="249">
        <f t="shared" si="3"/>
        <v>113.44183156404981</v>
      </c>
      <c r="I11" s="238"/>
      <c r="J11" s="249">
        <f t="shared" si="4"/>
        <v>67.713411195444664</v>
      </c>
      <c r="K11" s="249">
        <f t="shared" si="4"/>
        <v>62.348303100965303</v>
      </c>
      <c r="L11" s="249">
        <f t="shared" si="5"/>
        <v>130.06171429640997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76.476508648878394</v>
      </c>
      <c r="C12" s="249">
        <f t="shared" si="0"/>
        <v>19.227210010947953</v>
      </c>
      <c r="D12" s="249">
        <f t="shared" si="1"/>
        <v>95.70371865982635</v>
      </c>
      <c r="E12" s="238"/>
      <c r="F12" s="249">
        <f t="shared" si="2"/>
        <v>77.364562154236211</v>
      </c>
      <c r="G12" s="249">
        <f t="shared" si="2"/>
        <v>22.639843098768363</v>
      </c>
      <c r="H12" s="249">
        <f t="shared" si="3"/>
        <v>100.00440525300458</v>
      </c>
      <c r="I12" s="238"/>
      <c r="J12" s="249">
        <f t="shared" si="4"/>
        <v>70.81484192243218</v>
      </c>
      <c r="K12" s="249">
        <f t="shared" si="4"/>
        <v>26.53108124300784</v>
      </c>
      <c r="L12" s="249">
        <f t="shared" si="5"/>
        <v>97.345923165440013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8.8920362547741494</v>
      </c>
      <c r="C13" s="249">
        <f t="shared" si="0"/>
        <v>72.329161717013818</v>
      </c>
      <c r="D13" s="249">
        <f t="shared" si="1"/>
        <v>81.221197971787973</v>
      </c>
      <c r="E13" s="238"/>
      <c r="F13" s="249">
        <f t="shared" si="2"/>
        <v>9.4078259110066895</v>
      </c>
      <c r="G13" s="249">
        <f t="shared" si="2"/>
        <v>62.4090674830842</v>
      </c>
      <c r="H13" s="249">
        <f t="shared" si="3"/>
        <v>71.816893394090897</v>
      </c>
      <c r="I13" s="238"/>
      <c r="J13" s="249">
        <f t="shared" si="4"/>
        <v>10.289413690297492</v>
      </c>
      <c r="K13" s="249">
        <f t="shared" si="4"/>
        <v>56.945503522920681</v>
      </c>
      <c r="L13" s="249">
        <f t="shared" si="5"/>
        <v>67.234917213218168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73.38562764425501</v>
      </c>
      <c r="C14" s="249">
        <f t="shared" si="0"/>
        <v>17.199009449696945</v>
      </c>
      <c r="D14" s="249">
        <f t="shared" si="1"/>
        <v>90.584637093951955</v>
      </c>
      <c r="E14" s="238"/>
      <c r="F14" s="249">
        <f t="shared" si="2"/>
        <v>76.149285296328685</v>
      </c>
      <c r="G14" s="249">
        <f t="shared" si="2"/>
        <v>18.696723838028028</v>
      </c>
      <c r="H14" s="249">
        <f t="shared" si="3"/>
        <v>94.846009134356706</v>
      </c>
      <c r="I14" s="238"/>
      <c r="J14" s="249">
        <f t="shared" si="4"/>
        <v>80.56525344509447</v>
      </c>
      <c r="K14" s="249">
        <f t="shared" si="4"/>
        <v>23.557158771997283</v>
      </c>
      <c r="L14" s="249">
        <f t="shared" si="5"/>
        <v>104.12241221709175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52.837996294601126</v>
      </c>
      <c r="C15" s="249">
        <f t="shared" si="0"/>
        <v>29.176625079074004</v>
      </c>
      <c r="D15" s="249">
        <f t="shared" si="1"/>
        <v>82.014621373675126</v>
      </c>
      <c r="E15" s="238"/>
      <c r="F15" s="249">
        <f t="shared" si="2"/>
        <v>49.948506054750446</v>
      </c>
      <c r="G15" s="249">
        <f t="shared" si="2"/>
        <v>29.95437183335217</v>
      </c>
      <c r="H15" s="249">
        <f t="shared" si="3"/>
        <v>79.902877888102608</v>
      </c>
      <c r="I15" s="238"/>
      <c r="J15" s="249">
        <f t="shared" si="4"/>
        <v>48.743012229420515</v>
      </c>
      <c r="K15" s="249">
        <f t="shared" si="4"/>
        <v>31.810214103691525</v>
      </c>
      <c r="L15" s="249">
        <f t="shared" si="5"/>
        <v>80.553226333112036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9.6651043985359237</v>
      </c>
      <c r="C16" s="249">
        <f t="shared" si="0"/>
        <v>62.282013545550718</v>
      </c>
      <c r="D16" s="249">
        <f t="shared" si="1"/>
        <v>71.947117944086642</v>
      </c>
      <c r="E16" s="238"/>
      <c r="F16" s="249">
        <f t="shared" si="2"/>
        <v>9.4006017144296692</v>
      </c>
      <c r="G16" s="249">
        <f t="shared" si="2"/>
        <v>66.838893430111909</v>
      </c>
      <c r="H16" s="249">
        <f t="shared" si="3"/>
        <v>76.239495144541578</v>
      </c>
      <c r="I16" s="238"/>
      <c r="J16" s="249">
        <f t="shared" si="4"/>
        <v>12.258848052569917</v>
      </c>
      <c r="K16" s="249">
        <f t="shared" si="4"/>
        <v>63.198146497221252</v>
      </c>
      <c r="L16" s="249">
        <f t="shared" si="5"/>
        <v>75.456994549791176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45.884587989696946</v>
      </c>
      <c r="C17" s="249">
        <f t="shared" si="0"/>
        <v>59.532368890989609</v>
      </c>
      <c r="D17" s="249">
        <f t="shared" si="1"/>
        <v>105.41695688068656</v>
      </c>
      <c r="E17" s="238"/>
      <c r="F17" s="249">
        <f t="shared" si="2"/>
        <v>43.092600731928442</v>
      </c>
      <c r="G17" s="249">
        <f t="shared" si="2"/>
        <v>53.74774900811061</v>
      </c>
      <c r="H17" s="249">
        <f t="shared" si="3"/>
        <v>96.840349740039045</v>
      </c>
      <c r="I17" s="238"/>
      <c r="J17" s="249">
        <f t="shared" si="4"/>
        <v>42.524885623766302</v>
      </c>
      <c r="K17" s="249">
        <f t="shared" si="4"/>
        <v>55.052860430469245</v>
      </c>
      <c r="L17" s="249">
        <f t="shared" si="5"/>
        <v>97.577746054235547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400.71762945192216</v>
      </c>
      <c r="C19" s="247">
        <f t="shared" ref="C19:L19" si="6">SUM(C9:C17)</f>
        <v>461.40637054807809</v>
      </c>
      <c r="D19" s="247">
        <f t="shared" si="6"/>
        <v>862.12400000000014</v>
      </c>
      <c r="E19" s="247"/>
      <c r="F19" s="247">
        <f t="shared" si="6"/>
        <v>435.64353217731122</v>
      </c>
      <c r="G19" s="247">
        <f t="shared" si="6"/>
        <v>488.61246782268915</v>
      </c>
      <c r="H19" s="247">
        <f t="shared" si="6"/>
        <v>924.25600000000031</v>
      </c>
      <c r="I19" s="247"/>
      <c r="J19" s="247">
        <f t="shared" si="6"/>
        <v>470.51866673097027</v>
      </c>
      <c r="K19" s="247">
        <f t="shared" si="6"/>
        <v>514.82733326903008</v>
      </c>
      <c r="L19" s="247">
        <f t="shared" si="6"/>
        <v>985.34600000000023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0.14100793759029506</v>
      </c>
      <c r="C26" s="302">
        <v>0.3304827249533514</v>
      </c>
      <c r="D26" s="302">
        <f>SUM(B26:C26)</f>
        <v>0.47149066254364647</v>
      </c>
      <c r="E26" s="303"/>
      <c r="F26" s="302">
        <v>0.18218754028661083</v>
      </c>
      <c r="G26" s="302">
        <v>0.57881854722079396</v>
      </c>
      <c r="H26" s="302">
        <f>SUM(F26:G26)</f>
        <v>0.76100608750740473</v>
      </c>
      <c r="I26" s="303"/>
      <c r="J26" s="302">
        <v>0.16193812387124545</v>
      </c>
      <c r="K26" s="302">
        <v>0.69459346710347336</v>
      </c>
      <c r="L26" s="302">
        <f>SUM(J26:K26)</f>
        <v>0.85653159097471887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0.19377237637582562</v>
      </c>
      <c r="C27" s="302">
        <v>0.18722166724404571</v>
      </c>
      <c r="D27" s="302">
        <f t="shared" ref="D27:D34" si="7">SUM(B27:C27)</f>
        <v>0.38099404361987133</v>
      </c>
      <c r="E27" s="303"/>
      <c r="F27" s="302">
        <v>0.29782938901465139</v>
      </c>
      <c r="G27" s="302">
        <v>0.35933267306133804</v>
      </c>
      <c r="H27" s="302">
        <f t="shared" ref="H27:H34" si="8">SUM(F27:G27)</f>
        <v>0.65716206207598948</v>
      </c>
      <c r="I27" s="303"/>
      <c r="J27" s="302">
        <v>0.33215071177641925</v>
      </c>
      <c r="K27" s="302">
        <v>0.52227929000249762</v>
      </c>
      <c r="L27" s="302">
        <f t="shared" ref="L27:L34" si="9">SUM(J27:K27)</f>
        <v>0.85443000177891681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0.10028898346129289</v>
      </c>
      <c r="C28" s="302">
        <v>0.13932280539552394</v>
      </c>
      <c r="D28" s="302">
        <f t="shared" si="7"/>
        <v>0.23961178885681683</v>
      </c>
      <c r="E28" s="303"/>
      <c r="F28" s="302">
        <v>0.1223763231725763</v>
      </c>
      <c r="G28" s="302">
        <v>0.22677641162677178</v>
      </c>
      <c r="H28" s="302">
        <f t="shared" si="8"/>
        <v>0.34915273479934805</v>
      </c>
      <c r="I28" s="303"/>
      <c r="J28" s="302">
        <v>0.12546449361954032</v>
      </c>
      <c r="K28" s="302">
        <v>0.22099866563576887</v>
      </c>
      <c r="L28" s="302">
        <f t="shared" si="9"/>
        <v>0.34646315925530918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0.36494180346223704</v>
      </c>
      <c r="C29" s="302">
        <v>4.2128414535915461E-2</v>
      </c>
      <c r="D29" s="302">
        <f t="shared" si="7"/>
        <v>0.40707021799815252</v>
      </c>
      <c r="E29" s="303"/>
      <c r="F29" s="302">
        <v>0.24767153574166129</v>
      </c>
      <c r="G29" s="302">
        <v>5.630462796733178E-2</v>
      </c>
      <c r="H29" s="302">
        <f t="shared" si="8"/>
        <v>0.30397616370899305</v>
      </c>
      <c r="I29" s="303"/>
      <c r="J29" s="302">
        <v>0.15430554865951707</v>
      </c>
      <c r="K29" s="302">
        <v>4.5626727009580911E-2</v>
      </c>
      <c r="L29" s="302">
        <f t="shared" si="9"/>
        <v>0.19993227566909799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0.7271678408361093</v>
      </c>
      <c r="C30" s="302">
        <v>2.6977699926509358</v>
      </c>
      <c r="D30" s="302">
        <f t="shared" si="7"/>
        <v>3.4249378334870451</v>
      </c>
      <c r="E30" s="303"/>
      <c r="F30" s="302">
        <v>0.95753166725222771</v>
      </c>
      <c r="G30" s="302">
        <v>3.1638151970388764</v>
      </c>
      <c r="H30" s="302">
        <f t="shared" si="8"/>
        <v>4.1213468642911044</v>
      </c>
      <c r="I30" s="303"/>
      <c r="J30" s="302">
        <v>0.9466708724912265</v>
      </c>
      <c r="K30" s="302">
        <v>2.5960805397980797</v>
      </c>
      <c r="L30" s="302">
        <f t="shared" si="9"/>
        <v>3.5427514122893062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0.17490966253331444</v>
      </c>
      <c r="C31" s="302">
        <v>9.3091709301441936E-2</v>
      </c>
      <c r="D31" s="302">
        <f t="shared" si="7"/>
        <v>0.26800137183475636</v>
      </c>
      <c r="E31" s="303"/>
      <c r="F31" s="302">
        <v>0.12485643139169725</v>
      </c>
      <c r="G31" s="302">
        <v>0.12621143794441325</v>
      </c>
      <c r="H31" s="302">
        <f t="shared" si="8"/>
        <v>0.25106786933611047</v>
      </c>
      <c r="I31" s="303"/>
      <c r="J31" s="302">
        <v>7.7946913973774512E-2</v>
      </c>
      <c r="K31" s="302">
        <v>0.16995255660714206</v>
      </c>
      <c r="L31" s="302">
        <f t="shared" si="9"/>
        <v>0.24789947058091658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5.357626885658856E-2</v>
      </c>
      <c r="C32" s="302">
        <v>0.15179151271345995</v>
      </c>
      <c r="D32" s="302">
        <f t="shared" si="7"/>
        <v>0.20536778157004851</v>
      </c>
      <c r="E32" s="303"/>
      <c r="F32" s="302">
        <v>4.6854777569253443E-2</v>
      </c>
      <c r="G32" s="302">
        <v>0.19066849252871906</v>
      </c>
      <c r="H32" s="302">
        <f t="shared" si="8"/>
        <v>0.2375232700979725</v>
      </c>
      <c r="I32" s="303"/>
      <c r="J32" s="302">
        <v>4.2044818188455693E-2</v>
      </c>
      <c r="K32" s="302">
        <v>0.19512237525270903</v>
      </c>
      <c r="L32" s="302">
        <f t="shared" si="9"/>
        <v>0.23716719344116471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8.9694317960203315E-2</v>
      </c>
      <c r="C33" s="302">
        <v>0.20455452845687458</v>
      </c>
      <c r="D33" s="302">
        <f t="shared" si="7"/>
        <v>0.29424884641707788</v>
      </c>
      <c r="E33" s="303"/>
      <c r="F33" s="302">
        <v>7.0528303223008987E-2</v>
      </c>
      <c r="G33" s="302">
        <v>0.26236388018562901</v>
      </c>
      <c r="H33" s="302">
        <f t="shared" si="8"/>
        <v>0.33289218340863802</v>
      </c>
      <c r="I33" s="303"/>
      <c r="J33" s="302">
        <v>4.1125819615316632E-2</v>
      </c>
      <c r="K33" s="302">
        <v>0.28195695928437314</v>
      </c>
      <c r="L33" s="302">
        <f t="shared" si="9"/>
        <v>0.32308277889968978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0.29787540892576986</v>
      </c>
      <c r="C34" s="302">
        <v>0.63740204474682283</v>
      </c>
      <c r="D34" s="302">
        <f t="shared" si="7"/>
        <v>0.93527745367259274</v>
      </c>
      <c r="E34" s="303"/>
      <c r="F34" s="302">
        <v>0.16813715471600424</v>
      </c>
      <c r="G34" s="302">
        <v>0.70573561005844787</v>
      </c>
      <c r="H34" s="302">
        <f t="shared" si="8"/>
        <v>0.87387276477445208</v>
      </c>
      <c r="I34" s="303"/>
      <c r="J34" s="302">
        <v>0.21801011950735319</v>
      </c>
      <c r="K34" s="302">
        <v>0.87973199760354126</v>
      </c>
      <c r="L34" s="302">
        <f t="shared" si="9"/>
        <v>1.0977421171108945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2.143234600001636</v>
      </c>
      <c r="C36" s="311">
        <f t="shared" ref="C36:K36" si="10">SUM(C26:C34)</f>
        <v>4.4837653999983713</v>
      </c>
      <c r="D36" s="311">
        <f t="shared" si="10"/>
        <v>6.6270000000000087</v>
      </c>
      <c r="E36" s="311"/>
      <c r="F36" s="311">
        <f t="shared" si="10"/>
        <v>2.2179731223676913</v>
      </c>
      <c r="G36" s="311">
        <f t="shared" si="10"/>
        <v>5.6700268776323206</v>
      </c>
      <c r="H36" s="311">
        <f t="shared" si="10"/>
        <v>7.8880000000000132</v>
      </c>
      <c r="I36" s="311"/>
      <c r="J36" s="311">
        <f t="shared" si="10"/>
        <v>2.0996574217028487</v>
      </c>
      <c r="K36" s="311">
        <f t="shared" si="10"/>
        <v>5.6063425782971663</v>
      </c>
      <c r="L36" s="311">
        <f>SUM(L26:L34)</f>
        <v>7.7060000000000155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2.9228708085847926E-3</v>
      </c>
      <c r="C43" s="302">
        <v>1.8399329911379693E-2</v>
      </c>
      <c r="D43" s="302">
        <f>SUM(B43:C43)</f>
        <v>2.1322200719964487E-2</v>
      </c>
      <c r="E43" s="303"/>
      <c r="F43" s="302">
        <v>2.83669282105401E-3</v>
      </c>
      <c r="G43" s="302">
        <v>1.7074452757960708E-2</v>
      </c>
      <c r="H43" s="302">
        <f>SUM(F43:G43)</f>
        <v>1.991114557901472E-2</v>
      </c>
      <c r="I43" s="303"/>
      <c r="J43" s="302">
        <v>1.5545889278709923E-3</v>
      </c>
      <c r="K43" s="302">
        <v>1.1817427387437516E-2</v>
      </c>
      <c r="L43" s="302">
        <f>SUM(J43:K43)</f>
        <v>1.3372016315308509E-2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5.8477721892277526E-3</v>
      </c>
      <c r="C44" s="302">
        <v>2.4557886694209045E-2</v>
      </c>
      <c r="D44" s="302">
        <f t="shared" ref="D44:D51" si="11">SUM(B44:C44)</f>
        <v>3.0405658883436798E-2</v>
      </c>
      <c r="E44" s="303"/>
      <c r="F44" s="302">
        <v>5.4240792215054659E-3</v>
      </c>
      <c r="G44" s="302">
        <v>2.5536107708069453E-2</v>
      </c>
      <c r="H44" s="302">
        <f t="shared" ref="H44:H51" si="12">SUM(F44:G44)</f>
        <v>3.0960186929574918E-2</v>
      </c>
      <c r="I44" s="303"/>
      <c r="J44" s="302">
        <v>3.2578452215627969E-3</v>
      </c>
      <c r="K44" s="302">
        <v>2.4058229190627223E-2</v>
      </c>
      <c r="L44" s="302">
        <f t="shared" ref="L44:L51" si="13">SUM(J44:K44)</f>
        <v>2.7316074412190021E-2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3.3588630003086005E-3</v>
      </c>
      <c r="C45" s="302">
        <v>1.9288219856690957E-2</v>
      </c>
      <c r="D45" s="302">
        <f t="shared" si="11"/>
        <v>2.2647082856999557E-2</v>
      </c>
      <c r="E45" s="303"/>
      <c r="F45" s="302">
        <v>2.6517361707820964E-3</v>
      </c>
      <c r="G45" s="302">
        <v>1.8656850823129255E-2</v>
      </c>
      <c r="H45" s="302">
        <f t="shared" si="12"/>
        <v>2.130858699391135E-2</v>
      </c>
      <c r="I45" s="303"/>
      <c r="J45" s="302">
        <v>1.8052010690820307E-3</v>
      </c>
      <c r="K45" s="302">
        <v>1.2417054381828994E-2</v>
      </c>
      <c r="L45" s="302">
        <f t="shared" si="13"/>
        <v>1.4222255450911025E-2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1.3479702191297377E-2</v>
      </c>
      <c r="C46" s="302">
        <v>5.0593547306844065E-3</v>
      </c>
      <c r="D46" s="302">
        <f t="shared" si="11"/>
        <v>1.8539056921981784E-2</v>
      </c>
      <c r="E46" s="303"/>
      <c r="F46" s="302">
        <v>9.7368068864954246E-3</v>
      </c>
      <c r="G46" s="302">
        <v>5.0264547619726929E-3</v>
      </c>
      <c r="H46" s="302">
        <f t="shared" si="12"/>
        <v>1.4763261648468117E-2</v>
      </c>
      <c r="I46" s="303"/>
      <c r="J46" s="302">
        <v>5.5902428369179981E-3</v>
      </c>
      <c r="K46" s="302">
        <v>3.3462058979430672E-3</v>
      </c>
      <c r="L46" s="302">
        <f t="shared" si="13"/>
        <v>8.9364487348610657E-3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1.4609482701921498E-3</v>
      </c>
      <c r="C47" s="302">
        <v>9.45378645664708E-2</v>
      </c>
      <c r="D47" s="302">
        <f t="shared" si="11"/>
        <v>9.599881283666295E-2</v>
      </c>
      <c r="E47" s="303"/>
      <c r="F47" s="302">
        <v>7.1244275130104208E-4</v>
      </c>
      <c r="G47" s="302">
        <v>6.3564818815465135E-2</v>
      </c>
      <c r="H47" s="302">
        <f>SUM(F47:G47)</f>
        <v>6.4277261566766178E-2</v>
      </c>
      <c r="I47" s="303"/>
      <c r="J47" s="302">
        <v>4.644371306982614E-4</v>
      </c>
      <c r="K47" s="302">
        <v>3.754288191158317E-2</v>
      </c>
      <c r="L47" s="302">
        <f t="shared" si="13"/>
        <v>3.8007319042281433E-2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4.6748783659559586E-3</v>
      </c>
      <c r="C48" s="302">
        <v>1.7767351389474054E-3</v>
      </c>
      <c r="D48" s="302">
        <f t="shared" si="11"/>
        <v>6.451613504903364E-3</v>
      </c>
      <c r="E48" s="303"/>
      <c r="F48" s="302">
        <v>2.1290564710429428E-3</v>
      </c>
      <c r="G48" s="302">
        <v>2.0822863385419966E-3</v>
      </c>
      <c r="H48" s="302">
        <f t="shared" si="12"/>
        <v>4.2113428095849389E-3</v>
      </c>
      <c r="I48" s="303"/>
      <c r="J48" s="302">
        <v>1.4006541654975598E-3</v>
      </c>
      <c r="K48" s="302">
        <v>1.4884933138737157E-3</v>
      </c>
      <c r="L48" s="302">
        <f t="shared" si="13"/>
        <v>2.8891474793712752E-3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3.4127811666129501E-3</v>
      </c>
      <c r="C49" s="302">
        <v>4.2497925512529136E-3</v>
      </c>
      <c r="D49" s="302">
        <f t="shared" si="11"/>
        <v>7.6625737178658638E-3</v>
      </c>
      <c r="E49" s="303"/>
      <c r="F49" s="302">
        <v>2.2504806985563035E-3</v>
      </c>
      <c r="G49" s="302">
        <v>4.0498169490550085E-3</v>
      </c>
      <c r="H49" s="302">
        <f t="shared" si="12"/>
        <v>6.3002976476113116E-3</v>
      </c>
      <c r="I49" s="303"/>
      <c r="J49" s="302">
        <v>1.4216876656129101E-3</v>
      </c>
      <c r="K49" s="302">
        <v>2.7892048558630085E-3</v>
      </c>
      <c r="L49" s="302">
        <f t="shared" si="13"/>
        <v>4.2108925214759188E-3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2.8790346191996828E-3</v>
      </c>
      <c r="C50" s="302">
        <v>5.857957878911578E-2</v>
      </c>
      <c r="D50" s="302">
        <f t="shared" si="11"/>
        <v>6.145861340831546E-2</v>
      </c>
      <c r="E50" s="303"/>
      <c r="F50" s="302">
        <v>1.5069120962369058E-3</v>
      </c>
      <c r="G50" s="302">
        <v>3.9626134889385788E-2</v>
      </c>
      <c r="H50" s="302">
        <f t="shared" si="12"/>
        <v>4.1133046985622694E-2</v>
      </c>
      <c r="I50" s="303"/>
      <c r="J50" s="302">
        <v>1.4485597057757285E-3</v>
      </c>
      <c r="K50" s="302">
        <v>2.1553205761546242E-2</v>
      </c>
      <c r="L50" s="302">
        <f t="shared" si="13"/>
        <v>2.300176546732197E-2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2.925541938781561E-3</v>
      </c>
      <c r="C51" s="302">
        <v>1.3588845211088363E-2</v>
      </c>
      <c r="D51" s="302">
        <f t="shared" si="11"/>
        <v>1.6514387149869924E-2</v>
      </c>
      <c r="E51" s="303"/>
      <c r="F51" s="302">
        <v>1.2322164238992939E-3</v>
      </c>
      <c r="G51" s="302">
        <v>8.9026534155464635E-3</v>
      </c>
      <c r="H51" s="302">
        <f t="shared" si="12"/>
        <v>1.0134869839445757E-2</v>
      </c>
      <c r="I51" s="303"/>
      <c r="J51" s="302">
        <v>1.2717253462006803E-3</v>
      </c>
      <c r="K51" s="302">
        <v>5.7723552300778793E-3</v>
      </c>
      <c r="L51" s="302">
        <f t="shared" si="13"/>
        <v>7.0440805762785599E-3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4.0962392550160827E-2</v>
      </c>
      <c r="C53" s="311">
        <f t="shared" ref="C53:L53" si="14">SUM(C43:C51)</f>
        <v>0.24003760744983935</v>
      </c>
      <c r="D53" s="311">
        <f t="shared" si="14"/>
        <v>0.28100000000000019</v>
      </c>
      <c r="E53" s="311"/>
      <c r="F53" s="311">
        <f t="shared" si="14"/>
        <v>2.8480423540873486E-2</v>
      </c>
      <c r="G53" s="311">
        <f t="shared" si="14"/>
        <v>0.18451957645912651</v>
      </c>
      <c r="H53" s="311">
        <f t="shared" si="14"/>
        <v>0.21299999999999997</v>
      </c>
      <c r="I53" s="311"/>
      <c r="J53" s="311">
        <f t="shared" si="14"/>
        <v>1.8214942069218958E-2</v>
      </c>
      <c r="K53" s="311">
        <f t="shared" si="14"/>
        <v>0.12078505793078081</v>
      </c>
      <c r="L53" s="311">
        <f t="shared" si="14"/>
        <v>0.13899999999999976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0.42852796541891852</v>
      </c>
      <c r="C60" s="302">
        <v>0.87098436867125273</v>
      </c>
      <c r="D60" s="302">
        <f>SUM(B60:C60)</f>
        <v>1.2995123340901713</v>
      </c>
      <c r="E60" s="303"/>
      <c r="F60" s="302">
        <v>0.52915734058910535</v>
      </c>
      <c r="G60" s="302">
        <v>1.0985441764676442</v>
      </c>
      <c r="H60" s="302">
        <f>SUM(F60:G60)</f>
        <v>1.6277015170567495</v>
      </c>
      <c r="I60" s="303"/>
      <c r="J60" s="302">
        <v>0.58625796932527574</v>
      </c>
      <c r="K60" s="302">
        <v>1.1049694723317842</v>
      </c>
      <c r="L60" s="302">
        <f>SUM(J60:K60)</f>
        <v>1.6912274416570598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0.53608506108319409</v>
      </c>
      <c r="C61" s="302">
        <v>0.86399811621888967</v>
      </c>
      <c r="D61" s="302">
        <f t="shared" ref="D61:D68" si="15">SUM(B61:C61)</f>
        <v>1.4000831773020836</v>
      </c>
      <c r="E61" s="303"/>
      <c r="F61" s="302">
        <v>0.73478831154038182</v>
      </c>
      <c r="G61" s="302">
        <v>1.1520331454313819</v>
      </c>
      <c r="H61" s="302">
        <f t="shared" ref="H61:H68" si="16">SUM(F61:G61)</f>
        <v>1.8868214569717638</v>
      </c>
      <c r="I61" s="303"/>
      <c r="J61" s="302">
        <v>1.0617133448791896</v>
      </c>
      <c r="K61" s="302">
        <v>1.8703563953323432</v>
      </c>
      <c r="L61" s="302">
        <f t="shared" ref="L61:L68" si="17">SUM(J61:K61)</f>
        <v>2.9320697402115328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0.65079457904199578</v>
      </c>
      <c r="C62" s="302">
        <v>1.1862145103023627</v>
      </c>
      <c r="D62" s="302">
        <f t="shared" si="15"/>
        <v>1.8370090893443585</v>
      </c>
      <c r="E62" s="303"/>
      <c r="F62" s="302">
        <v>0.79326009744801362</v>
      </c>
      <c r="G62" s="302">
        <v>1.6038004226688591</v>
      </c>
      <c r="H62" s="302">
        <f t="shared" si="16"/>
        <v>2.3970605201168729</v>
      </c>
      <c r="I62" s="303"/>
      <c r="J62" s="302">
        <v>1.0346539384765161</v>
      </c>
      <c r="K62" s="302">
        <v>1.78506072236512</v>
      </c>
      <c r="L62" s="302">
        <f t="shared" si="17"/>
        <v>2.8197146608416359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0.74725983430621912</v>
      </c>
      <c r="C63" s="302">
        <v>0.26802950370801526</v>
      </c>
      <c r="D63" s="302">
        <f t="shared" si="15"/>
        <v>1.0152893380142345</v>
      </c>
      <c r="E63" s="303"/>
      <c r="F63" s="302">
        <v>0.77367474149236704</v>
      </c>
      <c r="G63" s="302">
        <v>0.33422616505153946</v>
      </c>
      <c r="H63" s="302">
        <f t="shared" si="16"/>
        <v>1.1079009065439065</v>
      </c>
      <c r="I63" s="303"/>
      <c r="J63" s="302">
        <v>0.75448314734234212</v>
      </c>
      <c r="K63" s="302">
        <v>0.36697665376459998</v>
      </c>
      <c r="L63" s="302">
        <f t="shared" si="17"/>
        <v>1.1214598011069421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0.52833445422947167</v>
      </c>
      <c r="C64" s="302">
        <v>1.6125893672815161</v>
      </c>
      <c r="D64" s="302">
        <f t="shared" si="15"/>
        <v>2.140923821510988</v>
      </c>
      <c r="E64" s="303"/>
      <c r="F64" s="302">
        <v>0.40922087268869739</v>
      </c>
      <c r="G64" s="302">
        <v>1.3965659683470057</v>
      </c>
      <c r="H64" s="302">
        <f t="shared" si="16"/>
        <v>1.8057868410357032</v>
      </c>
      <c r="I64" s="303"/>
      <c r="J64" s="302">
        <v>0.27153461958268099</v>
      </c>
      <c r="K64" s="302">
        <v>1.3702323680976347</v>
      </c>
      <c r="L64" s="302">
        <f t="shared" si="17"/>
        <v>1.6417669876803158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6.9216891455855967E-2</v>
      </c>
      <c r="C65" s="302">
        <v>6.811263920426297E-2</v>
      </c>
      <c r="D65" s="302">
        <f t="shared" si="15"/>
        <v>0.13732953066011894</v>
      </c>
      <c r="E65" s="303"/>
      <c r="F65" s="302">
        <v>5.7887466773508096E-2</v>
      </c>
      <c r="G65" s="302">
        <v>8.5355309122883902E-2</v>
      </c>
      <c r="H65" s="302">
        <f t="shared" si="16"/>
        <v>0.14324277589639201</v>
      </c>
      <c r="I65" s="303"/>
      <c r="J65" s="302">
        <v>4.4220860189696017E-2</v>
      </c>
      <c r="K65" s="302">
        <v>9.0248723652813501E-2</v>
      </c>
      <c r="L65" s="302">
        <f t="shared" si="17"/>
        <v>0.13446958384250951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0.15543530883383358</v>
      </c>
      <c r="C66" s="302">
        <v>9.7490845065554499E-2</v>
      </c>
      <c r="D66" s="302">
        <f t="shared" si="15"/>
        <v>0.25292615389938811</v>
      </c>
      <c r="E66" s="303"/>
      <c r="F66" s="302">
        <v>0.1541842837663433</v>
      </c>
      <c r="G66" s="302">
        <v>0.11772910936792001</v>
      </c>
      <c r="H66" s="302">
        <f t="shared" si="16"/>
        <v>0.27191339313426333</v>
      </c>
      <c r="I66" s="303"/>
      <c r="J66" s="302">
        <v>0.1566736468247594</v>
      </c>
      <c r="K66" s="302">
        <v>0.13884666688068878</v>
      </c>
      <c r="L66" s="302">
        <f t="shared" si="17"/>
        <v>0.29552031370544818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1.1270519753553978</v>
      </c>
      <c r="C67" s="302">
        <v>3.1948673622083938</v>
      </c>
      <c r="D67" s="302">
        <f t="shared" si="15"/>
        <v>4.3219193375637914</v>
      </c>
      <c r="E67" s="303"/>
      <c r="F67" s="302">
        <v>0.95005940056689819</v>
      </c>
      <c r="G67" s="302">
        <v>3.0363947411404943</v>
      </c>
      <c r="H67" s="302">
        <f t="shared" si="16"/>
        <v>3.9864541417073927</v>
      </c>
      <c r="I67" s="303"/>
      <c r="J67" s="302">
        <v>1.1713056801347184</v>
      </c>
      <c r="K67" s="302">
        <v>2.7024456949094828</v>
      </c>
      <c r="L67" s="302">
        <f t="shared" si="17"/>
        <v>3.8737513750442014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1.3116232641635306</v>
      </c>
      <c r="C68" s="302">
        <v>1.8743839534513353</v>
      </c>
      <c r="D68" s="302">
        <f t="shared" si="15"/>
        <v>3.1860072176148657</v>
      </c>
      <c r="E68" s="303"/>
      <c r="F68" s="302">
        <v>1.1156752288472216</v>
      </c>
      <c r="G68" s="302">
        <v>1.9604432186897476</v>
      </c>
      <c r="H68" s="302">
        <f t="shared" si="16"/>
        <v>3.0761184475369694</v>
      </c>
      <c r="I68" s="303"/>
      <c r="J68" s="302">
        <v>1.603887562540421</v>
      </c>
      <c r="K68" s="302">
        <v>2.3031325333699324</v>
      </c>
      <c r="L68" s="302">
        <f t="shared" si="17"/>
        <v>3.9070200959103536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5.5543293338884165</v>
      </c>
      <c r="C70" s="311">
        <f t="shared" ref="C70:L70" si="18">SUM(C60:C68)</f>
        <v>10.036670666111583</v>
      </c>
      <c r="D70" s="311">
        <f t="shared" si="18"/>
        <v>15.591000000000001</v>
      </c>
      <c r="E70" s="311"/>
      <c r="F70" s="311">
        <f t="shared" si="18"/>
        <v>5.5179077437125361</v>
      </c>
      <c r="G70" s="311">
        <f t="shared" si="18"/>
        <v>10.785092256287475</v>
      </c>
      <c r="H70" s="311">
        <f t="shared" si="18"/>
        <v>16.303000000000011</v>
      </c>
      <c r="I70" s="311"/>
      <c r="J70" s="311">
        <f t="shared" si="18"/>
        <v>6.6847307692955988</v>
      </c>
      <c r="K70" s="311">
        <f t="shared" si="18"/>
        <v>11.7322692307044</v>
      </c>
      <c r="L70" s="311">
        <f t="shared" si="18"/>
        <v>18.416999999999998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0.19411707367363637</v>
      </c>
      <c r="C77" s="302">
        <v>1.4660439505516936</v>
      </c>
      <c r="D77" s="302">
        <f>SUM(B77:C77)</f>
        <v>1.66016102422533</v>
      </c>
      <c r="E77" s="303"/>
      <c r="F77" s="302">
        <v>0.22267254745055276</v>
      </c>
      <c r="G77" s="302">
        <v>1.450407955778394</v>
      </c>
      <c r="H77" s="302">
        <f>SUM(F77:G77)</f>
        <v>1.6730805032289466</v>
      </c>
      <c r="I77" s="303"/>
      <c r="J77" s="302">
        <v>0.17066347381122782</v>
      </c>
      <c r="K77" s="302">
        <v>1.0785229510221555</v>
      </c>
      <c r="L77" s="302">
        <f>SUM(J77:K77)</f>
        <v>1.2491864248333833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0.22464238197111303</v>
      </c>
      <c r="C78" s="302">
        <v>2.2919896341615216</v>
      </c>
      <c r="D78" s="302">
        <f t="shared" ref="D78:D85" si="19">SUM(B78:C78)</f>
        <v>2.5166320161326348</v>
      </c>
      <c r="E78" s="303"/>
      <c r="F78" s="302">
        <v>0.26456997087054701</v>
      </c>
      <c r="G78" s="302">
        <v>2.367700356291742</v>
      </c>
      <c r="H78" s="302">
        <f t="shared" ref="H78:H85" si="20">SUM(F78:G78)</f>
        <v>2.6322703271622889</v>
      </c>
      <c r="I78" s="303"/>
      <c r="J78" s="302">
        <v>0.20556843455319609</v>
      </c>
      <c r="K78" s="302">
        <v>2.3428297653683421</v>
      </c>
      <c r="L78" s="302">
        <f t="shared" ref="L78:L85" si="21">SUM(J78:K78)</f>
        <v>2.5483981999215382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0.27207430707298919</v>
      </c>
      <c r="C79" s="302">
        <v>1.2118864116617691</v>
      </c>
      <c r="D79" s="302">
        <f t="shared" si="19"/>
        <v>1.4839607187347583</v>
      </c>
      <c r="E79" s="303"/>
      <c r="F79" s="302">
        <v>0.26861266511981369</v>
      </c>
      <c r="G79" s="302">
        <v>1.2252016855776686</v>
      </c>
      <c r="H79" s="302">
        <f t="shared" si="20"/>
        <v>1.4938143506974824</v>
      </c>
      <c r="I79" s="303"/>
      <c r="J79" s="302">
        <v>0.19240919579424715</v>
      </c>
      <c r="K79" s="302">
        <v>0.91221597592623893</v>
      </c>
      <c r="L79" s="302">
        <f t="shared" si="21"/>
        <v>1.104625171720486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0.72084589161095891</v>
      </c>
      <c r="C80" s="302">
        <v>0.33979655086472621</v>
      </c>
      <c r="D80" s="302">
        <f t="shared" si="19"/>
        <v>1.0606424424756851</v>
      </c>
      <c r="E80" s="303"/>
      <c r="F80" s="302">
        <v>0.64203759330652832</v>
      </c>
      <c r="G80" s="302">
        <v>0.34689009503549267</v>
      </c>
      <c r="H80" s="302">
        <f t="shared" si="20"/>
        <v>0.98892768834202105</v>
      </c>
      <c r="I80" s="303"/>
      <c r="J80" s="302">
        <v>0.38578686645204796</v>
      </c>
      <c r="K80" s="302">
        <v>0.35501045713583912</v>
      </c>
      <c r="L80" s="302">
        <f t="shared" si="21"/>
        <v>0.74079732358788708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0.11616657178645008</v>
      </c>
      <c r="C81" s="302">
        <v>2.7931976664435978</v>
      </c>
      <c r="D81" s="302">
        <f t="shared" si="19"/>
        <v>2.9093642382300478</v>
      </c>
      <c r="E81" s="303"/>
      <c r="F81" s="302">
        <v>0.1034842047711563</v>
      </c>
      <c r="G81" s="302">
        <v>2.0608921202585817</v>
      </c>
      <c r="H81" s="302">
        <f t="shared" si="20"/>
        <v>2.1643763250297381</v>
      </c>
      <c r="I81" s="303"/>
      <c r="J81" s="302">
        <v>0.10818584330620724</v>
      </c>
      <c r="K81" s="302">
        <v>1.3248619968941635</v>
      </c>
      <c r="L81" s="302">
        <f t="shared" si="21"/>
        <v>1.4330478402003708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6.0493524333782717E-2</v>
      </c>
      <c r="C82" s="302">
        <v>2.8640173127914951E-2</v>
      </c>
      <c r="D82" s="302">
        <f t="shared" si="19"/>
        <v>8.9133697461697664E-2</v>
      </c>
      <c r="E82" s="303"/>
      <c r="F82" s="302">
        <v>4.8452741614803181E-2</v>
      </c>
      <c r="G82" s="302">
        <v>2.712392603905537E-2</v>
      </c>
      <c r="H82" s="302">
        <f t="shared" si="20"/>
        <v>7.5576667653858551E-2</v>
      </c>
      <c r="I82" s="303"/>
      <c r="J82" s="302">
        <v>2.4272842368764917E-2</v>
      </c>
      <c r="K82" s="302">
        <v>2.3453287249141024E-2</v>
      </c>
      <c r="L82" s="302">
        <f t="shared" si="21"/>
        <v>4.7726129617905941E-2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0.15764047632151948</v>
      </c>
      <c r="C83" s="302">
        <v>0.2513670411327239</v>
      </c>
      <c r="D83" s="302">
        <f t="shared" si="19"/>
        <v>0.40900751745424335</v>
      </c>
      <c r="E83" s="303"/>
      <c r="F83" s="302">
        <v>0.14034659336771399</v>
      </c>
      <c r="G83" s="302">
        <v>0.25161540587474018</v>
      </c>
      <c r="H83" s="302">
        <f t="shared" si="20"/>
        <v>0.39196199924245417</v>
      </c>
      <c r="I83" s="303"/>
      <c r="J83" s="302">
        <v>9.3513858804102859E-2</v>
      </c>
      <c r="K83" s="302">
        <v>0.24985673078203974</v>
      </c>
      <c r="L83" s="302">
        <f t="shared" si="21"/>
        <v>0.34337058958614258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0.62737016833412917</v>
      </c>
      <c r="C84" s="302">
        <v>1.3043185158308994</v>
      </c>
      <c r="D84" s="302">
        <f t="shared" si="19"/>
        <v>1.9316886841650285</v>
      </c>
      <c r="E84" s="303"/>
      <c r="F84" s="302">
        <v>0.38241855756474319</v>
      </c>
      <c r="G84" s="302">
        <v>0.95401797605314342</v>
      </c>
      <c r="H84" s="302">
        <f t="shared" si="20"/>
        <v>1.3364365336178867</v>
      </c>
      <c r="I84" s="303"/>
      <c r="J84" s="302">
        <v>0.34438647332194888</v>
      </c>
      <c r="K84" s="302">
        <v>0.66365844061952184</v>
      </c>
      <c r="L84" s="302">
        <f t="shared" si="21"/>
        <v>1.0080449139414707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0.14683484454226733</v>
      </c>
      <c r="C85" s="302">
        <v>0.4905748165783026</v>
      </c>
      <c r="D85" s="302">
        <f t="shared" si="19"/>
        <v>0.63740966112056996</v>
      </c>
      <c r="E85" s="303"/>
      <c r="F85" s="302">
        <v>9.8509409766193351E-2</v>
      </c>
      <c r="G85" s="302">
        <v>0.34304619525910901</v>
      </c>
      <c r="H85" s="302">
        <f t="shared" si="20"/>
        <v>0.44155560502530233</v>
      </c>
      <c r="I85" s="303"/>
      <c r="J85" s="302">
        <v>0.13557276228463452</v>
      </c>
      <c r="K85" s="302">
        <v>0.27223064430616417</v>
      </c>
      <c r="L85" s="302">
        <f t="shared" si="21"/>
        <v>0.40780340659079872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2.5201852396468465</v>
      </c>
      <c r="C87" s="311">
        <f t="shared" ref="C87:D87" si="22">SUM(C77:C85)</f>
        <v>10.177814760353149</v>
      </c>
      <c r="D87" s="311">
        <f t="shared" si="22"/>
        <v>12.697999999999995</v>
      </c>
      <c r="E87" s="311"/>
      <c r="F87" s="311">
        <f t="shared" ref="F87:H87" si="23">SUM(F77:F85)</f>
        <v>2.1711042838320518</v>
      </c>
      <c r="G87" s="311">
        <f t="shared" si="23"/>
        <v>9.0268957161679282</v>
      </c>
      <c r="H87" s="311">
        <f t="shared" si="23"/>
        <v>11.197999999999979</v>
      </c>
      <c r="I87" s="311"/>
      <c r="J87" s="311">
        <f t="shared" ref="J87:L87" si="24">SUM(J77:J85)</f>
        <v>1.6603597506963772</v>
      </c>
      <c r="K87" s="311">
        <f t="shared" si="24"/>
        <v>7.2226402493036064</v>
      </c>
      <c r="L87" s="311">
        <f t="shared" si="24"/>
        <v>8.8829999999999814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0.9658655806213573</v>
      </c>
      <c r="C94" s="302">
        <v>4.2555222401460897</v>
      </c>
      <c r="D94" s="302">
        <f>SUM(B94:C94)</f>
        <v>5.2213878207674469</v>
      </c>
      <c r="E94" s="303"/>
      <c r="F94" s="302">
        <v>1.1393996804697313</v>
      </c>
      <c r="G94" s="302">
        <v>4.7005443296457576</v>
      </c>
      <c r="H94" s="302">
        <f>SUM(F94:G94)</f>
        <v>5.8399440101154889</v>
      </c>
      <c r="I94" s="303"/>
      <c r="J94" s="302">
        <v>0.91249032007673081</v>
      </c>
      <c r="K94" s="302">
        <v>3.7494429453982221</v>
      </c>
      <c r="L94" s="302">
        <f>SUM(J94:K94)</f>
        <v>4.6619332654749526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0.95328295072528568</v>
      </c>
      <c r="C95" s="302">
        <v>4.9958431541530448</v>
      </c>
      <c r="D95" s="302">
        <f t="shared" ref="D95:D102" si="25">SUM(B95:C95)</f>
        <v>5.9491261048783306</v>
      </c>
      <c r="E95" s="303"/>
      <c r="F95" s="302">
        <v>1.4288158133098476</v>
      </c>
      <c r="G95" s="302">
        <v>6.1647224543903194</v>
      </c>
      <c r="H95" s="302">
        <f t="shared" ref="H95:H102" si="26">SUM(F95:G95)</f>
        <v>7.5935382677001666</v>
      </c>
      <c r="I95" s="303"/>
      <c r="J95" s="302">
        <v>1.3871880668799306</v>
      </c>
      <c r="K95" s="302">
        <v>7.0917844163160479</v>
      </c>
      <c r="L95" s="302">
        <f t="shared" ref="L95:L102" si="27">SUM(J95:K95)</f>
        <v>8.4789724831959781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1.3497291135600944</v>
      </c>
      <c r="C96" s="302">
        <v>3.3940258592647652</v>
      </c>
      <c r="D96" s="302">
        <f t="shared" si="25"/>
        <v>4.7437549728248598</v>
      </c>
      <c r="E96" s="303"/>
      <c r="F96" s="302">
        <v>1.4294815052236967</v>
      </c>
      <c r="G96" s="302">
        <v>3.9167258970625167</v>
      </c>
      <c r="H96" s="302">
        <f t="shared" si="26"/>
        <v>5.3462074022862129</v>
      </c>
      <c r="I96" s="303"/>
      <c r="J96" s="302">
        <v>1.2131430083421888</v>
      </c>
      <c r="K96" s="302">
        <v>3.2493259989725831</v>
      </c>
      <c r="L96" s="302">
        <f t="shared" si="27"/>
        <v>4.4624690073147715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3.0789067422385479</v>
      </c>
      <c r="C97" s="302">
        <v>1.7929580926385289</v>
      </c>
      <c r="D97" s="302">
        <f t="shared" si="25"/>
        <v>4.8718648348770763</v>
      </c>
      <c r="E97" s="303"/>
      <c r="F97" s="302">
        <v>2.674897529248796</v>
      </c>
      <c r="G97" s="302">
        <v>1.9390289702969867</v>
      </c>
      <c r="H97" s="302">
        <f t="shared" si="26"/>
        <v>4.6139264995457827</v>
      </c>
      <c r="I97" s="303"/>
      <c r="J97" s="302">
        <v>1.9043515682634382</v>
      </c>
      <c r="K97" s="302">
        <v>2.0423797380258084</v>
      </c>
      <c r="L97" s="302">
        <f t="shared" si="27"/>
        <v>3.9467313062892466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0.74451153003527337</v>
      </c>
      <c r="C98" s="302">
        <v>10.879653294210414</v>
      </c>
      <c r="D98" s="302">
        <f t="shared" si="25"/>
        <v>11.624164824245687</v>
      </c>
      <c r="E98" s="303"/>
      <c r="F98" s="302">
        <v>0.58157570306795658</v>
      </c>
      <c r="G98" s="302">
        <v>8.9489305494296225</v>
      </c>
      <c r="H98" s="302">
        <f t="shared" si="26"/>
        <v>9.5305062524975792</v>
      </c>
      <c r="I98" s="303"/>
      <c r="J98" s="302">
        <v>0.42133022208723853</v>
      </c>
      <c r="K98" s="302">
        <v>6.1742006805573091</v>
      </c>
      <c r="L98" s="302">
        <f t="shared" si="27"/>
        <v>6.5955309026445477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0.24344093692409177</v>
      </c>
      <c r="C99" s="302">
        <v>0.17823967006459365</v>
      </c>
      <c r="D99" s="302">
        <f t="shared" si="25"/>
        <v>0.42168060698868542</v>
      </c>
      <c r="E99" s="303"/>
      <c r="F99" s="302">
        <v>0.36433174813130959</v>
      </c>
      <c r="G99" s="302">
        <v>0.26286927476578587</v>
      </c>
      <c r="H99" s="302">
        <f t="shared" si="26"/>
        <v>0.62720102289709545</v>
      </c>
      <c r="I99" s="303"/>
      <c r="J99" s="302">
        <v>0.32768670097368224</v>
      </c>
      <c r="K99" s="302">
        <v>0.28710045125284556</v>
      </c>
      <c r="L99" s="302">
        <f t="shared" si="27"/>
        <v>0.6147871522265278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0.72663965909171213</v>
      </c>
      <c r="C100" s="302">
        <v>1.0592137975837814</v>
      </c>
      <c r="D100" s="302">
        <f t="shared" si="25"/>
        <v>1.7858534566754936</v>
      </c>
      <c r="E100" s="303"/>
      <c r="F100" s="302">
        <v>0.65370080182694712</v>
      </c>
      <c r="G100" s="302">
        <v>1.0068343007413654</v>
      </c>
      <c r="H100" s="302">
        <f t="shared" si="26"/>
        <v>1.6605351025683124</v>
      </c>
      <c r="I100" s="303"/>
      <c r="J100" s="302">
        <v>0.50696859010930873</v>
      </c>
      <c r="K100" s="302">
        <v>0.96736132757199267</v>
      </c>
      <c r="L100" s="302">
        <f t="shared" si="27"/>
        <v>1.4743299176813014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1.9981126579729769</v>
      </c>
      <c r="C101" s="302">
        <v>8.711973476168696</v>
      </c>
      <c r="D101" s="302">
        <f t="shared" si="25"/>
        <v>10.710086134141672</v>
      </c>
      <c r="E101" s="303"/>
      <c r="F101" s="302">
        <v>1.5008573288351599</v>
      </c>
      <c r="G101" s="302">
        <v>7.7241060791254217</v>
      </c>
      <c r="H101" s="302">
        <f t="shared" si="26"/>
        <v>9.2249634079605816</v>
      </c>
      <c r="I101" s="303"/>
      <c r="J101" s="302">
        <v>1.3143692939794231</v>
      </c>
      <c r="K101" s="302">
        <v>5.7320858965870336</v>
      </c>
      <c r="L101" s="302">
        <f t="shared" si="27"/>
        <v>7.0464551905664567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1.1876778395425609</v>
      </c>
      <c r="C102" s="302">
        <v>3.4624034050583461</v>
      </c>
      <c r="D102" s="302">
        <f t="shared" si="25"/>
        <v>4.6500812446009068</v>
      </c>
      <c r="E102" s="303"/>
      <c r="F102" s="302">
        <v>0.86795511122509172</v>
      </c>
      <c r="G102" s="302">
        <v>3.1412229232037343</v>
      </c>
      <c r="H102" s="302">
        <f t="shared" si="26"/>
        <v>4.0091780344288264</v>
      </c>
      <c r="I102" s="303"/>
      <c r="J102" s="302">
        <v>1.0830015556024413</v>
      </c>
      <c r="K102" s="302">
        <v>2.7027892190037206</v>
      </c>
      <c r="L102" s="302">
        <f t="shared" si="27"/>
        <v>3.7857907746061619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11.248167010711899</v>
      </c>
      <c r="C104" s="311">
        <f t="shared" ref="C104:D104" si="28">SUM(C94:C102)</f>
        <v>38.729832989288262</v>
      </c>
      <c r="D104" s="311">
        <f t="shared" si="28"/>
        <v>49.978000000000158</v>
      </c>
      <c r="E104" s="311"/>
      <c r="F104" s="311">
        <f t="shared" ref="F104:H104" si="29">SUM(F94:F102)</f>
        <v>10.641015221338536</v>
      </c>
      <c r="G104" s="311">
        <f t="shared" si="29"/>
        <v>37.804984778661513</v>
      </c>
      <c r="H104" s="311">
        <f t="shared" si="29"/>
        <v>48.446000000000048</v>
      </c>
      <c r="I104" s="311"/>
      <c r="J104" s="311">
        <f t="shared" ref="J104:L104" si="30">SUM(J94:J102)</f>
        <v>9.0705293263143822</v>
      </c>
      <c r="K104" s="311">
        <f t="shared" si="30"/>
        <v>31.996470673685565</v>
      </c>
      <c r="L104" s="311">
        <f t="shared" si="30"/>
        <v>41.06699999999995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6.8177964106409319E-2</v>
      </c>
      <c r="C111" s="302">
        <v>0.17076480663134996</v>
      </c>
      <c r="D111" s="302">
        <f>SUM(B111:C111)</f>
        <v>0.23894277073775927</v>
      </c>
      <c r="E111" s="303"/>
      <c r="F111" s="302">
        <v>8.6809070180300027E-2</v>
      </c>
      <c r="G111" s="302">
        <v>0.16811437147064251</v>
      </c>
      <c r="H111" s="302">
        <f>SUM(F111:G111)</f>
        <v>0.25492344165094255</v>
      </c>
      <c r="I111" s="303"/>
      <c r="J111" s="302">
        <v>8.6078838413246317E-2</v>
      </c>
      <c r="K111" s="302">
        <v>0.14767177404754964</v>
      </c>
      <c r="L111" s="302">
        <f>SUM(J111:K111)</f>
        <v>0.23375061246079595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8.0104198596168547E-2</v>
      </c>
      <c r="C112" s="302">
        <v>0.45461794100605024</v>
      </c>
      <c r="D112" s="302">
        <f t="shared" ref="D112:D119" si="31">SUM(B112:C112)</f>
        <v>0.53472213960221882</v>
      </c>
      <c r="E112" s="303"/>
      <c r="F112" s="302">
        <v>0.11612167955276521</v>
      </c>
      <c r="G112" s="302">
        <v>0.52010033209029072</v>
      </c>
      <c r="H112" s="302">
        <f t="shared" ref="H112:H119" si="32">SUM(F112:G112)</f>
        <v>0.63622201164305592</v>
      </c>
      <c r="I112" s="303"/>
      <c r="J112" s="302">
        <v>0.14322364232410587</v>
      </c>
      <c r="K112" s="302">
        <v>0.62401554657883773</v>
      </c>
      <c r="L112" s="302">
        <f t="shared" ref="L112:L119" si="33">SUM(J112:K112)</f>
        <v>0.76723918890294363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7.2183339464031299E-2</v>
      </c>
      <c r="C113" s="302">
        <v>0.20655665585790201</v>
      </c>
      <c r="D113" s="302">
        <f t="shared" si="31"/>
        <v>0.27873999532193328</v>
      </c>
      <c r="E113" s="303"/>
      <c r="F113" s="302">
        <v>8.7531038729861871E-2</v>
      </c>
      <c r="G113" s="302">
        <v>0.2390176179022816</v>
      </c>
      <c r="H113" s="302">
        <f t="shared" si="32"/>
        <v>0.3265486566321435</v>
      </c>
      <c r="I113" s="303"/>
      <c r="J113" s="302">
        <v>9.2624873545208153E-2</v>
      </c>
      <c r="K113" s="302">
        <v>0.20348384015417445</v>
      </c>
      <c r="L113" s="302">
        <f t="shared" si="33"/>
        <v>0.29610871369938263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0.22187086143827628</v>
      </c>
      <c r="C114" s="302">
        <v>4.0979398122539312E-2</v>
      </c>
      <c r="D114" s="302">
        <f t="shared" si="31"/>
        <v>0.26285025956081559</v>
      </c>
      <c r="E114" s="303"/>
      <c r="F114" s="302">
        <v>0.20759237555280957</v>
      </c>
      <c r="G114" s="302">
        <v>4.1082970173605647E-2</v>
      </c>
      <c r="H114" s="302">
        <f t="shared" si="32"/>
        <v>0.24867534572641523</v>
      </c>
      <c r="I114" s="303"/>
      <c r="J114" s="302">
        <v>0.16280807034747261</v>
      </c>
      <c r="K114" s="302">
        <v>2.9334112541759872E-2</v>
      </c>
      <c r="L114" s="302">
        <f t="shared" si="33"/>
        <v>0.19214218288923249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5.5316263929660664E-3</v>
      </c>
      <c r="C115" s="302">
        <v>0.50700616784625796</v>
      </c>
      <c r="D115" s="302">
        <f t="shared" si="31"/>
        <v>0.51253779423922408</v>
      </c>
      <c r="E115" s="303"/>
      <c r="F115" s="302">
        <v>5.2825013410253089E-3</v>
      </c>
      <c r="G115" s="302">
        <v>0.37019417016090689</v>
      </c>
      <c r="H115" s="302">
        <f t="shared" si="32"/>
        <v>0.3754766715019322</v>
      </c>
      <c r="I115" s="303"/>
      <c r="J115" s="302">
        <v>6.8368246022885142E-3</v>
      </c>
      <c r="K115" s="302">
        <v>0.26630826469438129</v>
      </c>
      <c r="L115" s="302">
        <f t="shared" si="33"/>
        <v>0.27314508929666981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4.0300045393911806E-2</v>
      </c>
      <c r="C116" s="302">
        <v>9.8341455747147834E-3</v>
      </c>
      <c r="D116" s="302">
        <f t="shared" si="31"/>
        <v>5.0134190968626591E-2</v>
      </c>
      <c r="E116" s="303"/>
      <c r="F116" s="302">
        <v>3.6036317447965774E-2</v>
      </c>
      <c r="G116" s="302">
        <v>8.256380875177622E-3</v>
      </c>
      <c r="H116" s="302">
        <f t="shared" si="32"/>
        <v>4.4292698323143392E-2</v>
      </c>
      <c r="I116" s="303"/>
      <c r="J116" s="302">
        <v>3.3204583822535431E-2</v>
      </c>
      <c r="K116" s="302">
        <v>7.293041026623045E-3</v>
      </c>
      <c r="L116" s="302">
        <f t="shared" si="33"/>
        <v>4.0497624849158476E-2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0.15300646912903376</v>
      </c>
      <c r="C117" s="302">
        <v>0.13684555099584084</v>
      </c>
      <c r="D117" s="302">
        <f t="shared" si="31"/>
        <v>0.2898520201248746</v>
      </c>
      <c r="E117" s="303"/>
      <c r="F117" s="302">
        <v>0.15061273689300395</v>
      </c>
      <c r="G117" s="302">
        <v>9.387175909873792E-2</v>
      </c>
      <c r="H117" s="302">
        <f t="shared" si="32"/>
        <v>0.24448449599174188</v>
      </c>
      <c r="I117" s="303"/>
      <c r="J117" s="302">
        <v>0.16101654930210663</v>
      </c>
      <c r="K117" s="302">
        <v>9.5018979844519236E-2</v>
      </c>
      <c r="L117" s="302">
        <f t="shared" si="33"/>
        <v>0.25603552914662586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2.4375508442092465E-3</v>
      </c>
      <c r="C118" s="302">
        <v>9.617785928429029E-2</v>
      </c>
      <c r="D118" s="302">
        <f t="shared" si="31"/>
        <v>9.8615410128499531E-2</v>
      </c>
      <c r="E118" s="303"/>
      <c r="F118" s="302">
        <v>1.8296870266407425E-3</v>
      </c>
      <c r="G118" s="302">
        <v>6.8063375477860857E-2</v>
      </c>
      <c r="H118" s="302">
        <f t="shared" si="32"/>
        <v>6.9893062504501599E-2</v>
      </c>
      <c r="I118" s="303"/>
      <c r="J118" s="302">
        <v>1.6381631056940531E-3</v>
      </c>
      <c r="K118" s="302">
        <v>6.2059978502211774E-2</v>
      </c>
      <c r="L118" s="302">
        <f t="shared" si="33"/>
        <v>6.3698141607905823E-2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2.0903438255572709E-2</v>
      </c>
      <c r="C119" s="302">
        <v>1.7701981060478544E-2</v>
      </c>
      <c r="D119" s="302">
        <f t="shared" si="31"/>
        <v>3.8605419316051257E-2</v>
      </c>
      <c r="E119" s="303"/>
      <c r="F119" s="302">
        <v>1.4546599686684539E-2</v>
      </c>
      <c r="G119" s="302">
        <v>7.9370163394410116E-3</v>
      </c>
      <c r="H119" s="302">
        <f t="shared" si="32"/>
        <v>2.2483616026125551E-2</v>
      </c>
      <c r="I119" s="303"/>
      <c r="J119" s="302">
        <v>1.1445131862511809E-2</v>
      </c>
      <c r="K119" s="302">
        <v>4.9377852847708363E-3</v>
      </c>
      <c r="L119" s="302">
        <f t="shared" si="33"/>
        <v>1.6382917147282645E-2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0.66451549362057905</v>
      </c>
      <c r="C121" s="311">
        <f t="shared" ref="C121:D121" si="34">SUM(C111:C119)</f>
        <v>1.6404845063794242</v>
      </c>
      <c r="D121" s="311">
        <f t="shared" si="34"/>
        <v>2.3050000000000028</v>
      </c>
      <c r="E121" s="311"/>
      <c r="F121" s="311">
        <f t="shared" ref="F121:H121" si="35">SUM(F111:F119)</f>
        <v>0.70636200641105706</v>
      </c>
      <c r="G121" s="311">
        <f t="shared" si="35"/>
        <v>1.5166379935889447</v>
      </c>
      <c r="H121" s="311">
        <f t="shared" si="35"/>
        <v>2.2230000000000016</v>
      </c>
      <c r="I121" s="311"/>
      <c r="J121" s="311">
        <f t="shared" ref="J121:L121" si="36">SUM(J111:J119)</f>
        <v>0.69887667732516945</v>
      </c>
      <c r="K121" s="311">
        <f t="shared" si="36"/>
        <v>1.4401233226748278</v>
      </c>
      <c r="L121" s="311">
        <f t="shared" si="36"/>
        <v>2.1389999999999971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6.134391458670134E-2</v>
      </c>
      <c r="C128" s="302">
        <v>0.33065032230010638</v>
      </c>
      <c r="D128" s="302">
        <f>SUM(B128:C128)</f>
        <v>0.39199423688680773</v>
      </c>
      <c r="E128" s="303"/>
      <c r="F128" s="302">
        <v>7.778876425552371E-2</v>
      </c>
      <c r="G128" s="302">
        <v>0.35693798299001916</v>
      </c>
      <c r="H128" s="302">
        <f>SUM(F128:G128)</f>
        <v>0.43472674724554289</v>
      </c>
      <c r="I128" s="303"/>
      <c r="J128" s="302">
        <v>8.6564872028895665E-2</v>
      </c>
      <c r="K128" s="302">
        <v>0.37313301578201774</v>
      </c>
      <c r="L128" s="302">
        <f>SUM(J128:K128)</f>
        <v>0.45969788781091342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8.7779309547758547E-2</v>
      </c>
      <c r="C129" s="302">
        <v>0.26696260663950888</v>
      </c>
      <c r="D129" s="302">
        <f t="shared" ref="D129:D136" si="37">SUM(B129:C129)</f>
        <v>0.35474191618726741</v>
      </c>
      <c r="E129" s="303"/>
      <c r="F129" s="302">
        <v>0.12226435756860037</v>
      </c>
      <c r="G129" s="302">
        <v>0.35056719532940567</v>
      </c>
      <c r="H129" s="302">
        <f t="shared" ref="H129:H136" si="38">SUM(F129:G129)</f>
        <v>0.47283155289800605</v>
      </c>
      <c r="I129" s="303"/>
      <c r="J129" s="302">
        <v>0.17985379750101504</v>
      </c>
      <c r="K129" s="302">
        <v>0.44748695185432702</v>
      </c>
      <c r="L129" s="302">
        <f t="shared" ref="L129:L136" si="39">SUM(J129:K129)</f>
        <v>0.62734074935534201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0.14928064787923387</v>
      </c>
      <c r="C130" s="302">
        <v>0.20339300340608707</v>
      </c>
      <c r="D130" s="302">
        <f t="shared" si="37"/>
        <v>0.35267365128532091</v>
      </c>
      <c r="E130" s="303"/>
      <c r="F130" s="302">
        <v>0.20502398591909515</v>
      </c>
      <c r="G130" s="302">
        <v>0.23924608294577757</v>
      </c>
      <c r="H130" s="302">
        <f t="shared" si="38"/>
        <v>0.44427006886487275</v>
      </c>
      <c r="I130" s="303"/>
      <c r="J130" s="302">
        <v>0.2976783863426824</v>
      </c>
      <c r="K130" s="302">
        <v>0.23303907932333334</v>
      </c>
      <c r="L130" s="302">
        <f t="shared" si="39"/>
        <v>0.53071746566601574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0.21873840422235602</v>
      </c>
      <c r="C131" s="302">
        <v>8.1616703422027231E-2</v>
      </c>
      <c r="D131" s="302">
        <f t="shared" si="37"/>
        <v>0.30035510764438322</v>
      </c>
      <c r="E131" s="303"/>
      <c r="F131" s="302">
        <v>0.20713565803544998</v>
      </c>
      <c r="G131" s="302">
        <v>9.4471458468605746E-2</v>
      </c>
      <c r="H131" s="302">
        <f t="shared" si="38"/>
        <v>0.30160711650405569</v>
      </c>
      <c r="I131" s="303"/>
      <c r="J131" s="302">
        <v>0.18640277085228735</v>
      </c>
      <c r="K131" s="302">
        <v>0.15882182589530114</v>
      </c>
      <c r="L131" s="302">
        <f t="shared" si="39"/>
        <v>0.34522459674758849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1.24021026978313E-2</v>
      </c>
      <c r="C132" s="302">
        <v>0.36534242502903852</v>
      </c>
      <c r="D132" s="302">
        <f t="shared" si="37"/>
        <v>0.37774452772686984</v>
      </c>
      <c r="E132" s="303"/>
      <c r="F132" s="302">
        <v>1.8858121066200398E-2</v>
      </c>
      <c r="G132" s="302">
        <v>0.27511977532269283</v>
      </c>
      <c r="H132" s="302">
        <f t="shared" si="38"/>
        <v>0.29397789638889321</v>
      </c>
      <c r="I132" s="303"/>
      <c r="J132" s="302">
        <v>2.318625681068618E-2</v>
      </c>
      <c r="K132" s="302">
        <v>0.2336358776019111</v>
      </c>
      <c r="L132" s="302">
        <f t="shared" si="39"/>
        <v>0.25682213441259727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6.5785323751839153E-2</v>
      </c>
      <c r="C133" s="302">
        <v>3.0266457055299335E-2</v>
      </c>
      <c r="D133" s="302">
        <f t="shared" si="37"/>
        <v>9.6051780807138484E-2</v>
      </c>
      <c r="E133" s="303"/>
      <c r="F133" s="302">
        <v>6.7484536847735005E-2</v>
      </c>
      <c r="G133" s="302">
        <v>3.3155433458364858E-2</v>
      </c>
      <c r="H133" s="302">
        <f t="shared" si="38"/>
        <v>0.10063997030609986</v>
      </c>
      <c r="I133" s="303"/>
      <c r="J133" s="302">
        <v>9.6685361294005123E-2</v>
      </c>
      <c r="K133" s="302">
        <v>3.287322517962156E-2</v>
      </c>
      <c r="L133" s="302">
        <f t="shared" si="39"/>
        <v>0.12955858647362667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5.5605063391361197E-2</v>
      </c>
      <c r="C134" s="302">
        <v>7.3023910707621806E-2</v>
      </c>
      <c r="D134" s="302">
        <f>SUM(B134:C134)</f>
        <v>0.128628974098983</v>
      </c>
      <c r="E134" s="303"/>
      <c r="F134" s="302">
        <v>5.569963816297336E-2</v>
      </c>
      <c r="G134" s="302">
        <v>7.0226944042280234E-2</v>
      </c>
      <c r="H134" s="302">
        <f t="shared" si="38"/>
        <v>0.1259265822052536</v>
      </c>
      <c r="I134" s="303"/>
      <c r="J134" s="302">
        <v>6.1134852109012351E-2</v>
      </c>
      <c r="K134" s="302">
        <v>9.9311140458074196E-2</v>
      </c>
      <c r="L134" s="302">
        <f t="shared" si="39"/>
        <v>0.16044599256708655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4.4559773651276301E-2</v>
      </c>
      <c r="C135" s="302">
        <v>0.98908312848023416</v>
      </c>
      <c r="D135" s="302">
        <f t="shared" si="37"/>
        <v>1.0336429021315106</v>
      </c>
      <c r="E135" s="303"/>
      <c r="F135" s="302">
        <v>3.115945887942739E-2</v>
      </c>
      <c r="G135" s="302">
        <v>0.89500893834313999</v>
      </c>
      <c r="H135" s="302">
        <f t="shared" si="38"/>
        <v>0.92616839722256739</v>
      </c>
      <c r="I135" s="303"/>
      <c r="J135" s="302">
        <v>2.9153444110829065E-2</v>
      </c>
      <c r="K135" s="302">
        <v>0.99046138904497116</v>
      </c>
      <c r="L135" s="302">
        <f t="shared" si="39"/>
        <v>1.0196148331558001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9.3825285346232912E-2</v>
      </c>
      <c r="C136" s="302">
        <v>0.55634161788548775</v>
      </c>
      <c r="D136" s="302">
        <f t="shared" si="37"/>
        <v>0.65016690323172066</v>
      </c>
      <c r="E136" s="303"/>
      <c r="F136" s="302">
        <v>7.4748776303479161E-2</v>
      </c>
      <c r="G136" s="302">
        <v>0.51010289206123327</v>
      </c>
      <c r="H136" s="302">
        <f t="shared" si="38"/>
        <v>0.58485166836471247</v>
      </c>
      <c r="I136" s="303"/>
      <c r="J136" s="302">
        <v>9.5949219207432976E-2</v>
      </c>
      <c r="K136" s="302">
        <v>0.5316285346035956</v>
      </c>
      <c r="L136" s="302">
        <f t="shared" si="39"/>
        <v>0.62757775381102854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0.78931982507459064</v>
      </c>
      <c r="C138" s="311">
        <f t="shared" ref="C138" si="40">SUM(C128:C136)</f>
        <v>2.8966801749254114</v>
      </c>
      <c r="D138" s="311">
        <f>SUM(D128:D136)</f>
        <v>3.6860000000000013</v>
      </c>
      <c r="E138" s="311"/>
      <c r="F138" s="311">
        <f t="shared" ref="F138:H138" si="41">SUM(F128:F136)</f>
        <v>0.86016329703848471</v>
      </c>
      <c r="G138" s="311">
        <f t="shared" si="41"/>
        <v>2.8248367029615191</v>
      </c>
      <c r="H138" s="311">
        <f t="shared" si="41"/>
        <v>3.6850000000000041</v>
      </c>
      <c r="I138" s="311"/>
      <c r="J138" s="311">
        <f t="shared" ref="J138:L138" si="42">SUM(J128:J136)</f>
        <v>1.056608960256846</v>
      </c>
      <c r="K138" s="311">
        <f t="shared" si="42"/>
        <v>3.1003910397431529</v>
      </c>
      <c r="L138" s="311">
        <f t="shared" si="42"/>
        <v>4.1569999999999991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0.98369345842123668</v>
      </c>
      <c r="C145" s="302">
        <v>4.1695036098856777</v>
      </c>
      <c r="D145" s="302">
        <f>SUM(B145:C145)</f>
        <v>5.1531970683069144</v>
      </c>
      <c r="E145" s="303"/>
      <c r="F145" s="302">
        <v>1.3278427838843132</v>
      </c>
      <c r="G145" s="302">
        <v>5.333461465932551</v>
      </c>
      <c r="H145" s="302">
        <f>SUM(F145:G145)</f>
        <v>6.6613042498168644</v>
      </c>
      <c r="I145" s="303"/>
      <c r="J145" s="302">
        <v>1.5687964650415689</v>
      </c>
      <c r="K145" s="302">
        <v>5.2140747225088626</v>
      </c>
      <c r="L145" s="302">
        <f>SUM(J145:K145)</f>
        <v>6.7828711875504313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1.046664216893437</v>
      </c>
      <c r="C146" s="302">
        <v>6.767232411252162</v>
      </c>
      <c r="D146" s="302">
        <f t="shared" ref="D146:D153" si="43">SUM(B146:C146)</f>
        <v>7.8138966281455993</v>
      </c>
      <c r="E146" s="303"/>
      <c r="F146" s="302">
        <v>1.336897307142874</v>
      </c>
      <c r="G146" s="302">
        <v>8.811476094930816</v>
      </c>
      <c r="H146" s="302">
        <f t="shared" ref="H146:H153" si="44">SUM(F146:G146)</f>
        <v>10.148373402073689</v>
      </c>
      <c r="I146" s="303"/>
      <c r="J146" s="302">
        <v>1.7862251851013029</v>
      </c>
      <c r="K146" s="302">
        <v>11.736561398909013</v>
      </c>
      <c r="L146" s="302">
        <f t="shared" ref="L146:L153" si="45">SUM(J146:K146)</f>
        <v>13.522786584010316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1.0161489485538044</v>
      </c>
      <c r="C147" s="302">
        <v>2.8382908775121933</v>
      </c>
      <c r="D147" s="302">
        <f t="shared" si="43"/>
        <v>3.854439826065998</v>
      </c>
      <c r="E147" s="303"/>
      <c r="F147" s="302">
        <v>1.1409233728199764</v>
      </c>
      <c r="G147" s="302">
        <v>3.5710856537742592</v>
      </c>
      <c r="H147" s="302">
        <f t="shared" si="44"/>
        <v>4.7120090265942354</v>
      </c>
      <c r="I147" s="303"/>
      <c r="J147" s="302">
        <v>1.4814597582885538</v>
      </c>
      <c r="K147" s="302">
        <v>3.7282214088337549</v>
      </c>
      <c r="L147" s="302">
        <f t="shared" si="45"/>
        <v>5.2096811671223087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3.8828649037561789</v>
      </c>
      <c r="C148" s="302">
        <v>1.4812360590007607</v>
      </c>
      <c r="D148" s="302">
        <f t="shared" si="43"/>
        <v>5.3641009627569396</v>
      </c>
      <c r="E148" s="303"/>
      <c r="F148" s="302">
        <v>3.4878712664403482</v>
      </c>
      <c r="G148" s="302">
        <v>1.7141631680908131</v>
      </c>
      <c r="H148" s="302">
        <f t="shared" si="44"/>
        <v>5.2020344345311615</v>
      </c>
      <c r="I148" s="303"/>
      <c r="J148" s="302">
        <v>3.1272889221888165</v>
      </c>
      <c r="K148" s="302">
        <v>2.1939878656726846</v>
      </c>
      <c r="L148" s="302">
        <f t="shared" si="45"/>
        <v>5.3212767878615015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6.0676356558239393E-2</v>
      </c>
      <c r="C149" s="302">
        <v>21.177120811401746</v>
      </c>
      <c r="D149" s="302">
        <f t="shared" si="43"/>
        <v>21.237797167959986</v>
      </c>
      <c r="E149" s="303"/>
      <c r="F149" s="302">
        <v>8.0281101931101315E-2</v>
      </c>
      <c r="G149" s="302">
        <v>18.339538839597626</v>
      </c>
      <c r="H149" s="302">
        <f t="shared" si="44"/>
        <v>18.419819941528729</v>
      </c>
      <c r="I149" s="303"/>
      <c r="J149" s="302">
        <v>0.10895703175945688</v>
      </c>
      <c r="K149" s="302">
        <v>17.462973394679072</v>
      </c>
      <c r="L149" s="302">
        <f t="shared" si="45"/>
        <v>17.571930426438527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5.0617319346439593E-2</v>
      </c>
      <c r="C150" s="302">
        <v>0.11509541724409697</v>
      </c>
      <c r="D150" s="302">
        <f t="shared" si="43"/>
        <v>0.16571273659053656</v>
      </c>
      <c r="E150" s="303"/>
      <c r="F150" s="302">
        <v>5.2731111974571809E-2</v>
      </c>
      <c r="G150" s="302">
        <v>0.13622533773589005</v>
      </c>
      <c r="H150" s="302">
        <f t="shared" si="44"/>
        <v>0.18895644971046185</v>
      </c>
      <c r="I150" s="303"/>
      <c r="J150" s="302">
        <v>5.3630173957397179E-2</v>
      </c>
      <c r="K150" s="302">
        <v>0.12693332338967597</v>
      </c>
      <c r="L150" s="302">
        <f t="shared" si="45"/>
        <v>0.18056349734707317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0.57060064452767345</v>
      </c>
      <c r="C151" s="302">
        <v>0.76227638340880499</v>
      </c>
      <c r="D151" s="302">
        <f t="shared" si="43"/>
        <v>1.3328770279364783</v>
      </c>
      <c r="E151" s="303"/>
      <c r="F151" s="302">
        <v>0.53944230775704161</v>
      </c>
      <c r="G151" s="302">
        <v>0.80954659872788881</v>
      </c>
      <c r="H151" s="302">
        <f t="shared" si="44"/>
        <v>1.3489889064849305</v>
      </c>
      <c r="I151" s="303"/>
      <c r="J151" s="302">
        <v>0.53134153204982115</v>
      </c>
      <c r="K151" s="302">
        <v>0.94921915433369763</v>
      </c>
      <c r="L151" s="302">
        <f t="shared" si="45"/>
        <v>1.4805606863835188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7.8146486744842689E-2</v>
      </c>
      <c r="C152" s="302">
        <v>6.0083111146333499</v>
      </c>
      <c r="D152" s="302">
        <f t="shared" si="43"/>
        <v>6.0864576013781928</v>
      </c>
      <c r="E152" s="303"/>
      <c r="F152" s="302">
        <v>6.6667800320624498E-2</v>
      </c>
      <c r="G152" s="302">
        <v>5.3499666920114315</v>
      </c>
      <c r="H152" s="302">
        <f t="shared" si="44"/>
        <v>5.4166344923320562</v>
      </c>
      <c r="I152" s="303"/>
      <c r="J152" s="302">
        <v>8.7769841077357247E-2</v>
      </c>
      <c r="K152" s="302">
        <v>5.438236033379944</v>
      </c>
      <c r="L152" s="302">
        <f t="shared" si="45"/>
        <v>5.5260058744573008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0.4671654991095795</v>
      </c>
      <c r="C153" s="302">
        <v>3.3613554817498819</v>
      </c>
      <c r="D153" s="302">
        <f t="shared" si="43"/>
        <v>3.8285209808594614</v>
      </c>
      <c r="E153" s="303"/>
      <c r="F153" s="302">
        <v>0.36801127311231935</v>
      </c>
      <c r="G153" s="302">
        <v>2.9588678238155324</v>
      </c>
      <c r="H153" s="302">
        <f t="shared" si="44"/>
        <v>3.3268790969278519</v>
      </c>
      <c r="I153" s="303"/>
      <c r="J153" s="302">
        <v>0.61170580393040164</v>
      </c>
      <c r="K153" s="302">
        <v>3.473617984898683</v>
      </c>
      <c r="L153" s="302">
        <f t="shared" si="45"/>
        <v>4.0853237888290845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8.1565778339114328</v>
      </c>
      <c r="C155" s="311">
        <f t="shared" ref="C155:D155" si="46">SUM(C145:C153)</f>
        <v>46.680422166088675</v>
      </c>
      <c r="D155" s="311">
        <f t="shared" si="46"/>
        <v>54.837000000000103</v>
      </c>
      <c r="E155" s="311"/>
      <c r="F155" s="311">
        <f t="shared" ref="F155:H155" si="47">SUM(F145:F153)</f>
        <v>8.4006683253831689</v>
      </c>
      <c r="G155" s="311">
        <f t="shared" si="47"/>
        <v>47.024331674616811</v>
      </c>
      <c r="H155" s="311">
        <f t="shared" si="47"/>
        <v>55.424999999999983</v>
      </c>
      <c r="I155" s="311"/>
      <c r="J155" s="311">
        <f t="shared" ref="J155:L155" si="48">SUM(J145:J153)</f>
        <v>9.3571747133946772</v>
      </c>
      <c r="K155" s="311">
        <f t="shared" si="48"/>
        <v>50.323825286605384</v>
      </c>
      <c r="L155" s="311">
        <f t="shared" si="48"/>
        <v>59.681000000000068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4.3304191855996255</v>
      </c>
      <c r="C162" s="302">
        <v>11.809497906894491</v>
      </c>
      <c r="D162" s="302">
        <f>SUM(B162:C162)</f>
        <v>16.139917092494116</v>
      </c>
      <c r="E162" s="303"/>
      <c r="F162" s="302">
        <v>5.3544729066928234</v>
      </c>
      <c r="G162" s="302">
        <v>15.530995326842037</v>
      </c>
      <c r="H162" s="302">
        <f>SUM(F162:G162)</f>
        <v>20.885468233534858</v>
      </c>
      <c r="I162" s="303"/>
      <c r="J162" s="302">
        <v>6.2268895551240675</v>
      </c>
      <c r="K162" s="302">
        <v>16.006472881153698</v>
      </c>
      <c r="L162" s="302">
        <f>SUM(J162:K162)</f>
        <v>22.233362436277766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3.190704689419317</v>
      </c>
      <c r="C163" s="302">
        <v>6.3970498571849532</v>
      </c>
      <c r="D163" s="302">
        <f t="shared" ref="D163:D170" si="49">SUM(B163:C163)</f>
        <v>9.5877545466042697</v>
      </c>
      <c r="E163" s="303"/>
      <c r="F163" s="302">
        <v>4.3840672902113962</v>
      </c>
      <c r="G163" s="302">
        <v>8.9460533347599807</v>
      </c>
      <c r="H163" s="302">
        <f t="shared" ref="H163:H170" si="50">SUM(F163:G163)</f>
        <v>13.330120624971377</v>
      </c>
      <c r="I163" s="303"/>
      <c r="J163" s="302">
        <v>5.3940829690294008</v>
      </c>
      <c r="K163" s="302">
        <v>11.870992118345766</v>
      </c>
      <c r="L163" s="302">
        <f t="shared" ref="L163:L170" si="51">SUM(J163:K163)</f>
        <v>17.265075087375166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4.4348323012489326</v>
      </c>
      <c r="C164" s="302">
        <v>6.1047337029689848</v>
      </c>
      <c r="D164" s="302">
        <f t="shared" si="49"/>
        <v>10.539566004217917</v>
      </c>
      <c r="E164" s="303"/>
      <c r="F164" s="302">
        <v>5.4261865622794883</v>
      </c>
      <c r="G164" s="302">
        <v>7.8150581254202027</v>
      </c>
      <c r="H164" s="302">
        <f t="shared" si="50"/>
        <v>13.241244687699691</v>
      </c>
      <c r="I164" s="303"/>
      <c r="J164" s="302">
        <v>6.0241431143816753</v>
      </c>
      <c r="K164" s="302">
        <v>8.3369688139548384</v>
      </c>
      <c r="L164" s="302">
        <f t="shared" si="51"/>
        <v>14.361111928336513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9.008979678576809</v>
      </c>
      <c r="C165" s="302">
        <v>4.1188615687195824</v>
      </c>
      <c r="D165" s="302">
        <f t="shared" si="49"/>
        <v>13.127841247296391</v>
      </c>
      <c r="E165" s="303"/>
      <c r="F165" s="302">
        <v>9.7788858988562009</v>
      </c>
      <c r="G165" s="302">
        <v>4.907531063517542</v>
      </c>
      <c r="H165" s="302">
        <f t="shared" si="50"/>
        <v>14.686416962373743</v>
      </c>
      <c r="I165" s="303"/>
      <c r="J165" s="302">
        <v>10.022989788146759</v>
      </c>
      <c r="K165" s="302">
        <v>6.5734050767974717</v>
      </c>
      <c r="L165" s="302">
        <f t="shared" si="51"/>
        <v>16.59639486494423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1.4515609587426406</v>
      </c>
      <c r="C166" s="302">
        <v>12.24592285408673</v>
      </c>
      <c r="D166" s="302">
        <f t="shared" si="49"/>
        <v>13.697483812829372</v>
      </c>
      <c r="E166" s="303"/>
      <c r="F166" s="302">
        <v>1.2756166296772247</v>
      </c>
      <c r="G166" s="302">
        <v>11.184252692250345</v>
      </c>
      <c r="H166" s="302">
        <f t="shared" si="50"/>
        <v>12.45986932192757</v>
      </c>
      <c r="I166" s="303"/>
      <c r="J166" s="302">
        <v>1.4314282411049262</v>
      </c>
      <c r="K166" s="302">
        <v>11.437326548682231</v>
      </c>
      <c r="L166" s="302">
        <f t="shared" si="51"/>
        <v>12.868754789787157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0.65743415181388054</v>
      </c>
      <c r="C167" s="302">
        <v>0.25657051137939857</v>
      </c>
      <c r="D167" s="302">
        <f t="shared" si="49"/>
        <v>0.91400466319327911</v>
      </c>
      <c r="E167" s="303"/>
      <c r="F167" s="302">
        <v>0.60604514406848309</v>
      </c>
      <c r="G167" s="302">
        <v>0.2959821853546572</v>
      </c>
      <c r="H167" s="302">
        <f t="shared" si="50"/>
        <v>0.90202732942314023</v>
      </c>
      <c r="I167" s="303"/>
      <c r="J167" s="302">
        <v>0.73250963826760884</v>
      </c>
      <c r="K167" s="302">
        <v>0.36104042573935163</v>
      </c>
      <c r="L167" s="302">
        <f t="shared" si="51"/>
        <v>1.0935500640069604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37.022603648644569</v>
      </c>
      <c r="C168" s="302">
        <v>15.622789032608518</v>
      </c>
      <c r="D168" s="302">
        <f t="shared" si="49"/>
        <v>52.645392681253085</v>
      </c>
      <c r="E168" s="303"/>
      <c r="F168" s="302">
        <v>33.361097427420155</v>
      </c>
      <c r="G168" s="302">
        <v>15.281003706873742</v>
      </c>
      <c r="H168" s="302">
        <f t="shared" si="50"/>
        <v>48.642101134293895</v>
      </c>
      <c r="I168" s="303"/>
      <c r="J168" s="302">
        <v>28.829183994673738</v>
      </c>
      <c r="K168" s="302">
        <v>14.658026313523202</v>
      </c>
      <c r="L168" s="302">
        <f t="shared" si="51"/>
        <v>43.487210308196936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2.9791796505420511</v>
      </c>
      <c r="C169" s="302">
        <v>8.7997900739519626</v>
      </c>
      <c r="D169" s="302">
        <f t="shared" si="49"/>
        <v>11.778969724494013</v>
      </c>
      <c r="E169" s="303"/>
      <c r="F169" s="302">
        <v>2.9493680656723695</v>
      </c>
      <c r="G169" s="302">
        <v>8.4897998057699766</v>
      </c>
      <c r="H169" s="302">
        <f t="shared" si="50"/>
        <v>11.439167871442347</v>
      </c>
      <c r="I169" s="303"/>
      <c r="J169" s="302">
        <v>4.2166778544056625</v>
      </c>
      <c r="K169" s="302">
        <v>7.8480746434678865</v>
      </c>
      <c r="L169" s="302">
        <f t="shared" si="51"/>
        <v>12.064752497873549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6.5471069506802326</v>
      </c>
      <c r="C170" s="302">
        <v>7.9409632769371985</v>
      </c>
      <c r="D170" s="302">
        <f t="shared" si="49"/>
        <v>14.488070227617431</v>
      </c>
      <c r="E170" s="303"/>
      <c r="F170" s="302">
        <v>5.8532983489709007</v>
      </c>
      <c r="G170" s="302">
        <v>6.5482854853623742</v>
      </c>
      <c r="H170" s="302">
        <f t="shared" si="50"/>
        <v>12.401583834333275</v>
      </c>
      <c r="I170" s="303"/>
      <c r="J170" s="302">
        <v>8.032021655160051</v>
      </c>
      <c r="K170" s="302">
        <v>5.8107663680418611</v>
      </c>
      <c r="L170" s="302">
        <f t="shared" si="51"/>
        <v>13.842788023201912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69.622821215268061</v>
      </c>
      <c r="C172" s="311">
        <f t="shared" ref="C172:D172" si="52">SUM(C162:C170)</f>
        <v>73.296178784731822</v>
      </c>
      <c r="D172" s="311">
        <f t="shared" si="52"/>
        <v>142.9189999999999</v>
      </c>
      <c r="E172" s="311"/>
      <c r="F172" s="311">
        <f t="shared" ref="F172:H172" si="53">SUM(F162:F170)</f>
        <v>68.989038273849033</v>
      </c>
      <c r="G172" s="311">
        <f t="shared" si="53"/>
        <v>78.998961726150853</v>
      </c>
      <c r="H172" s="311">
        <f t="shared" si="53"/>
        <v>147.98799999999989</v>
      </c>
      <c r="I172" s="311"/>
      <c r="J172" s="311">
        <f t="shared" ref="J172:L172" si="54">SUM(J162:J170)</f>
        <v>70.909926810293882</v>
      </c>
      <c r="K172" s="311">
        <f t="shared" si="54"/>
        <v>82.903073189706305</v>
      </c>
      <c r="L172" s="311">
        <f t="shared" si="54"/>
        <v>153.81300000000019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0.86896334006253895</v>
      </c>
      <c r="C179" s="302">
        <v>3.9733830729575503</v>
      </c>
      <c r="D179" s="302">
        <f>SUM(B179:C179)</f>
        <v>4.8423464130200893</v>
      </c>
      <c r="E179" s="303"/>
      <c r="F179" s="302">
        <v>1.9728351786186573</v>
      </c>
      <c r="G179" s="302">
        <v>6.5343295104345369</v>
      </c>
      <c r="H179" s="302">
        <f>SUM(F179:G179)</f>
        <v>8.5071646890531945</v>
      </c>
      <c r="I179" s="303"/>
      <c r="J179" s="302">
        <v>2.3534778099803786</v>
      </c>
      <c r="K179" s="302">
        <v>6.926645171283293</v>
      </c>
      <c r="L179" s="302">
        <f>SUM(J179:K179)</f>
        <v>9.2801229812636716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0.68706750766337088</v>
      </c>
      <c r="C180" s="302">
        <v>2.6019738580033409</v>
      </c>
      <c r="D180" s="302">
        <f t="shared" ref="D180:D187" si="55">SUM(B180:C180)</f>
        <v>3.2890413656667117</v>
      </c>
      <c r="E180" s="303"/>
      <c r="F180" s="302">
        <v>1.5756457425626236</v>
      </c>
      <c r="G180" s="302">
        <v>4.6963798287421374</v>
      </c>
      <c r="H180" s="302">
        <f t="shared" ref="H180:H187" si="56">SUM(F180:G180)</f>
        <v>6.272025571304761</v>
      </c>
      <c r="I180" s="303"/>
      <c r="J180" s="302">
        <v>2.1059902304384694</v>
      </c>
      <c r="K180" s="302">
        <v>6.6706629887941675</v>
      </c>
      <c r="L180" s="302">
        <f t="shared" ref="L180:L187" si="57">SUM(J180:K180)</f>
        <v>8.776653219232637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0.84187858351230571</v>
      </c>
      <c r="C181" s="302">
        <v>2.5470031943604075</v>
      </c>
      <c r="D181" s="302">
        <f t="shared" si="55"/>
        <v>3.3888817778727134</v>
      </c>
      <c r="E181" s="303"/>
      <c r="F181" s="302">
        <v>1.5861164037831741</v>
      </c>
      <c r="G181" s="302">
        <v>4.2296781094769562</v>
      </c>
      <c r="H181" s="302">
        <f t="shared" si="56"/>
        <v>5.8157945132601299</v>
      </c>
      <c r="I181" s="303"/>
      <c r="J181" s="302">
        <v>1.8982121465160455</v>
      </c>
      <c r="K181" s="302">
        <v>4.6411166422605161</v>
      </c>
      <c r="L181" s="302">
        <f t="shared" si="57"/>
        <v>6.5393287887765617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4.4852296909657676</v>
      </c>
      <c r="C182" s="302">
        <v>2.7246818936626593</v>
      </c>
      <c r="D182" s="302">
        <f t="shared" si="55"/>
        <v>7.2099115846284274</v>
      </c>
      <c r="E182" s="303"/>
      <c r="F182" s="302">
        <v>6.9479232987512836</v>
      </c>
      <c r="G182" s="302">
        <v>4.4945498624696292</v>
      </c>
      <c r="H182" s="302">
        <f t="shared" si="56"/>
        <v>11.442473161220914</v>
      </c>
      <c r="I182" s="303"/>
      <c r="J182" s="302">
        <v>7.5528109216916874</v>
      </c>
      <c r="K182" s="302">
        <v>6.0895101523366364</v>
      </c>
      <c r="L182" s="302">
        <f t="shared" si="57"/>
        <v>13.642321074028324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0.11479149487124876</v>
      </c>
      <c r="C183" s="302">
        <v>3.672327839493839</v>
      </c>
      <c r="D183" s="302">
        <f t="shared" si="55"/>
        <v>3.7871193343650877</v>
      </c>
      <c r="E183" s="303"/>
      <c r="F183" s="302">
        <v>0.1961672734206984</v>
      </c>
      <c r="G183" s="302">
        <v>4.3047784409836947</v>
      </c>
      <c r="H183" s="302">
        <f t="shared" si="56"/>
        <v>4.5009457144043932</v>
      </c>
      <c r="I183" s="303"/>
      <c r="J183" s="302">
        <v>0.30487447966944725</v>
      </c>
      <c r="K183" s="302">
        <v>4.2985980464855471</v>
      </c>
      <c r="L183" s="302">
        <f t="shared" si="57"/>
        <v>4.6034725261549942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1.4916171782670813</v>
      </c>
      <c r="C184" s="302">
        <v>1.0838895506930744</v>
      </c>
      <c r="D184" s="302">
        <f t="shared" si="55"/>
        <v>2.5755067289601556</v>
      </c>
      <c r="E184" s="303"/>
      <c r="F184" s="302">
        <v>1.9420915696890335</v>
      </c>
      <c r="G184" s="302">
        <v>1.74982847362583</v>
      </c>
      <c r="H184" s="302">
        <f t="shared" si="56"/>
        <v>3.6919200433148633</v>
      </c>
      <c r="I184" s="303"/>
      <c r="J184" s="302">
        <v>1.6220864531755965</v>
      </c>
      <c r="K184" s="302">
        <v>1.7887051609044968</v>
      </c>
      <c r="L184" s="302">
        <f t="shared" si="57"/>
        <v>3.4107916140800931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1.1132097924738338</v>
      </c>
      <c r="C185" s="302">
        <v>2.2667049747588135</v>
      </c>
      <c r="D185" s="302">
        <f t="shared" si="55"/>
        <v>3.3799147672326475</v>
      </c>
      <c r="E185" s="303"/>
      <c r="F185" s="302">
        <v>1.7442659294286655</v>
      </c>
      <c r="G185" s="302">
        <v>3.6899426747820367</v>
      </c>
      <c r="H185" s="302">
        <f t="shared" si="56"/>
        <v>5.4342086042107027</v>
      </c>
      <c r="I185" s="303"/>
      <c r="J185" s="302">
        <v>2.0081468245312935</v>
      </c>
      <c r="K185" s="302">
        <v>4.4361622353261181</v>
      </c>
      <c r="L185" s="302">
        <f t="shared" si="57"/>
        <v>6.444309059857412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1.0373349950842103</v>
      </c>
      <c r="C186" s="302">
        <v>23.011836998653809</v>
      </c>
      <c r="D186" s="302">
        <f t="shared" si="55"/>
        <v>24.049171993738021</v>
      </c>
      <c r="E186" s="303"/>
      <c r="F186" s="302">
        <v>1.8242221715439633</v>
      </c>
      <c r="G186" s="302">
        <v>30.83964129657857</v>
      </c>
      <c r="H186" s="302">
        <f t="shared" si="56"/>
        <v>32.663863468122535</v>
      </c>
      <c r="I186" s="303"/>
      <c r="J186" s="302">
        <v>2.7935892205180517</v>
      </c>
      <c r="K186" s="302">
        <v>30.289135133087534</v>
      </c>
      <c r="L186" s="302">
        <f t="shared" si="57"/>
        <v>33.082724353605585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2.2947325561469132</v>
      </c>
      <c r="C187" s="302">
        <v>8.1403734783692112</v>
      </c>
      <c r="D187" s="302">
        <f t="shared" si="55"/>
        <v>10.435106034516124</v>
      </c>
      <c r="E187" s="303"/>
      <c r="F187" s="302">
        <v>3.0347320437792518</v>
      </c>
      <c r="G187" s="302">
        <v>9.7458721913292887</v>
      </c>
      <c r="H187" s="302">
        <f t="shared" si="56"/>
        <v>12.780604235108541</v>
      </c>
      <c r="I187" s="303"/>
      <c r="J187" s="302">
        <v>4.0400226646838489</v>
      </c>
      <c r="K187" s="302">
        <v>9.9072537183170422</v>
      </c>
      <c r="L187" s="302">
        <f t="shared" si="57"/>
        <v>13.94727638300089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12.93482513904727</v>
      </c>
      <c r="C189" s="311">
        <f t="shared" ref="C189:D189" si="58">SUM(C179:C187)</f>
        <v>50.022174860952703</v>
      </c>
      <c r="D189" s="311">
        <f t="shared" si="58"/>
        <v>62.956999999999979</v>
      </c>
      <c r="E189" s="311"/>
      <c r="F189" s="311">
        <f t="shared" ref="F189:H189" si="59">SUM(F179:F187)</f>
        <v>20.823999611577349</v>
      </c>
      <c r="G189" s="311">
        <f t="shared" si="59"/>
        <v>70.285000388422674</v>
      </c>
      <c r="H189" s="311">
        <f t="shared" si="59"/>
        <v>91.109000000000037</v>
      </c>
      <c r="I189" s="311"/>
      <c r="J189" s="311">
        <f t="shared" ref="J189:L189" si="60">SUM(J179:J187)</f>
        <v>24.679210751204817</v>
      </c>
      <c r="K189" s="311">
        <f t="shared" si="60"/>
        <v>75.04778924879534</v>
      </c>
      <c r="L189" s="311">
        <f t="shared" si="60"/>
        <v>99.727000000000146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2.4749660197476988</v>
      </c>
      <c r="C196" s="302">
        <v>3.1434798986195047</v>
      </c>
      <c r="D196" s="302">
        <f>SUM(B196:C196)</f>
        <v>5.618445918367204</v>
      </c>
      <c r="E196" s="303"/>
      <c r="F196" s="302">
        <v>3.274155097501918</v>
      </c>
      <c r="G196" s="302">
        <v>3.6972220798876654</v>
      </c>
      <c r="H196" s="302">
        <f>SUM(F196:G196)</f>
        <v>6.9713771773895834</v>
      </c>
      <c r="I196" s="303"/>
      <c r="J196" s="302">
        <v>3.5310818251671652</v>
      </c>
      <c r="K196" s="302">
        <v>4.454961706956758</v>
      </c>
      <c r="L196" s="302">
        <f>SUM(J196:K196)</f>
        <v>7.9860435321239231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0.60101119703047334</v>
      </c>
      <c r="C197" s="302">
        <v>0.62271481579926657</v>
      </c>
      <c r="D197" s="302">
        <f t="shared" ref="D197:D204" si="61">SUM(B197:C197)</f>
        <v>1.22372601282974</v>
      </c>
      <c r="E197" s="303"/>
      <c r="F197" s="302">
        <v>1.1402370735300476</v>
      </c>
      <c r="G197" s="302">
        <v>0.94818578767667261</v>
      </c>
      <c r="H197" s="302">
        <f t="shared" ref="H197:H204" si="62">SUM(F197:G197)</f>
        <v>2.0884228612067202</v>
      </c>
      <c r="I197" s="303"/>
      <c r="J197" s="302">
        <v>1.4713177693800439</v>
      </c>
      <c r="K197" s="302">
        <v>1.2457424115552771</v>
      </c>
      <c r="L197" s="302">
        <f t="shared" ref="L197:L204" si="63">SUM(J197:K197)</f>
        <v>2.717060180935321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0.68375230077798266</v>
      </c>
      <c r="C198" s="302">
        <v>0.67760385824873337</v>
      </c>
      <c r="D198" s="302">
        <f t="shared" si="61"/>
        <v>1.361356159026716</v>
      </c>
      <c r="E198" s="303"/>
      <c r="F198" s="302">
        <v>1.1208514245357291</v>
      </c>
      <c r="G198" s="302">
        <v>0.88939707324946626</v>
      </c>
      <c r="H198" s="302">
        <f t="shared" si="62"/>
        <v>2.0102484977851951</v>
      </c>
      <c r="I198" s="303"/>
      <c r="J198" s="302">
        <v>1.7026410370271352</v>
      </c>
      <c r="K198" s="302">
        <v>0.86864556553741745</v>
      </c>
      <c r="L198" s="302">
        <f t="shared" si="63"/>
        <v>2.5712866025645527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1.6481113857983294</v>
      </c>
      <c r="C199" s="302">
        <v>0.66095183647169209</v>
      </c>
      <c r="D199" s="302">
        <f t="shared" si="61"/>
        <v>2.3090632222700216</v>
      </c>
      <c r="E199" s="303"/>
      <c r="F199" s="302">
        <v>2.3872515074956917</v>
      </c>
      <c r="G199" s="302">
        <v>0.7480241137021213</v>
      </c>
      <c r="H199" s="302">
        <f t="shared" si="62"/>
        <v>3.1352756211978132</v>
      </c>
      <c r="I199" s="303"/>
      <c r="J199" s="302">
        <v>3.5057192780387401</v>
      </c>
      <c r="K199" s="302">
        <v>0.89371436003375127</v>
      </c>
      <c r="L199" s="302">
        <f t="shared" si="63"/>
        <v>4.399433638072491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1.8074786337929263</v>
      </c>
      <c r="C200" s="302">
        <v>3.2101008901451284</v>
      </c>
      <c r="D200" s="302">
        <f t="shared" si="61"/>
        <v>5.0175795239380552</v>
      </c>
      <c r="E200" s="303"/>
      <c r="F200" s="302">
        <v>2.1759455382551263</v>
      </c>
      <c r="G200" s="302">
        <v>2.3686043586585024</v>
      </c>
      <c r="H200" s="302">
        <f t="shared" si="62"/>
        <v>4.5445498969136287</v>
      </c>
      <c r="I200" s="303"/>
      <c r="J200" s="302">
        <v>2.3382896877618156</v>
      </c>
      <c r="K200" s="302">
        <v>2.214766598422615</v>
      </c>
      <c r="L200" s="302">
        <f t="shared" si="63"/>
        <v>4.5530562861844306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1.6037951115580755</v>
      </c>
      <c r="C201" s="302">
        <v>0.37701477143304701</v>
      </c>
      <c r="D201" s="302">
        <f t="shared" si="61"/>
        <v>1.9808098829911225</v>
      </c>
      <c r="E201" s="303"/>
      <c r="F201" s="302">
        <v>1.9539651102285713</v>
      </c>
      <c r="G201" s="302">
        <v>0.42125457328218313</v>
      </c>
      <c r="H201" s="302">
        <f t="shared" si="62"/>
        <v>2.3752196835107546</v>
      </c>
      <c r="I201" s="303"/>
      <c r="J201" s="302">
        <v>2.1811296316988069</v>
      </c>
      <c r="K201" s="302">
        <v>0.48712648490294758</v>
      </c>
      <c r="L201" s="302">
        <f t="shared" si="63"/>
        <v>2.6682561166017544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2.6016903407796304</v>
      </c>
      <c r="C202" s="302">
        <v>2.013951118795839</v>
      </c>
      <c r="D202" s="302">
        <f t="shared" si="61"/>
        <v>4.6156414595754693</v>
      </c>
      <c r="E202" s="303"/>
      <c r="F202" s="302">
        <v>3.2245161069732706</v>
      </c>
      <c r="G202" s="302">
        <v>1.8718130643771127</v>
      </c>
      <c r="H202" s="302">
        <f t="shared" si="62"/>
        <v>5.0963291713503835</v>
      </c>
      <c r="I202" s="303"/>
      <c r="J202" s="302">
        <v>5.8219858667442086</v>
      </c>
      <c r="K202" s="302">
        <v>2.6586235305491352</v>
      </c>
      <c r="L202" s="302">
        <f t="shared" si="63"/>
        <v>8.4806093972933443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0.31836165764946295</v>
      </c>
      <c r="C203" s="302">
        <v>1.8965332846495417</v>
      </c>
      <c r="D203" s="302">
        <f t="shared" si="61"/>
        <v>2.2148949422990047</v>
      </c>
      <c r="E203" s="303"/>
      <c r="F203" s="302">
        <v>0.38154035819954119</v>
      </c>
      <c r="G203" s="302">
        <v>1.8668965412348453</v>
      </c>
      <c r="H203" s="302">
        <f t="shared" si="62"/>
        <v>2.2484368994343864</v>
      </c>
      <c r="I203" s="303"/>
      <c r="J203" s="302">
        <v>0.97860977568720542</v>
      </c>
      <c r="K203" s="302">
        <v>2.4078057740288661</v>
      </c>
      <c r="L203" s="302">
        <f t="shared" si="63"/>
        <v>3.3864155497160713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11.99560113552112</v>
      </c>
      <c r="C204" s="302">
        <v>9.5228817431815092</v>
      </c>
      <c r="D204" s="302">
        <f t="shared" si="61"/>
        <v>21.518482878702628</v>
      </c>
      <c r="E204" s="303"/>
      <c r="F204" s="302">
        <v>14.297277090152571</v>
      </c>
      <c r="G204" s="302">
        <v>8.3318631010590138</v>
      </c>
      <c r="H204" s="302">
        <f t="shared" si="62"/>
        <v>22.629140191211583</v>
      </c>
      <c r="I204" s="303"/>
      <c r="J204" s="302">
        <v>12.845881925299501</v>
      </c>
      <c r="K204" s="302">
        <v>8.6609567712085358</v>
      </c>
      <c r="L204" s="302">
        <f t="shared" si="63"/>
        <v>21.506838696508037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23.734767782655702</v>
      </c>
      <c r="C206" s="311">
        <f t="shared" ref="C206:D206" si="64">SUM(C196:C204)</f>
        <v>22.125232217344262</v>
      </c>
      <c r="D206" s="311">
        <f t="shared" si="64"/>
        <v>45.859999999999957</v>
      </c>
      <c r="E206" s="311"/>
      <c r="F206" s="311">
        <f t="shared" ref="F206:H206" si="65">SUM(F196:F204)</f>
        <v>29.955739306872466</v>
      </c>
      <c r="G206" s="311">
        <f t="shared" si="65"/>
        <v>21.143260693127587</v>
      </c>
      <c r="H206" s="311">
        <f t="shared" si="65"/>
        <v>51.099000000000046</v>
      </c>
      <c r="I206" s="311"/>
      <c r="J206" s="311">
        <f t="shared" ref="J206:L206" si="66">SUM(J196:J204)</f>
        <v>34.376656796804625</v>
      </c>
      <c r="K206" s="311">
        <f t="shared" si="66"/>
        <v>23.892343203195303</v>
      </c>
      <c r="L206" s="311">
        <f t="shared" si="66"/>
        <v>58.26899999999992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0.16082841318182389</v>
      </c>
      <c r="C213" s="302">
        <v>0.52557283596679805</v>
      </c>
      <c r="D213" s="302">
        <f>SUM(B213:C213)</f>
        <v>0.68640124914862199</v>
      </c>
      <c r="E213" s="303"/>
      <c r="F213" s="302">
        <v>0.18904619772779366</v>
      </c>
      <c r="G213" s="302">
        <v>0.38593897593938875</v>
      </c>
      <c r="H213" s="302">
        <f>SUM(F213:G213)</f>
        <v>0.57498517366718238</v>
      </c>
      <c r="I213" s="303"/>
      <c r="J213" s="302">
        <v>0.1674467930313108</v>
      </c>
      <c r="K213" s="302">
        <v>0.38103460153249585</v>
      </c>
      <c r="L213" s="302">
        <f>SUM(J213:K213)</f>
        <v>0.54848139456380662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0.24146273597274767</v>
      </c>
      <c r="C214" s="302">
        <v>0.6975908179799275</v>
      </c>
      <c r="D214" s="302">
        <f t="shared" ref="D214:D221" si="67">SUM(B214:C214)</f>
        <v>0.9390535539526752</v>
      </c>
      <c r="E214" s="303"/>
      <c r="F214" s="302">
        <v>0.28524713867524826</v>
      </c>
      <c r="G214" s="302">
        <v>0.56497467189952066</v>
      </c>
      <c r="H214" s="302">
        <f t="shared" ref="H214:H221" si="68">SUM(F214:G214)</f>
        <v>0.85022181057476898</v>
      </c>
      <c r="I214" s="303"/>
      <c r="J214" s="302">
        <v>0.31773798946896858</v>
      </c>
      <c r="K214" s="302">
        <v>0.64166572178628056</v>
      </c>
      <c r="L214" s="302">
        <f t="shared" ref="L214:L221" si="69">SUM(J214:K214)</f>
        <v>0.95940371125524915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0.43206613898652918</v>
      </c>
      <c r="C215" s="302">
        <v>0.57969935365387648</v>
      </c>
      <c r="D215" s="302">
        <f t="shared" si="67"/>
        <v>1.0117654926404056</v>
      </c>
      <c r="E215" s="303"/>
      <c r="F215" s="302">
        <v>0.46302822241990571</v>
      </c>
      <c r="G215" s="302">
        <v>0.38307205966539004</v>
      </c>
      <c r="H215" s="302">
        <f t="shared" si="68"/>
        <v>0.84610028208529575</v>
      </c>
      <c r="I215" s="303"/>
      <c r="J215" s="302">
        <v>0.430804874577355</v>
      </c>
      <c r="K215" s="302">
        <v>0.32785025350807745</v>
      </c>
      <c r="L215" s="302">
        <f t="shared" si="69"/>
        <v>0.75865512808543245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0.40826136510391614</v>
      </c>
      <c r="C216" s="302">
        <v>0.11340049436555182</v>
      </c>
      <c r="D216" s="302">
        <f t="shared" si="67"/>
        <v>0.52166185946946797</v>
      </c>
      <c r="E216" s="303"/>
      <c r="F216" s="302">
        <v>0.50798733851793187</v>
      </c>
      <c r="G216" s="302">
        <v>9.770386657011064E-2</v>
      </c>
      <c r="H216" s="302">
        <f t="shared" si="68"/>
        <v>0.60569120508804253</v>
      </c>
      <c r="I216" s="303"/>
      <c r="J216" s="302">
        <v>0.48217639243778365</v>
      </c>
      <c r="K216" s="302">
        <v>8.4283612901081148E-2</v>
      </c>
      <c r="L216" s="302">
        <f t="shared" si="69"/>
        <v>0.56646000533886476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5.5508271035052827E-2</v>
      </c>
      <c r="C217" s="302">
        <v>0.35846939890607177</v>
      </c>
      <c r="D217" s="302">
        <f t="shared" si="67"/>
        <v>0.41397766994112462</v>
      </c>
      <c r="E217" s="303"/>
      <c r="F217" s="302">
        <v>5.863765151289374E-2</v>
      </c>
      <c r="G217" s="302">
        <v>0.18878416333997242</v>
      </c>
      <c r="H217" s="302">
        <f t="shared" si="68"/>
        <v>0.24742181485286616</v>
      </c>
      <c r="I217" s="303"/>
      <c r="J217" s="302">
        <v>5.9551727712664287E-2</v>
      </c>
      <c r="K217" s="302">
        <v>0.16900908292126407</v>
      </c>
      <c r="L217" s="302">
        <f t="shared" si="69"/>
        <v>0.22856081063392836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0.14867437345957044</v>
      </c>
      <c r="C218" s="302">
        <v>5.9693311154021933E-2</v>
      </c>
      <c r="D218" s="302">
        <f t="shared" si="67"/>
        <v>0.20836768461359237</v>
      </c>
      <c r="E218" s="303"/>
      <c r="F218" s="302">
        <v>0.17761710245080881</v>
      </c>
      <c r="G218" s="302">
        <v>6.1783439785344646E-2</v>
      </c>
      <c r="H218" s="302">
        <f t="shared" si="68"/>
        <v>0.23940054223615345</v>
      </c>
      <c r="I218" s="303"/>
      <c r="J218" s="302">
        <v>0.1485109132367832</v>
      </c>
      <c r="K218" s="302">
        <v>6.8397302466601126E-2</v>
      </c>
      <c r="L218" s="302">
        <f t="shared" si="69"/>
        <v>0.21690821570338431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0.1250533873442205</v>
      </c>
      <c r="C219" s="302">
        <v>0.1240066485034297</v>
      </c>
      <c r="D219" s="302">
        <f t="shared" si="67"/>
        <v>0.24906003584765019</v>
      </c>
      <c r="E219" s="303"/>
      <c r="F219" s="302">
        <v>0.12805966048051856</v>
      </c>
      <c r="G219" s="302">
        <v>9.5360547846724888E-2</v>
      </c>
      <c r="H219" s="302">
        <f t="shared" si="68"/>
        <v>0.22342020832724346</v>
      </c>
      <c r="I219" s="303"/>
      <c r="J219" s="302">
        <v>0.11061978715162887</v>
      </c>
      <c r="K219" s="302">
        <v>0.10170008516274802</v>
      </c>
      <c r="L219" s="302">
        <f t="shared" si="69"/>
        <v>0.21231987231437688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2.7012554663045904E-2</v>
      </c>
      <c r="C220" s="302">
        <v>0.1153687646896952</v>
      </c>
      <c r="D220" s="302">
        <f t="shared" si="67"/>
        <v>0.14238131935274112</v>
      </c>
      <c r="E220" s="303"/>
      <c r="F220" s="302">
        <v>2.6866241348423428E-2</v>
      </c>
      <c r="G220" s="302">
        <v>8.9889798031471721E-2</v>
      </c>
      <c r="H220" s="302">
        <f t="shared" si="68"/>
        <v>0.11675603937989515</v>
      </c>
      <c r="I220" s="303"/>
      <c r="J220" s="302">
        <v>2.5288276541339295E-2</v>
      </c>
      <c r="K220" s="302">
        <v>7.4426945708063866E-2</v>
      </c>
      <c r="L220" s="302">
        <f t="shared" si="69"/>
        <v>9.9715222249403157E-2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0.22872353132575196</v>
      </c>
      <c r="C221" s="302">
        <v>0.28860760370797151</v>
      </c>
      <c r="D221" s="302">
        <f t="shared" si="67"/>
        <v>0.51733113503372352</v>
      </c>
      <c r="E221" s="303"/>
      <c r="F221" s="302">
        <v>0.27462294686372518</v>
      </c>
      <c r="G221" s="302">
        <v>0.21737997692483232</v>
      </c>
      <c r="H221" s="302">
        <f t="shared" si="68"/>
        <v>0.49200292378855748</v>
      </c>
      <c r="I221" s="303"/>
      <c r="J221" s="302">
        <v>0.24703335014118688</v>
      </c>
      <c r="K221" s="302">
        <v>0.17146228971437022</v>
      </c>
      <c r="L221" s="302">
        <f t="shared" si="69"/>
        <v>0.4184956398555571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1.8275907710726584</v>
      </c>
      <c r="C223" s="311">
        <f t="shared" ref="C223:D223" si="70">SUM(C213:C221)</f>
        <v>2.8624092289273442</v>
      </c>
      <c r="D223" s="311">
        <f t="shared" si="70"/>
        <v>4.6900000000000022</v>
      </c>
      <c r="E223" s="311"/>
      <c r="F223" s="311">
        <f t="shared" ref="F223:H223" si="71">SUM(F213:F221)</f>
        <v>2.1111124999972497</v>
      </c>
      <c r="G223" s="311">
        <f t="shared" si="71"/>
        <v>2.0848875000027562</v>
      </c>
      <c r="H223" s="311">
        <f t="shared" si="71"/>
        <v>4.1960000000000051</v>
      </c>
      <c r="I223" s="311"/>
      <c r="J223" s="311">
        <f t="shared" ref="J223:L223" si="72">SUM(J213:J221)</f>
        <v>1.9891701042990206</v>
      </c>
      <c r="K223" s="311">
        <f t="shared" si="72"/>
        <v>2.0198298957009824</v>
      </c>
      <c r="L223" s="311">
        <f t="shared" si="72"/>
        <v>4.009000000000003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1.0128238876262368</v>
      </c>
      <c r="C230" s="302">
        <v>2.8384241429197687</v>
      </c>
      <c r="D230" s="302">
        <f>SUM(B230:C230)</f>
        <v>3.8512480305460057</v>
      </c>
      <c r="E230" s="303"/>
      <c r="F230" s="302">
        <v>0.96849433757230052</v>
      </c>
      <c r="G230" s="302">
        <v>3.0425137412852674</v>
      </c>
      <c r="H230" s="302">
        <f>SUM(F230:G230)</f>
        <v>4.0110080788575679</v>
      </c>
      <c r="I230" s="303"/>
      <c r="J230" s="302">
        <v>1.1583388290823742</v>
      </c>
      <c r="K230" s="302">
        <v>2.8735685624454761</v>
      </c>
      <c r="L230" s="302">
        <f>SUM(J230:K230)</f>
        <v>4.0319073915278505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1.9126487729572681</v>
      </c>
      <c r="C231" s="302">
        <v>8.4739968146628506</v>
      </c>
      <c r="D231" s="302">
        <f t="shared" ref="D231:D238" si="73">SUM(B231:C231)</f>
        <v>10.386645587620119</v>
      </c>
      <c r="E231" s="303"/>
      <c r="F231" s="302">
        <v>1.9761335048426745</v>
      </c>
      <c r="G231" s="302">
        <v>9.7695950803717118</v>
      </c>
      <c r="H231" s="302">
        <f t="shared" ref="H231:H238" si="74">SUM(F231:G231)</f>
        <v>11.745728585214387</v>
      </c>
      <c r="I231" s="303"/>
      <c r="J231" s="302">
        <v>2.7610083960330503</v>
      </c>
      <c r="K231" s="302">
        <v>12.998269312467032</v>
      </c>
      <c r="L231" s="302">
        <f t="shared" ref="L231:L238" si="75">SUM(J231:K231)</f>
        <v>15.759277708500083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1.3488683928473451</v>
      </c>
      <c r="C232" s="302">
        <v>2.4548067163453049</v>
      </c>
      <c r="D232" s="302">
        <f t="shared" si="73"/>
        <v>3.8036751091926497</v>
      </c>
      <c r="E232" s="303"/>
      <c r="F232" s="302">
        <v>1.2075139874104499</v>
      </c>
      <c r="G232" s="302">
        <v>2.624781175498561</v>
      </c>
      <c r="H232" s="302">
        <f t="shared" si="74"/>
        <v>3.832295162909011</v>
      </c>
      <c r="I232" s="303"/>
      <c r="J232" s="302">
        <v>1.4460665121113847</v>
      </c>
      <c r="K232" s="302">
        <v>2.4716840547479468</v>
      </c>
      <c r="L232" s="302">
        <f t="shared" si="75"/>
        <v>3.9177505668593318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1.5306172550594297</v>
      </c>
      <c r="C233" s="302">
        <v>0.3363729887020811</v>
      </c>
      <c r="D233" s="302">
        <f t="shared" si="73"/>
        <v>1.8669902437615109</v>
      </c>
      <c r="E233" s="303"/>
      <c r="F233" s="302">
        <v>1.2387317847340966</v>
      </c>
      <c r="G233" s="302">
        <v>0.38439731372088476</v>
      </c>
      <c r="H233" s="302">
        <f t="shared" si="74"/>
        <v>1.6231290984549813</v>
      </c>
      <c r="I233" s="303"/>
      <c r="J233" s="302">
        <v>1.1434473711667557</v>
      </c>
      <c r="K233" s="302">
        <v>0.39961318737196749</v>
      </c>
      <c r="L233" s="302">
        <f t="shared" si="75"/>
        <v>1.5430605585387231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0.107075054047143</v>
      </c>
      <c r="C234" s="302">
        <v>1.6080650365788338</v>
      </c>
      <c r="D234" s="302">
        <f t="shared" si="73"/>
        <v>1.7151400906259768</v>
      </c>
      <c r="E234" s="303"/>
      <c r="F234" s="302">
        <v>9.0819371365160259E-2</v>
      </c>
      <c r="G234" s="302">
        <v>1.1695306052703633</v>
      </c>
      <c r="H234" s="302">
        <f t="shared" si="74"/>
        <v>1.2603499766355235</v>
      </c>
      <c r="I234" s="303"/>
      <c r="J234" s="302">
        <v>0.12213474956549467</v>
      </c>
      <c r="K234" s="302">
        <v>0.96621841123262553</v>
      </c>
      <c r="L234" s="302">
        <f t="shared" si="75"/>
        <v>1.0883531607981203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0.34512076905629652</v>
      </c>
      <c r="C235" s="302">
        <v>0.29677660278843215</v>
      </c>
      <c r="D235" s="302">
        <f t="shared" si="73"/>
        <v>0.64189737184472873</v>
      </c>
      <c r="E235" s="303"/>
      <c r="F235" s="302">
        <v>0.26303383381993306</v>
      </c>
      <c r="G235" s="302">
        <v>0.30383654730817822</v>
      </c>
      <c r="H235" s="302">
        <f t="shared" si="74"/>
        <v>0.56687038112811128</v>
      </c>
      <c r="I235" s="303"/>
      <c r="J235" s="302">
        <v>0.32850974339331651</v>
      </c>
      <c r="K235" s="302">
        <v>0.42110464574729467</v>
      </c>
      <c r="L235" s="302">
        <f t="shared" si="75"/>
        <v>0.74961438914061118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0.81804034617611143</v>
      </c>
      <c r="C236" s="302">
        <v>0.37536066890369896</v>
      </c>
      <c r="D236" s="302">
        <f t="shared" si="73"/>
        <v>1.1934010150798104</v>
      </c>
      <c r="E236" s="303"/>
      <c r="F236" s="302">
        <v>0.51676557035031301</v>
      </c>
      <c r="G236" s="302">
        <v>0.35930016528398018</v>
      </c>
      <c r="H236" s="302">
        <f t="shared" si="74"/>
        <v>0.87606573563429313</v>
      </c>
      <c r="I236" s="303"/>
      <c r="J236" s="302">
        <v>0.57268452290660088</v>
      </c>
      <c r="K236" s="302">
        <v>0.46822862704558105</v>
      </c>
      <c r="L236" s="302">
        <f t="shared" si="75"/>
        <v>1.040913149952182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5.023427515350138E-2</v>
      </c>
      <c r="C237" s="302">
        <v>0.25896063795739022</v>
      </c>
      <c r="D237" s="302">
        <f t="shared" si="73"/>
        <v>0.30919491311089159</v>
      </c>
      <c r="E237" s="303"/>
      <c r="F237" s="302">
        <v>2.7676741307008229E-2</v>
      </c>
      <c r="G237" s="302">
        <v>0.1973771420064197</v>
      </c>
      <c r="H237" s="302">
        <f t="shared" si="74"/>
        <v>0.22505388331342793</v>
      </c>
      <c r="I237" s="303"/>
      <c r="J237" s="302">
        <v>4.1854116924814617E-2</v>
      </c>
      <c r="K237" s="302">
        <v>0.21394137738866215</v>
      </c>
      <c r="L237" s="302">
        <f t="shared" si="75"/>
        <v>0.25579549431347676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0.22744483568832824</v>
      </c>
      <c r="C238" s="302">
        <v>0.37636280253004234</v>
      </c>
      <c r="D238" s="302">
        <f t="shared" si="73"/>
        <v>0.60380763821837058</v>
      </c>
      <c r="E238" s="303"/>
      <c r="F238" s="302">
        <v>0.15518625628089314</v>
      </c>
      <c r="G238" s="302">
        <v>0.29931284157180027</v>
      </c>
      <c r="H238" s="302">
        <f t="shared" si="74"/>
        <v>0.45449909785269338</v>
      </c>
      <c r="I238" s="303"/>
      <c r="J238" s="302">
        <v>0.25671420040703624</v>
      </c>
      <c r="K238" s="302">
        <v>0.26861337996255652</v>
      </c>
      <c r="L238" s="302">
        <f t="shared" si="75"/>
        <v>0.52532758036959271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7.3528735886116605</v>
      </c>
      <c r="C240" s="311">
        <f t="shared" ref="C240:D240" si="76">SUM(C230:C238)</f>
        <v>17.019126411388402</v>
      </c>
      <c r="D240" s="311">
        <f t="shared" si="76"/>
        <v>24.372000000000064</v>
      </c>
      <c r="E240" s="311"/>
      <c r="F240" s="311">
        <f t="shared" ref="F240:H240" si="77">SUM(F230:F238)</f>
        <v>6.4443553876828297</v>
      </c>
      <c r="G240" s="311">
        <f t="shared" si="77"/>
        <v>18.150644612317169</v>
      </c>
      <c r="H240" s="311">
        <f t="shared" si="77"/>
        <v>24.594999999999995</v>
      </c>
      <c r="I240" s="311"/>
      <c r="J240" s="311">
        <f t="shared" ref="J240:L240" si="78">SUM(J230:J238)</f>
        <v>7.8307584415908273</v>
      </c>
      <c r="K240" s="311">
        <f t="shared" si="78"/>
        <v>21.08124155840914</v>
      </c>
      <c r="L240" s="311">
        <f t="shared" si="78"/>
        <v>28.911999999999971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1.3515190438996303</v>
      </c>
      <c r="C247" s="302">
        <v>3.046787871722783</v>
      </c>
      <c r="D247" s="302">
        <f>SUM(B247:C247)</f>
        <v>4.3983069156224133</v>
      </c>
      <c r="E247" s="303"/>
      <c r="F247" s="302">
        <v>1.6045358042803826</v>
      </c>
      <c r="G247" s="302">
        <v>3.3436578713064593</v>
      </c>
      <c r="H247" s="302">
        <f>SUM(F247:G247)</f>
        <v>4.9481936755868414</v>
      </c>
      <c r="I247" s="303"/>
      <c r="J247" s="302">
        <v>1.5054188199120337</v>
      </c>
      <c r="K247" s="302">
        <v>2.6912103954461966</v>
      </c>
      <c r="L247" s="302">
        <f>SUM(J247:K247)</f>
        <v>4.1966292153582305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1.6460759294381608</v>
      </c>
      <c r="C248" s="302">
        <v>3.1592767266779029</v>
      </c>
      <c r="D248" s="302">
        <f t="shared" ref="D248:D255" si="79">SUM(B248:C248)</f>
        <v>4.8053526561160638</v>
      </c>
      <c r="E248" s="303"/>
      <c r="F248" s="302">
        <v>2.3111304936192307</v>
      </c>
      <c r="G248" s="302">
        <v>3.914300907436731</v>
      </c>
      <c r="H248" s="302">
        <f t="shared" ref="H248:H255" si="80">SUM(F248:G248)</f>
        <v>6.2254314010559622</v>
      </c>
      <c r="I248" s="303"/>
      <c r="J248" s="302">
        <v>2.5206227184724828</v>
      </c>
      <c r="K248" s="302">
        <v>4.4457868813774315</v>
      </c>
      <c r="L248" s="302">
        <f t="shared" ref="L248:L255" si="81">SUM(J248:K248)</f>
        <v>6.9664095998499143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2.3068734929494785</v>
      </c>
      <c r="C249" s="302">
        <v>3.1516423527963648</v>
      </c>
      <c r="D249" s="302">
        <f t="shared" si="79"/>
        <v>5.4585158457458434</v>
      </c>
      <c r="E249" s="303"/>
      <c r="F249" s="302">
        <v>2.5656267087602487</v>
      </c>
      <c r="G249" s="302">
        <v>3.5444269318867216</v>
      </c>
      <c r="H249" s="302">
        <f t="shared" si="80"/>
        <v>6.1100536406469708</v>
      </c>
      <c r="I249" s="303"/>
      <c r="J249" s="302">
        <v>2.4809824776956027</v>
      </c>
      <c r="K249" s="302">
        <v>2.9771086569935088</v>
      </c>
      <c r="L249" s="302">
        <f t="shared" si="81"/>
        <v>5.458091134689111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6.0478516952307437</v>
      </c>
      <c r="C250" s="302">
        <v>0.91885549990277404</v>
      </c>
      <c r="D250" s="302">
        <f t="shared" si="79"/>
        <v>6.9667071951335178</v>
      </c>
      <c r="E250" s="303"/>
      <c r="F250" s="302">
        <v>5.2906777534428588</v>
      </c>
      <c r="G250" s="302">
        <v>1.0931969962491996</v>
      </c>
      <c r="H250" s="302">
        <f t="shared" si="80"/>
        <v>6.3838747496920583</v>
      </c>
      <c r="I250" s="303"/>
      <c r="J250" s="302">
        <v>4.1510921252578949</v>
      </c>
      <c r="K250" s="302">
        <v>0.8645033168505124</v>
      </c>
      <c r="L250" s="302">
        <f t="shared" si="81"/>
        <v>5.015595442108407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8.8158255014642486E-2</v>
      </c>
      <c r="C251" s="302">
        <v>0.45458936831062802</v>
      </c>
      <c r="D251" s="302">
        <f t="shared" si="79"/>
        <v>0.54274762332527049</v>
      </c>
      <c r="E251" s="303"/>
      <c r="F251" s="302">
        <v>7.2950512885255461E-2</v>
      </c>
      <c r="G251" s="302">
        <v>0.31503679756455949</v>
      </c>
      <c r="H251" s="302">
        <f t="shared" si="80"/>
        <v>0.38798731044981494</v>
      </c>
      <c r="I251" s="303"/>
      <c r="J251" s="302">
        <v>8.0522468840371633E-2</v>
      </c>
      <c r="K251" s="302">
        <v>0.26270731455828789</v>
      </c>
      <c r="L251" s="302">
        <f t="shared" si="81"/>
        <v>0.3432297833986595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0.17795215055120542</v>
      </c>
      <c r="C252" s="302">
        <v>8.7211598512707697E-2</v>
      </c>
      <c r="D252" s="302">
        <f t="shared" si="79"/>
        <v>0.2651637490639131</v>
      </c>
      <c r="E252" s="303"/>
      <c r="F252" s="302">
        <v>0.14522410000503408</v>
      </c>
      <c r="G252" s="302">
        <v>9.2694557998685215E-2</v>
      </c>
      <c r="H252" s="302">
        <f t="shared" si="80"/>
        <v>0.23791865800371931</v>
      </c>
      <c r="I252" s="303"/>
      <c r="J252" s="302">
        <v>0.15876007931480618</v>
      </c>
      <c r="K252" s="302">
        <v>0.10200283244499669</v>
      </c>
      <c r="L252" s="302">
        <f t="shared" si="81"/>
        <v>0.26076291175980287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1.4317700671315292</v>
      </c>
      <c r="C253" s="302">
        <v>0.44307424636124892</v>
      </c>
      <c r="D253" s="302">
        <f t="shared" si="79"/>
        <v>1.8748443134927781</v>
      </c>
      <c r="E253" s="303"/>
      <c r="F253" s="302">
        <v>1.2636518855989625</v>
      </c>
      <c r="G253" s="302">
        <v>0.43572067884985122</v>
      </c>
      <c r="H253" s="302">
        <f t="shared" si="80"/>
        <v>1.6993725644488138</v>
      </c>
      <c r="I253" s="303"/>
      <c r="J253" s="302">
        <v>1.0370602358203651</v>
      </c>
      <c r="K253" s="302">
        <v>0.41691898806013489</v>
      </c>
      <c r="L253" s="302">
        <f t="shared" si="81"/>
        <v>1.4539792238805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2.8192914088121419E-2</v>
      </c>
      <c r="C254" s="302">
        <v>0.1756683478710877</v>
      </c>
      <c r="D254" s="302">
        <f t="shared" si="79"/>
        <v>0.20386126195920912</v>
      </c>
      <c r="E254" s="303"/>
      <c r="F254" s="302">
        <v>2.4489843510700843E-2</v>
      </c>
      <c r="G254" s="302">
        <v>0.17782591047294813</v>
      </c>
      <c r="H254" s="302">
        <f t="shared" si="80"/>
        <v>0.20231575398364898</v>
      </c>
      <c r="I254" s="303"/>
      <c r="J254" s="302">
        <v>2.7720086720499609E-2</v>
      </c>
      <c r="K254" s="302">
        <v>0.18541269542305081</v>
      </c>
      <c r="L254" s="302">
        <f t="shared" si="81"/>
        <v>0.21313278214355041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0.22923759205334532</v>
      </c>
      <c r="C255" s="302">
        <v>0.16726284748763953</v>
      </c>
      <c r="D255" s="302">
        <f t="shared" si="79"/>
        <v>0.39650043954098485</v>
      </c>
      <c r="E255" s="303"/>
      <c r="F255" s="302">
        <v>0.12868448477873484</v>
      </c>
      <c r="G255" s="302">
        <v>0.15416776135340771</v>
      </c>
      <c r="H255" s="302">
        <f t="shared" si="80"/>
        <v>0.28285224613214255</v>
      </c>
      <c r="I255" s="303"/>
      <c r="J255" s="302">
        <v>0.12435244831173997</v>
      </c>
      <c r="K255" s="302">
        <v>0.12981745850004747</v>
      </c>
      <c r="L255" s="302">
        <f t="shared" si="81"/>
        <v>0.25416990681178742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13.307631140356856</v>
      </c>
      <c r="C257" s="311">
        <f t="shared" ref="C257:D257" si="82">SUM(C247:C255)</f>
        <v>11.604368859643138</v>
      </c>
      <c r="D257" s="311">
        <f t="shared" si="82"/>
        <v>24.911999999999992</v>
      </c>
      <c r="E257" s="311"/>
      <c r="F257" s="311">
        <f t="shared" ref="F257:H257" si="83">SUM(F247:F255)</f>
        <v>13.406971586881408</v>
      </c>
      <c r="G257" s="311">
        <f t="shared" si="83"/>
        <v>13.071028413118563</v>
      </c>
      <c r="H257" s="311">
        <f t="shared" si="83"/>
        <v>26.477999999999973</v>
      </c>
      <c r="I257" s="311"/>
      <c r="J257" s="311">
        <f t="shared" ref="J257:L257" si="84">SUM(J247:J255)</f>
        <v>12.086531460345796</v>
      </c>
      <c r="K257" s="311">
        <f t="shared" si="84"/>
        <v>12.075468539654166</v>
      </c>
      <c r="L257" s="311">
        <f t="shared" si="84"/>
        <v>24.161999999999956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0.93057106424012792</v>
      </c>
      <c r="C264" s="302">
        <v>1.5942034692549065</v>
      </c>
      <c r="D264" s="302">
        <f>SUM(B264:C264)</f>
        <v>2.5247745334950347</v>
      </c>
      <c r="E264" s="303"/>
      <c r="F264" s="302">
        <v>1.1769090558784137</v>
      </c>
      <c r="G264" s="302">
        <v>3.1715824212908492</v>
      </c>
      <c r="H264" s="302">
        <f>SUM(F264:G264)</f>
        <v>4.3484914771692633</v>
      </c>
      <c r="I264" s="303"/>
      <c r="J264" s="302">
        <v>1.3157329500975088</v>
      </c>
      <c r="K264" s="302">
        <v>3.768726807178794</v>
      </c>
      <c r="L264" s="302">
        <f>SUM(J264:K264)</f>
        <v>5.0844597572763028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0.80964523956840606</v>
      </c>
      <c r="C265" s="302">
        <v>1.0497378762964005</v>
      </c>
      <c r="D265" s="302">
        <f t="shared" ref="D265:D272" si="85">SUM(B265:C265)</f>
        <v>1.8593831158648064</v>
      </c>
      <c r="E265" s="303"/>
      <c r="F265" s="302">
        <v>1.281751456754852</v>
      </c>
      <c r="G265" s="302">
        <v>1.9729370072403947</v>
      </c>
      <c r="H265" s="302">
        <f t="shared" ref="H265:H272" si="86">SUM(F265:G265)</f>
        <v>3.2546884639952465</v>
      </c>
      <c r="I265" s="303"/>
      <c r="J265" s="302">
        <v>1.5652133171801206</v>
      </c>
      <c r="K265" s="302">
        <v>2.3418652693612243</v>
      </c>
      <c r="L265" s="302">
        <f t="shared" ref="L265:L272" si="87">SUM(J265:K265)</f>
        <v>3.9070785865413447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0.84102515645476184</v>
      </c>
      <c r="C266" s="302">
        <v>0.83920755064202646</v>
      </c>
      <c r="D266" s="302">
        <f t="shared" si="85"/>
        <v>1.6802327070967884</v>
      </c>
      <c r="E266" s="303"/>
      <c r="F266" s="302">
        <v>1.212260686239254</v>
      </c>
      <c r="G266" s="302">
        <v>1.4349545676479056</v>
      </c>
      <c r="H266" s="302">
        <f t="shared" si="86"/>
        <v>2.6472152538871594</v>
      </c>
      <c r="I266" s="303"/>
      <c r="J266" s="302">
        <v>1.7436503041656952</v>
      </c>
      <c r="K266" s="302">
        <v>1.5358271953659424</v>
      </c>
      <c r="L266" s="302">
        <f t="shared" si="87"/>
        <v>3.2794774995316374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2.6549722586417812</v>
      </c>
      <c r="C267" s="302">
        <v>0.1793206425319214</v>
      </c>
      <c r="D267" s="302">
        <f t="shared" si="85"/>
        <v>2.8342929011737028</v>
      </c>
      <c r="E267" s="303"/>
      <c r="F267" s="302">
        <v>2.6827734660284137</v>
      </c>
      <c r="G267" s="302">
        <v>0.29144161604433305</v>
      </c>
      <c r="H267" s="302">
        <f t="shared" si="86"/>
        <v>2.9742150820727469</v>
      </c>
      <c r="I267" s="303"/>
      <c r="J267" s="302">
        <v>2.4317575358811094</v>
      </c>
      <c r="K267" s="302">
        <v>0.30778578324710471</v>
      </c>
      <c r="L267" s="302">
        <f t="shared" si="87"/>
        <v>2.7395433191282139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0.19240375157476786</v>
      </c>
      <c r="C268" s="302">
        <v>0.7723171321657144</v>
      </c>
      <c r="D268" s="302">
        <f t="shared" si="85"/>
        <v>0.96472088374048226</v>
      </c>
      <c r="E268" s="303"/>
      <c r="F268" s="302">
        <v>0.20311271235409009</v>
      </c>
      <c r="G268" s="302">
        <v>1.0257272162475428</v>
      </c>
      <c r="H268" s="302">
        <f t="shared" si="86"/>
        <v>1.2288399286016329</v>
      </c>
      <c r="I268" s="303"/>
      <c r="J268" s="302">
        <v>0.33527247004593219</v>
      </c>
      <c r="K268" s="302">
        <v>1.1045931185025935</v>
      </c>
      <c r="L268" s="302">
        <f t="shared" si="87"/>
        <v>1.4398655885485256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0.30680036067030969</v>
      </c>
      <c r="C269" s="302">
        <v>0.14143938882189899</v>
      </c>
      <c r="D269" s="302">
        <f t="shared" si="85"/>
        <v>0.44823974949220868</v>
      </c>
      <c r="E269" s="303"/>
      <c r="F269" s="302">
        <v>0.32330780084402794</v>
      </c>
      <c r="G269" s="302">
        <v>0.24819551452786937</v>
      </c>
      <c r="H269" s="302">
        <f t="shared" si="86"/>
        <v>0.57150331537189736</v>
      </c>
      <c r="I269" s="303"/>
      <c r="J269" s="302">
        <v>0.39972532225090629</v>
      </c>
      <c r="K269" s="302">
        <v>0.27524278924814455</v>
      </c>
      <c r="L269" s="302">
        <f t="shared" si="87"/>
        <v>0.67496811149905089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0.86676747283166633</v>
      </c>
      <c r="C270" s="302">
        <v>0.32980885639878232</v>
      </c>
      <c r="D270" s="302">
        <f t="shared" si="85"/>
        <v>1.1965763292304485</v>
      </c>
      <c r="E270" s="303"/>
      <c r="F270" s="302">
        <v>0.923912080765943</v>
      </c>
      <c r="G270" s="302">
        <v>0.60961222003346327</v>
      </c>
      <c r="H270" s="302">
        <f t="shared" si="86"/>
        <v>1.5335243007994062</v>
      </c>
      <c r="I270" s="303"/>
      <c r="J270" s="302">
        <v>0.99739913435077865</v>
      </c>
      <c r="K270" s="302">
        <v>0.60428209212136275</v>
      </c>
      <c r="L270" s="302">
        <f t="shared" si="87"/>
        <v>1.6016812264721414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1.0525006529905009E-2</v>
      </c>
      <c r="C271" s="302">
        <v>0.201185830268441</v>
      </c>
      <c r="D271" s="302">
        <f t="shared" si="85"/>
        <v>0.21171083679834601</v>
      </c>
      <c r="E271" s="303"/>
      <c r="F271" s="302">
        <v>9.240359748158079E-3</v>
      </c>
      <c r="G271" s="302">
        <v>0.23335006123862742</v>
      </c>
      <c r="H271" s="302">
        <f t="shared" si="86"/>
        <v>0.24259042098678549</v>
      </c>
      <c r="I271" s="303"/>
      <c r="J271" s="302">
        <v>1.4665461885837186E-2</v>
      </c>
      <c r="K271" s="302">
        <v>0.17862484840728141</v>
      </c>
      <c r="L271" s="302">
        <f t="shared" si="87"/>
        <v>0.19329031029311861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0.29353212486805341</v>
      </c>
      <c r="C272" s="302">
        <v>0.16853681824013961</v>
      </c>
      <c r="D272" s="302">
        <f t="shared" si="85"/>
        <v>0.46206894310819302</v>
      </c>
      <c r="E272" s="303"/>
      <c r="F272" s="302">
        <v>0.22830199382145031</v>
      </c>
      <c r="G272" s="302">
        <v>0.19862976329440266</v>
      </c>
      <c r="H272" s="302">
        <f t="shared" si="86"/>
        <v>0.42693175711585296</v>
      </c>
      <c r="I272" s="303"/>
      <c r="J272" s="302">
        <v>0.16276229540757317</v>
      </c>
      <c r="K272" s="302">
        <v>0.18187330530209675</v>
      </c>
      <c r="L272" s="302">
        <f t="shared" si="87"/>
        <v>0.34463560070966992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6.9062424353797791</v>
      </c>
      <c r="C274" s="311">
        <f t="shared" ref="C274:D274" si="88">SUM(C264:C272)</f>
        <v>5.275757564620231</v>
      </c>
      <c r="D274" s="311">
        <f t="shared" si="88"/>
        <v>12.182000000000009</v>
      </c>
      <c r="E274" s="311"/>
      <c r="F274" s="311">
        <f t="shared" ref="F274:H274" si="89">SUM(F264:F272)</f>
        <v>8.0415696124346034</v>
      </c>
      <c r="G274" s="311">
        <f t="shared" si="89"/>
        <v>9.1864303875653892</v>
      </c>
      <c r="H274" s="311">
        <f t="shared" si="89"/>
        <v>17.227999999999991</v>
      </c>
      <c r="I274" s="311"/>
      <c r="J274" s="311">
        <f t="shared" ref="J274:L274" si="90">SUM(J264:J272)</f>
        <v>8.9661787912654596</v>
      </c>
      <c r="K274" s="311">
        <f t="shared" si="90"/>
        <v>10.298821208734543</v>
      </c>
      <c r="L274" s="311">
        <f t="shared" si="90"/>
        <v>19.265000000000004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2.7687800220945191</v>
      </c>
      <c r="C281" s="302">
        <v>6.5681641170235441</v>
      </c>
      <c r="D281" s="302">
        <f>SUM(B281:C281)</f>
        <v>9.3369441391180636</v>
      </c>
      <c r="E281" s="303"/>
      <c r="F281" s="302">
        <v>4.4824029780271966</v>
      </c>
      <c r="G281" s="302">
        <v>6.174389949678373</v>
      </c>
      <c r="H281" s="302">
        <f>SUM(F281:G281)</f>
        <v>10.65679292770557</v>
      </c>
      <c r="I281" s="303"/>
      <c r="J281" s="302">
        <v>5.2281494271198792</v>
      </c>
      <c r="K281" s="302">
        <v>6.1573331148930164</v>
      </c>
      <c r="L281" s="302">
        <f>SUM(J281:K281)</f>
        <v>11.385482542012895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7.3535926604737263</v>
      </c>
      <c r="C282" s="302">
        <v>16.798124022599076</v>
      </c>
      <c r="D282" s="302">
        <f t="shared" ref="D282:D289" si="91">SUM(B282:C282)</f>
        <v>24.151716683072802</v>
      </c>
      <c r="E282" s="303"/>
      <c r="F282" s="302">
        <v>12.402228297743376</v>
      </c>
      <c r="G282" s="302">
        <v>17.113449938781891</v>
      </c>
      <c r="H282" s="302">
        <f t="shared" ref="H282:H289" si="92">SUM(F282:G282)</f>
        <v>29.515678236525268</v>
      </c>
      <c r="I282" s="303"/>
      <c r="J282" s="302">
        <v>16.432317576462154</v>
      </c>
      <c r="K282" s="302">
        <v>19.985363354812108</v>
      </c>
      <c r="L282" s="302">
        <f t="shared" ref="L282:L289" si="93">SUM(J282:K282)</f>
        <v>36.417680931274262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4.4621807694900362</v>
      </c>
      <c r="C283" s="302">
        <v>6.8556122271735038</v>
      </c>
      <c r="D283" s="302">
        <f t="shared" si="91"/>
        <v>11.31779299666354</v>
      </c>
      <c r="E283" s="303"/>
      <c r="F283" s="302">
        <v>6.2884331626169017</v>
      </c>
      <c r="G283" s="302">
        <v>6.6960134201992787</v>
      </c>
      <c r="H283" s="302">
        <f t="shared" si="92"/>
        <v>12.984446582816179</v>
      </c>
      <c r="I283" s="303"/>
      <c r="J283" s="302">
        <v>8.0166201690781254</v>
      </c>
      <c r="K283" s="302">
        <v>6.6212707157593726</v>
      </c>
      <c r="L283" s="302">
        <f t="shared" si="93"/>
        <v>14.637890884837498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11.214774314339964</v>
      </c>
      <c r="C284" s="302">
        <v>1.2136254595121387</v>
      </c>
      <c r="D284" s="302">
        <f t="shared" si="91"/>
        <v>12.428399773852103</v>
      </c>
      <c r="E284" s="303"/>
      <c r="F284" s="302">
        <v>12.932938441999033</v>
      </c>
      <c r="G284" s="302">
        <v>1.0948746306669834</v>
      </c>
      <c r="H284" s="302">
        <f t="shared" si="92"/>
        <v>14.027813072666017</v>
      </c>
      <c r="I284" s="303"/>
      <c r="J284" s="302">
        <v>11.832462688579191</v>
      </c>
      <c r="K284" s="302">
        <v>0.82752807950507534</v>
      </c>
      <c r="L284" s="302">
        <f t="shared" si="93"/>
        <v>12.659990768084267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0.32210202218138145</v>
      </c>
      <c r="C285" s="302">
        <v>2.3083828556294494</v>
      </c>
      <c r="D285" s="302">
        <f t="shared" si="91"/>
        <v>2.6304848778108307</v>
      </c>
      <c r="E285" s="303"/>
      <c r="F285" s="302">
        <v>0.46161641594364899</v>
      </c>
      <c r="G285" s="302">
        <v>1.4649209680808388</v>
      </c>
      <c r="H285" s="302">
        <f t="shared" si="92"/>
        <v>1.9265373840244879</v>
      </c>
      <c r="I285" s="303"/>
      <c r="J285" s="302">
        <v>0.72559431261724094</v>
      </c>
      <c r="K285" s="302">
        <v>1.320190223677477</v>
      </c>
      <c r="L285" s="302">
        <f t="shared" si="93"/>
        <v>2.0457845362947178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0.96215763139207777</v>
      </c>
      <c r="C286" s="302">
        <v>0.58427628738376136</v>
      </c>
      <c r="D286" s="302">
        <f t="shared" si="91"/>
        <v>1.5464339187758391</v>
      </c>
      <c r="E286" s="303"/>
      <c r="F286" s="302">
        <v>1.6952307359092558</v>
      </c>
      <c r="G286" s="302">
        <v>0.55776640443439751</v>
      </c>
      <c r="H286" s="302">
        <f t="shared" si="92"/>
        <v>2.2529971403436533</v>
      </c>
      <c r="I286" s="303"/>
      <c r="J286" s="302">
        <v>1.9353915268438862</v>
      </c>
      <c r="K286" s="302">
        <v>0.82542015913015165</v>
      </c>
      <c r="L286" s="302">
        <f t="shared" si="93"/>
        <v>2.7608116859740379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1.5639462564273896</v>
      </c>
      <c r="C287" s="302">
        <v>0.9662882630369477</v>
      </c>
      <c r="D287" s="302">
        <f t="shared" si="91"/>
        <v>2.5302345194643374</v>
      </c>
      <c r="E287" s="303"/>
      <c r="F287" s="302">
        <v>1.7471744871167429</v>
      </c>
      <c r="G287" s="302">
        <v>0.74449216448136768</v>
      </c>
      <c r="H287" s="302">
        <f t="shared" si="92"/>
        <v>2.4916666515981105</v>
      </c>
      <c r="I287" s="303"/>
      <c r="J287" s="302">
        <v>1.7163064357539961</v>
      </c>
      <c r="K287" s="302">
        <v>0.86798073129264408</v>
      </c>
      <c r="L287" s="302">
        <f t="shared" si="93"/>
        <v>2.5842871670466403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9.8030461375855901E-2</v>
      </c>
      <c r="C288" s="302">
        <v>1.0355704803163772</v>
      </c>
      <c r="D288" s="302">
        <f t="shared" si="91"/>
        <v>1.133600941692233</v>
      </c>
      <c r="E288" s="303"/>
      <c r="F288" s="302">
        <v>0.10972264748460814</v>
      </c>
      <c r="G288" s="302">
        <v>0.73069506090262137</v>
      </c>
      <c r="H288" s="302">
        <f t="shared" si="92"/>
        <v>0.84041770838722951</v>
      </c>
      <c r="I288" s="303"/>
      <c r="J288" s="302">
        <v>0.11958069416049742</v>
      </c>
      <c r="K288" s="302">
        <v>0.66533078267218138</v>
      </c>
      <c r="L288" s="302">
        <f t="shared" si="93"/>
        <v>0.78491147683267881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1.3715565431004286</v>
      </c>
      <c r="C289" s="302">
        <v>1.1898356064498727</v>
      </c>
      <c r="D289" s="302">
        <f t="shared" si="91"/>
        <v>2.5613921495503016</v>
      </c>
      <c r="E289" s="303"/>
      <c r="F289" s="302">
        <v>1.4047250947666721</v>
      </c>
      <c r="G289" s="302">
        <v>0.78992520116690546</v>
      </c>
      <c r="H289" s="302">
        <f t="shared" si="92"/>
        <v>2.1946502959335774</v>
      </c>
      <c r="I289" s="303"/>
      <c r="J289" s="302">
        <v>1.3072653380416641</v>
      </c>
      <c r="K289" s="302">
        <v>0.69189466960133661</v>
      </c>
      <c r="L289" s="302">
        <f t="shared" si="93"/>
        <v>1.9991600076430007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30.117120680875381</v>
      </c>
      <c r="C291" s="311">
        <f t="shared" ref="C291:D291" si="94">SUM(C281:C289)</f>
        <v>37.519879319124669</v>
      </c>
      <c r="D291" s="311">
        <f t="shared" si="94"/>
        <v>67.637000000000057</v>
      </c>
      <c r="E291" s="311"/>
      <c r="F291" s="311">
        <f t="shared" ref="F291:H291" si="95">SUM(F281:F289)</f>
        <v>41.524472261607443</v>
      </c>
      <c r="G291" s="311">
        <f t="shared" si="95"/>
        <v>35.366527738392641</v>
      </c>
      <c r="H291" s="311">
        <f t="shared" si="95"/>
        <v>76.891000000000105</v>
      </c>
      <c r="I291" s="311"/>
      <c r="J291" s="311">
        <f t="shared" ref="J291:L291" si="96">SUM(J281:J289)</f>
        <v>47.31368816865664</v>
      </c>
      <c r="K291" s="311">
        <f t="shared" si="96"/>
        <v>37.962311831343364</v>
      </c>
      <c r="L291" s="311">
        <f t="shared" si="96"/>
        <v>85.275999999999982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2.4693493186650395</v>
      </c>
      <c r="C298" s="302">
        <v>6.212410623415547</v>
      </c>
      <c r="D298" s="302">
        <f>SUM(B298:C298)</f>
        <v>8.6817599420805855</v>
      </c>
      <c r="E298" s="303"/>
      <c r="F298" s="302">
        <v>2.8889128840179947</v>
      </c>
      <c r="G298" s="302">
        <v>7.3407282851369491</v>
      </c>
      <c r="H298" s="302">
        <f>SUM(F298:G298)</f>
        <v>10.229641169154943</v>
      </c>
      <c r="I298" s="303"/>
      <c r="J298" s="302">
        <v>3.1838425546562874</v>
      </c>
      <c r="K298" s="302">
        <v>8.1052189136818811</v>
      </c>
      <c r="L298" s="302">
        <f>SUM(J298:K298)</f>
        <v>11.289061468338168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3.1566965386229131</v>
      </c>
      <c r="C299" s="302">
        <v>5.3125427191990253</v>
      </c>
      <c r="D299" s="302">
        <f t="shared" ref="D299:D306" si="97">SUM(B299:C299)</f>
        <v>8.469239257821938</v>
      </c>
      <c r="E299" s="303"/>
      <c r="F299" s="302">
        <v>3.8591459436673086</v>
      </c>
      <c r="G299" s="302">
        <v>6.9118334124077387</v>
      </c>
      <c r="H299" s="302">
        <f t="shared" ref="H299:H306" si="98">SUM(F299:G299)</f>
        <v>10.770979356075047</v>
      </c>
      <c r="I299" s="303"/>
      <c r="J299" s="302">
        <v>5.1917026291196038</v>
      </c>
      <c r="K299" s="302">
        <v>9.9542003072964871</v>
      </c>
      <c r="L299" s="302">
        <f t="shared" ref="L299:L306" si="99">SUM(J299:K299)</f>
        <v>15.145902936416091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4.1213311628386053</v>
      </c>
      <c r="C300" s="302">
        <v>7.3047540950889545</v>
      </c>
      <c r="D300" s="302">
        <f t="shared" si="97"/>
        <v>11.426085257927561</v>
      </c>
      <c r="E300" s="303"/>
      <c r="F300" s="302">
        <v>4.5117685164556525</v>
      </c>
      <c r="G300" s="302">
        <v>8.2943249426322794</v>
      </c>
      <c r="H300" s="302">
        <f t="shared" si="98"/>
        <v>12.806093459087933</v>
      </c>
      <c r="I300" s="303"/>
      <c r="J300" s="302">
        <v>5.8588543709608487</v>
      </c>
      <c r="K300" s="302">
        <v>8.6209730343692215</v>
      </c>
      <c r="L300" s="302">
        <f t="shared" si="99"/>
        <v>14.47982740533007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8.2732173337257233</v>
      </c>
      <c r="C301" s="302">
        <v>1.8245490808888498</v>
      </c>
      <c r="D301" s="302">
        <f t="shared" si="97"/>
        <v>10.097766414614574</v>
      </c>
      <c r="E301" s="303"/>
      <c r="F301" s="302">
        <v>7.3182057604609669</v>
      </c>
      <c r="G301" s="302">
        <v>2.1116592565655337</v>
      </c>
      <c r="H301" s="302">
        <f t="shared" si="98"/>
        <v>9.4298650170265006</v>
      </c>
      <c r="I301" s="303"/>
      <c r="J301" s="302">
        <v>7.7982271150503237</v>
      </c>
      <c r="K301" s="302">
        <v>2.5303825447847594</v>
      </c>
      <c r="L301" s="302">
        <f t="shared" si="99"/>
        <v>10.328609659835083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0.52575859596796026</v>
      </c>
      <c r="C302" s="302">
        <v>3.237150411511033</v>
      </c>
      <c r="D302" s="302">
        <f t="shared" si="97"/>
        <v>3.762909007478993</v>
      </c>
      <c r="E302" s="303"/>
      <c r="F302" s="302">
        <v>0.59434160998149266</v>
      </c>
      <c r="G302" s="302">
        <v>2.7301839957487291</v>
      </c>
      <c r="H302" s="302">
        <f t="shared" si="98"/>
        <v>3.3245256057302219</v>
      </c>
      <c r="I302" s="303"/>
      <c r="J302" s="302">
        <v>0.9845310569634137</v>
      </c>
      <c r="K302" s="302">
        <v>2.8113053600145586</v>
      </c>
      <c r="L302" s="302">
        <f t="shared" si="99"/>
        <v>3.7958364169779721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5.2951912030046309</v>
      </c>
      <c r="C303" s="302">
        <v>1.8421419399084906</v>
      </c>
      <c r="D303" s="302">
        <f t="shared" si="97"/>
        <v>7.1373331429131213</v>
      </c>
      <c r="E303" s="303"/>
      <c r="F303" s="302">
        <v>4.9605398779540035</v>
      </c>
      <c r="G303" s="302">
        <v>2.2127569697372729</v>
      </c>
      <c r="H303" s="302">
        <f t="shared" si="98"/>
        <v>7.173296847691276</v>
      </c>
      <c r="I303" s="303"/>
      <c r="J303" s="302">
        <v>6.0249072456116783</v>
      </c>
      <c r="K303" s="302">
        <v>2.9912304998556545</v>
      </c>
      <c r="L303" s="302">
        <f t="shared" si="99"/>
        <v>9.0161377454673328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2.6784233866800151</v>
      </c>
      <c r="C304" s="302">
        <v>2.5797949483626574</v>
      </c>
      <c r="D304" s="302">
        <f t="shared" si="97"/>
        <v>5.2582183350426721</v>
      </c>
      <c r="E304" s="303"/>
      <c r="F304" s="302">
        <v>2.534789590153649</v>
      </c>
      <c r="G304" s="302">
        <v>2.6058644935001438</v>
      </c>
      <c r="H304" s="302">
        <f t="shared" si="98"/>
        <v>5.1406540836537928</v>
      </c>
      <c r="I304" s="303"/>
      <c r="J304" s="302">
        <v>3.3288637493286037</v>
      </c>
      <c r="K304" s="302">
        <v>3.1031560661184074</v>
      </c>
      <c r="L304" s="302">
        <f t="shared" si="99"/>
        <v>6.4320198154470116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0.31181377535146021</v>
      </c>
      <c r="C305" s="302">
        <v>4.023881989620878</v>
      </c>
      <c r="D305" s="302">
        <f t="shared" si="97"/>
        <v>4.3356957649723382</v>
      </c>
      <c r="E305" s="303"/>
      <c r="F305" s="302">
        <v>0.22177533250878326</v>
      </c>
      <c r="G305" s="302">
        <v>3.8190340143799215</v>
      </c>
      <c r="H305" s="302">
        <f t="shared" si="98"/>
        <v>4.0408093468887047</v>
      </c>
      <c r="I305" s="303"/>
      <c r="J305" s="302">
        <v>0.34395108182171136</v>
      </c>
      <c r="K305" s="302">
        <v>3.6092745288384038</v>
      </c>
      <c r="L305" s="302">
        <f t="shared" si="99"/>
        <v>3.9532256106601151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9.4105688773894265</v>
      </c>
      <c r="C306" s="302">
        <v>16.323423999758813</v>
      </c>
      <c r="D306" s="302">
        <f t="shared" si="97"/>
        <v>25.733992877148239</v>
      </c>
      <c r="E306" s="303"/>
      <c r="F306" s="302">
        <v>7.3095185005557228</v>
      </c>
      <c r="G306" s="302">
        <v>14.059616614135894</v>
      </c>
      <c r="H306" s="302">
        <f t="shared" si="98"/>
        <v>21.369135114691616</v>
      </c>
      <c r="I306" s="303"/>
      <c r="J306" s="302">
        <v>6.542115281096839</v>
      </c>
      <c r="K306" s="302">
        <v>15.729263660431348</v>
      </c>
      <c r="L306" s="302">
        <f t="shared" si="99"/>
        <v>22.271378941528187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36.24235019224578</v>
      </c>
      <c r="C308" s="311">
        <f t="shared" ref="C308:D308" si="100">SUM(C298:C306)</f>
        <v>48.66064980775424</v>
      </c>
      <c r="D308" s="311">
        <f t="shared" si="100"/>
        <v>84.90300000000002</v>
      </c>
      <c r="E308" s="311"/>
      <c r="F308" s="311">
        <f t="shared" ref="F308:H308" si="101">SUM(F298:F306)</f>
        <v>34.198998015755578</v>
      </c>
      <c r="G308" s="311">
        <f t="shared" si="101"/>
        <v>50.086001984244461</v>
      </c>
      <c r="H308" s="311">
        <f t="shared" si="101"/>
        <v>84.285000000000039</v>
      </c>
      <c r="I308" s="311"/>
      <c r="J308" s="311">
        <f t="shared" ref="J308:L308" si="102">SUM(J298:J306)</f>
        <v>39.256995084609315</v>
      </c>
      <c r="K308" s="311">
        <f t="shared" si="102"/>
        <v>57.455004915390731</v>
      </c>
      <c r="L308" s="311">
        <f t="shared" si="102"/>
        <v>96.712000000000018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0.9595975424371227</v>
      </c>
      <c r="C315" s="302">
        <v>1.4031659007910551</v>
      </c>
      <c r="D315" s="302">
        <f>SUM(B315:C315)</f>
        <v>2.3627634432281779</v>
      </c>
      <c r="E315" s="303"/>
      <c r="F315" s="302">
        <v>1.2268228081203885</v>
      </c>
      <c r="G315" s="302">
        <v>1.4512736806224447</v>
      </c>
      <c r="H315" s="302">
        <f>SUM(F315:G315)</f>
        <v>2.6780964887428329</v>
      </c>
      <c r="I315" s="303"/>
      <c r="J315" s="302">
        <v>1.4243014245152881</v>
      </c>
      <c r="K315" s="302">
        <v>1.6058982171458598</v>
      </c>
      <c r="L315" s="302">
        <f>SUM(J315:K315)</f>
        <v>3.0301996416611479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3.6663655989536266</v>
      </c>
      <c r="C316" s="302">
        <v>2.3307401170502002</v>
      </c>
      <c r="D316" s="302">
        <f t="shared" ref="D316:D323" si="103">SUM(B316:C316)</f>
        <v>5.9971057160038264</v>
      </c>
      <c r="E316" s="303"/>
      <c r="F316" s="302">
        <v>4.7163522285469153</v>
      </c>
      <c r="G316" s="302">
        <v>2.6201910272950819</v>
      </c>
      <c r="H316" s="302">
        <f t="shared" ref="H316:H323" si="104">SUM(F316:G316)</f>
        <v>7.3365432558419972</v>
      </c>
      <c r="I316" s="303"/>
      <c r="J316" s="302">
        <v>5.8598192502586883</v>
      </c>
      <c r="K316" s="302">
        <v>3.8008542867536121</v>
      </c>
      <c r="L316" s="302">
        <f t="shared" ref="L316:L323" si="105">SUM(J316:K316)</f>
        <v>9.6606735370123005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3.5989622375493595</v>
      </c>
      <c r="C317" s="302">
        <v>6.254267861738084</v>
      </c>
      <c r="D317" s="302">
        <f t="shared" si="103"/>
        <v>9.853230099287444</v>
      </c>
      <c r="E317" s="303"/>
      <c r="F317" s="302">
        <v>4.1040387956969058</v>
      </c>
      <c r="G317" s="302">
        <v>6.1663815868210952</v>
      </c>
      <c r="H317" s="302">
        <f t="shared" si="104"/>
        <v>10.270420382518001</v>
      </c>
      <c r="I317" s="303"/>
      <c r="J317" s="302">
        <v>5.4294735232489808</v>
      </c>
      <c r="K317" s="302">
        <v>5.7950000456178845</v>
      </c>
      <c r="L317" s="302">
        <f t="shared" si="105"/>
        <v>11.224473568866866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5.7786609870124845</v>
      </c>
      <c r="C318" s="302">
        <v>0.93873039391347179</v>
      </c>
      <c r="D318" s="302">
        <f t="shared" si="103"/>
        <v>6.7173913809259567</v>
      </c>
      <c r="E318" s="303"/>
      <c r="F318" s="302">
        <v>5.0653280661563382</v>
      </c>
      <c r="G318" s="302">
        <v>0.89235956851261478</v>
      </c>
      <c r="H318" s="302">
        <f t="shared" si="104"/>
        <v>5.9576876346689529</v>
      </c>
      <c r="I318" s="303"/>
      <c r="J318" s="302">
        <v>4.0801953461304894</v>
      </c>
      <c r="K318" s="302">
        <v>0.83945964363128711</v>
      </c>
      <c r="L318" s="302">
        <f t="shared" si="105"/>
        <v>4.9196549897617761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7.1443650891254623E-2</v>
      </c>
      <c r="C319" s="302">
        <v>0.17883086848213176</v>
      </c>
      <c r="D319" s="302">
        <f t="shared" si="103"/>
        <v>0.25027451937338641</v>
      </c>
      <c r="E319" s="303"/>
      <c r="F319" s="302">
        <v>7.6467155788566443E-2</v>
      </c>
      <c r="G319" s="302">
        <v>0.11588874500896984</v>
      </c>
      <c r="H319" s="302">
        <f t="shared" si="104"/>
        <v>0.19235590079753628</v>
      </c>
      <c r="I319" s="303"/>
      <c r="J319" s="302">
        <v>0.15223785461801737</v>
      </c>
      <c r="K319" s="302">
        <v>0.10680544629153452</v>
      </c>
      <c r="L319" s="302">
        <f t="shared" si="105"/>
        <v>0.25904330090955185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1.4098739999140941</v>
      </c>
      <c r="C320" s="302">
        <v>0.40205644569160448</v>
      </c>
      <c r="D320" s="302">
        <f t="shared" si="103"/>
        <v>1.8119304456056986</v>
      </c>
      <c r="E320" s="303"/>
      <c r="F320" s="302">
        <v>1.3297726038969107</v>
      </c>
      <c r="G320" s="302">
        <v>0.37386971432895721</v>
      </c>
      <c r="H320" s="302">
        <f t="shared" si="104"/>
        <v>1.7036423182258678</v>
      </c>
      <c r="I320" s="303"/>
      <c r="J320" s="302">
        <v>1.4447357727679677</v>
      </c>
      <c r="K320" s="302">
        <v>0.44007429357947114</v>
      </c>
      <c r="L320" s="302">
        <f t="shared" si="105"/>
        <v>1.884810066347439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0.50312679569223784</v>
      </c>
      <c r="C321" s="302">
        <v>0.14266546950120773</v>
      </c>
      <c r="D321" s="302">
        <f t="shared" si="103"/>
        <v>0.64579226519344557</v>
      </c>
      <c r="E321" s="303"/>
      <c r="F321" s="302">
        <v>0.49995332515943447</v>
      </c>
      <c r="G321" s="302">
        <v>0.12270179604818301</v>
      </c>
      <c r="H321" s="302">
        <f t="shared" si="104"/>
        <v>0.62265512120761746</v>
      </c>
      <c r="I321" s="303"/>
      <c r="J321" s="302">
        <v>0.53393243263172807</v>
      </c>
      <c r="K321" s="302">
        <v>0.16946946791437303</v>
      </c>
      <c r="L321" s="302">
        <f t="shared" si="105"/>
        <v>0.70340190054610108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6.6841444060163152E-2</v>
      </c>
      <c r="C322" s="302">
        <v>8.2285400058835029E-2</v>
      </c>
      <c r="D322" s="302">
        <f t="shared" si="103"/>
        <v>0.14912684411899818</v>
      </c>
      <c r="E322" s="303"/>
      <c r="F322" s="302">
        <v>5.672973437219541E-2</v>
      </c>
      <c r="G322" s="302">
        <v>6.087961553124685E-2</v>
      </c>
      <c r="H322" s="302">
        <f t="shared" si="104"/>
        <v>0.11760934990344227</v>
      </c>
      <c r="I322" s="303"/>
      <c r="J322" s="302">
        <v>0.11887623329612726</v>
      </c>
      <c r="K322" s="302">
        <v>4.5889440531503727E-2</v>
      </c>
      <c r="L322" s="302">
        <f t="shared" si="105"/>
        <v>0.16476567382763099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0.53403203322072967</v>
      </c>
      <c r="C323" s="302">
        <v>0.4703532530423522</v>
      </c>
      <c r="D323" s="302">
        <f t="shared" si="103"/>
        <v>1.0043852862630818</v>
      </c>
      <c r="E323" s="303"/>
      <c r="F323" s="302">
        <v>0.54155005338717543</v>
      </c>
      <c r="G323" s="302">
        <v>0.34643949470659646</v>
      </c>
      <c r="H323" s="302">
        <f t="shared" si="104"/>
        <v>0.88798954809377184</v>
      </c>
      <c r="I323" s="303"/>
      <c r="J323" s="302">
        <v>0.60957305287049734</v>
      </c>
      <c r="K323" s="302">
        <v>0.35040426819670034</v>
      </c>
      <c r="L323" s="302">
        <f t="shared" si="105"/>
        <v>0.95997732106719769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16.588904289731072</v>
      </c>
      <c r="C325" s="311">
        <f t="shared" ref="C325:D325" si="106">SUM(C315:C323)</f>
        <v>12.203095710268943</v>
      </c>
      <c r="D325" s="311">
        <f t="shared" si="106"/>
        <v>28.792000000000023</v>
      </c>
      <c r="E325" s="311"/>
      <c r="F325" s="311">
        <f t="shared" ref="F325:H325" si="107">SUM(F315:F323)</f>
        <v>17.617014771124833</v>
      </c>
      <c r="G325" s="311">
        <f t="shared" si="107"/>
        <v>12.14998522887519</v>
      </c>
      <c r="H325" s="311">
        <f t="shared" si="107"/>
        <v>29.767000000000021</v>
      </c>
      <c r="I325" s="311"/>
      <c r="J325" s="311">
        <f t="shared" ref="J325:L325" si="108">SUM(J315:J323)</f>
        <v>19.653144890337789</v>
      </c>
      <c r="K325" s="311">
        <f t="shared" si="108"/>
        <v>13.153855109662226</v>
      </c>
      <c r="L325" s="311">
        <f t="shared" si="108"/>
        <v>32.807000000000016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1.0926031867088901</v>
      </c>
      <c r="C332" s="302">
        <v>1.0187323313888432</v>
      </c>
      <c r="D332" s="302">
        <f>SUM(B332:C332)</f>
        <v>2.1113355180977331</v>
      </c>
      <c r="E332" s="303"/>
      <c r="F332" s="302">
        <v>1.4316998535545653</v>
      </c>
      <c r="G332" s="302">
        <v>0.99020322787200965</v>
      </c>
      <c r="H332" s="302">
        <f>SUM(F332:G332)</f>
        <v>2.4219030814265752</v>
      </c>
      <c r="I332" s="303"/>
      <c r="J332" s="302">
        <v>1.6754521996944753</v>
      </c>
      <c r="K332" s="302">
        <v>0.90298356447581496</v>
      </c>
      <c r="L332" s="302">
        <f>SUM(J332:K332)</f>
        <v>2.5784357641702904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18.611911005698772</v>
      </c>
      <c r="C333" s="302">
        <v>13.841530866095079</v>
      </c>
      <c r="D333" s="302">
        <f t="shared" ref="D333:D340" si="109">SUM(B333:C333)</f>
        <v>32.453441871793849</v>
      </c>
      <c r="E333" s="303"/>
      <c r="F333" s="302">
        <v>21.607616582374789</v>
      </c>
      <c r="G333" s="302">
        <v>13.851297052131935</v>
      </c>
      <c r="H333" s="302">
        <f t="shared" ref="H333:H340" si="110">SUM(F333:G333)</f>
        <v>35.458913634506722</v>
      </c>
      <c r="I333" s="303"/>
      <c r="J333" s="302">
        <v>21.90022308713181</v>
      </c>
      <c r="K333" s="302">
        <v>14.16376977437897</v>
      </c>
      <c r="L333" s="302">
        <f t="shared" ref="L333:L340" si="111">SUM(J333:K333)</f>
        <v>36.063992861510783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4.0397463303745473</v>
      </c>
      <c r="C334" s="302">
        <v>2.351926411826891</v>
      </c>
      <c r="D334" s="302">
        <f t="shared" si="109"/>
        <v>6.3916727422014379</v>
      </c>
      <c r="E334" s="303"/>
      <c r="F334" s="302">
        <v>4.5351387256290669</v>
      </c>
      <c r="G334" s="302">
        <v>2.3496523449021898</v>
      </c>
      <c r="H334" s="302">
        <f t="shared" si="110"/>
        <v>6.8847910705312572</v>
      </c>
      <c r="I334" s="303"/>
      <c r="J334" s="302">
        <v>6.5795045829194585</v>
      </c>
      <c r="K334" s="302">
        <v>1.9813304451793119</v>
      </c>
      <c r="L334" s="302">
        <f t="shared" si="111"/>
        <v>8.5608350280987704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4.3499474453379197</v>
      </c>
      <c r="C335" s="302">
        <v>0.56140457654885945</v>
      </c>
      <c r="D335" s="302">
        <f t="shared" si="109"/>
        <v>4.9113520218867794</v>
      </c>
      <c r="E335" s="303"/>
      <c r="F335" s="302">
        <v>3.9317785117178348</v>
      </c>
      <c r="G335" s="302">
        <v>0.48382909099675159</v>
      </c>
      <c r="H335" s="302">
        <f t="shared" si="110"/>
        <v>4.4156076027145863</v>
      </c>
      <c r="I335" s="303"/>
      <c r="J335" s="302">
        <v>2.1543009020307391</v>
      </c>
      <c r="K335" s="302">
        <v>0.40805790413783005</v>
      </c>
      <c r="L335" s="302">
        <f t="shared" si="111"/>
        <v>2.5623588061685689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0.67833935100921172</v>
      </c>
      <c r="C336" s="302">
        <v>0.48723469878901499</v>
      </c>
      <c r="D336" s="302">
        <f t="shared" si="109"/>
        <v>1.1655740497982268</v>
      </c>
      <c r="E336" s="303"/>
      <c r="F336" s="302">
        <v>0.56304597945074697</v>
      </c>
      <c r="G336" s="302">
        <v>0.29748591789284062</v>
      </c>
      <c r="H336" s="302">
        <f t="shared" si="110"/>
        <v>0.86053189734358759</v>
      </c>
      <c r="I336" s="303"/>
      <c r="J336" s="302">
        <v>0.3635792161640406</v>
      </c>
      <c r="K336" s="302">
        <v>0.20568427723584687</v>
      </c>
      <c r="L336" s="302">
        <f t="shared" si="111"/>
        <v>0.56926349339988747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21.547066018632101</v>
      </c>
      <c r="C337" s="302">
        <v>2.6248841194266697</v>
      </c>
      <c r="D337" s="302">
        <f t="shared" si="109"/>
        <v>24.171950138058772</v>
      </c>
      <c r="E337" s="303"/>
      <c r="F337" s="302">
        <v>20.172150389064381</v>
      </c>
      <c r="G337" s="302">
        <v>2.4882090637657481</v>
      </c>
      <c r="H337" s="302">
        <f t="shared" si="110"/>
        <v>22.660359452830129</v>
      </c>
      <c r="I337" s="303"/>
      <c r="J337" s="302">
        <v>21.124189520863478</v>
      </c>
      <c r="K337" s="302">
        <v>2.8045251255890142</v>
      </c>
      <c r="L337" s="302">
        <f t="shared" si="111"/>
        <v>23.928714646452491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0.36115341538029749</v>
      </c>
      <c r="C338" s="302">
        <v>0.13530342739201087</v>
      </c>
      <c r="D338" s="302">
        <f t="shared" si="109"/>
        <v>0.49645684277230839</v>
      </c>
      <c r="E338" s="303"/>
      <c r="F338" s="302">
        <v>0.33776327547308715</v>
      </c>
      <c r="G338" s="302">
        <v>0.11316812538338218</v>
      </c>
      <c r="H338" s="302">
        <f t="shared" si="110"/>
        <v>0.45093140085646932</v>
      </c>
      <c r="I338" s="303"/>
      <c r="J338" s="302">
        <v>0.34451619054610111</v>
      </c>
      <c r="K338" s="302">
        <v>0.13106214005440214</v>
      </c>
      <c r="L338" s="302">
        <f t="shared" si="111"/>
        <v>0.47557833060050325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0.32225681243354776</v>
      </c>
      <c r="C339" s="302">
        <v>0.89368455154614757</v>
      </c>
      <c r="D339" s="302">
        <f t="shared" si="109"/>
        <v>1.2159413639796952</v>
      </c>
      <c r="E339" s="303"/>
      <c r="F339" s="302">
        <v>0.38551314169465489</v>
      </c>
      <c r="G339" s="302">
        <v>0.95673254898306714</v>
      </c>
      <c r="H339" s="302">
        <f t="shared" si="110"/>
        <v>1.342245690677722</v>
      </c>
      <c r="I339" s="303"/>
      <c r="J339" s="302">
        <v>0.31224717618529269</v>
      </c>
      <c r="K339" s="302">
        <v>0.9496406169590923</v>
      </c>
      <c r="L339" s="302">
        <f t="shared" si="111"/>
        <v>1.261887793144385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4.5814620796277223</v>
      </c>
      <c r="C340" s="302">
        <v>1.0428133717834862</v>
      </c>
      <c r="D340" s="302">
        <f t="shared" si="109"/>
        <v>5.6242754514112088</v>
      </c>
      <c r="E340" s="303"/>
      <c r="F340" s="302">
        <v>3.6517522334092729</v>
      </c>
      <c r="G340" s="302">
        <v>0.73796393570375063</v>
      </c>
      <c r="H340" s="302">
        <f t="shared" si="110"/>
        <v>4.389716169113024</v>
      </c>
      <c r="I340" s="303"/>
      <c r="J340" s="302">
        <v>2.0379006101309614</v>
      </c>
      <c r="K340" s="302">
        <v>0.61103266632345599</v>
      </c>
      <c r="L340" s="302">
        <f t="shared" si="111"/>
        <v>2.6489332764544171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55.58448564520301</v>
      </c>
      <c r="C342" s="311">
        <f t="shared" ref="C342:D342" si="112">SUM(C332:C340)</f>
        <v>22.957514354796999</v>
      </c>
      <c r="D342" s="311">
        <f t="shared" si="112"/>
        <v>78.542000000000002</v>
      </c>
      <c r="E342" s="311"/>
      <c r="F342" s="311">
        <f t="shared" ref="F342:H342" si="113">SUM(F332:F340)</f>
        <v>56.616458692368404</v>
      </c>
      <c r="G342" s="311">
        <f t="shared" si="113"/>
        <v>22.268541307631672</v>
      </c>
      <c r="H342" s="311">
        <f t="shared" si="113"/>
        <v>78.88500000000009</v>
      </c>
      <c r="I342" s="311"/>
      <c r="J342" s="311">
        <f t="shared" ref="J342:L342" si="114">SUM(J332:J340)</f>
        <v>56.491913485666359</v>
      </c>
      <c r="K342" s="311">
        <f t="shared" si="114"/>
        <v>22.158086514333743</v>
      </c>
      <c r="L342" s="311">
        <f t="shared" si="114"/>
        <v>78.650000000000091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2.2987229012887909</v>
      </c>
      <c r="C349" s="302">
        <v>1.1484788732111773</v>
      </c>
      <c r="D349" s="302">
        <f>SUM(B349:C349)</f>
        <v>3.4472017744999679</v>
      </c>
      <c r="E349" s="303"/>
      <c r="F349" s="302">
        <v>2.9820920902127033</v>
      </c>
      <c r="G349" s="302">
        <v>1.215296936937851</v>
      </c>
      <c r="H349" s="302">
        <f>SUM(F349:G349)</f>
        <v>4.1973890271505541</v>
      </c>
      <c r="I349" s="303"/>
      <c r="J349" s="302">
        <v>3.532204275124859</v>
      </c>
      <c r="K349" s="302">
        <v>1.1579816291407983</v>
      </c>
      <c r="L349" s="302">
        <f>SUM(J349:K349)</f>
        <v>4.6901859042656575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17.953655337387687</v>
      </c>
      <c r="C350" s="302">
        <v>5.739012172578164</v>
      </c>
      <c r="D350" s="302">
        <f t="shared" ref="D350:D357" si="115">SUM(B350:C350)</f>
        <v>23.692667509965851</v>
      </c>
      <c r="E350" s="303"/>
      <c r="F350" s="302">
        <v>21.721116227852082</v>
      </c>
      <c r="G350" s="302">
        <v>6.9338958782552833</v>
      </c>
      <c r="H350" s="302">
        <f t="shared" ref="H350:H357" si="116">SUM(F350:G350)</f>
        <v>28.655012106107364</v>
      </c>
      <c r="I350" s="303"/>
      <c r="J350" s="302">
        <v>25.145170265174627</v>
      </c>
      <c r="K350" s="302">
        <v>7.110005353670382</v>
      </c>
      <c r="L350" s="302">
        <f t="shared" ref="L350:L357" si="117">SUM(J350:K350)</f>
        <v>32.255175618845009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8.2259619934158099</v>
      </c>
      <c r="C351" s="302">
        <v>2.4727597466251821</v>
      </c>
      <c r="D351" s="302">
        <f t="shared" si="115"/>
        <v>10.698721740040991</v>
      </c>
      <c r="E351" s="303"/>
      <c r="F351" s="302">
        <v>9.7602224314438164</v>
      </c>
      <c r="G351" s="302">
        <v>2.7832867073289544</v>
      </c>
      <c r="H351" s="302">
        <f t="shared" si="116"/>
        <v>12.543509138772771</v>
      </c>
      <c r="I351" s="303"/>
      <c r="J351" s="302">
        <v>17.926190705806881</v>
      </c>
      <c r="K351" s="302">
        <v>3.5935216308195534</v>
      </c>
      <c r="L351" s="302">
        <f t="shared" si="117"/>
        <v>21.519712336626434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6.4796640024364986</v>
      </c>
      <c r="C352" s="302">
        <v>0.93653124230887763</v>
      </c>
      <c r="D352" s="302">
        <f t="shared" si="115"/>
        <v>7.4161952447453761</v>
      </c>
      <c r="E352" s="303"/>
      <c r="F352" s="302">
        <v>6.1138822888437012</v>
      </c>
      <c r="G352" s="302">
        <v>0.92635626365709889</v>
      </c>
      <c r="H352" s="302">
        <f t="shared" si="116"/>
        <v>7.0402385525008002</v>
      </c>
      <c r="I352" s="303"/>
      <c r="J352" s="302">
        <v>4.086787211341508</v>
      </c>
      <c r="K352" s="302">
        <v>0.81487353545328745</v>
      </c>
      <c r="L352" s="302">
        <f t="shared" si="117"/>
        <v>4.9016607467947955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0.53058013337445742</v>
      </c>
      <c r="C353" s="302">
        <v>0.45936088106931483</v>
      </c>
      <c r="D353" s="302">
        <f t="shared" si="115"/>
        <v>0.98994101444377225</v>
      </c>
      <c r="E353" s="303"/>
      <c r="F353" s="302">
        <v>0.4599892923140127</v>
      </c>
      <c r="G353" s="302">
        <v>0.33396717022614147</v>
      </c>
      <c r="H353" s="302">
        <f t="shared" si="116"/>
        <v>0.79395646254015417</v>
      </c>
      <c r="I353" s="303"/>
      <c r="J353" s="302">
        <v>0.36354813517870205</v>
      </c>
      <c r="K353" s="302">
        <v>0.23611157963776974</v>
      </c>
      <c r="L353" s="302">
        <f t="shared" si="117"/>
        <v>0.59965971481647173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30.274558238289544</v>
      </c>
      <c r="C354" s="302">
        <v>5.8930556188190009</v>
      </c>
      <c r="D354" s="302">
        <f t="shared" si="115"/>
        <v>36.167613857108542</v>
      </c>
      <c r="E354" s="303"/>
      <c r="F354" s="302">
        <v>31.103786351789555</v>
      </c>
      <c r="G354" s="302">
        <v>6.2461587793184741</v>
      </c>
      <c r="H354" s="302">
        <f t="shared" si="116"/>
        <v>37.349945131108029</v>
      </c>
      <c r="I354" s="303"/>
      <c r="J354" s="302">
        <v>34.20357344222608</v>
      </c>
      <c r="K354" s="302">
        <v>9.1021523259109074</v>
      </c>
      <c r="L354" s="302">
        <f t="shared" si="117"/>
        <v>43.305725768136988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0.86117808002962548</v>
      </c>
      <c r="C355" s="302">
        <v>0.2269343090868933</v>
      </c>
      <c r="D355" s="302">
        <f t="shared" si="115"/>
        <v>1.0881123891165188</v>
      </c>
      <c r="E355" s="303"/>
      <c r="F355" s="302">
        <v>0.82711745452823338</v>
      </c>
      <c r="G355" s="302">
        <v>0.19696413052892586</v>
      </c>
      <c r="H355" s="302">
        <f t="shared" si="116"/>
        <v>1.0240815850571592</v>
      </c>
      <c r="I355" s="303"/>
      <c r="J355" s="302">
        <v>0.91885919832819563</v>
      </c>
      <c r="K355" s="302">
        <v>0.19092369659264471</v>
      </c>
      <c r="L355" s="302">
        <f t="shared" si="117"/>
        <v>1.1097828949208404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0.25825440911773284</v>
      </c>
      <c r="C356" s="302">
        <v>0.21525544005813377</v>
      </c>
      <c r="D356" s="302">
        <f t="shared" si="115"/>
        <v>0.47350984917586658</v>
      </c>
      <c r="E356" s="303"/>
      <c r="F356" s="302">
        <v>0.22010337914529798</v>
      </c>
      <c r="G356" s="302">
        <v>0.1837354383675765</v>
      </c>
      <c r="H356" s="302">
        <f t="shared" si="116"/>
        <v>0.40383881751287448</v>
      </c>
      <c r="I356" s="303"/>
      <c r="J356" s="302">
        <v>0.10302464911276019</v>
      </c>
      <c r="K356" s="302">
        <v>0.11170725077875383</v>
      </c>
      <c r="L356" s="302">
        <f t="shared" si="117"/>
        <v>0.21473189989151403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1.8093796496971177</v>
      </c>
      <c r="C357" s="302">
        <v>0.86765697120588769</v>
      </c>
      <c r="D357" s="302">
        <f t="shared" si="115"/>
        <v>2.6770366209030056</v>
      </c>
      <c r="E357" s="303"/>
      <c r="F357" s="302">
        <v>1.425883463718854</v>
      </c>
      <c r="G357" s="302">
        <v>0.66914571553160973</v>
      </c>
      <c r="H357" s="302">
        <f t="shared" si="116"/>
        <v>2.0950291792504636</v>
      </c>
      <c r="I357" s="303"/>
      <c r="J357" s="302">
        <v>1.0568939153289065</v>
      </c>
      <c r="K357" s="302">
        <v>0.51547120037337701</v>
      </c>
      <c r="L357" s="302">
        <f t="shared" si="117"/>
        <v>1.5723651157022835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68.691954745037279</v>
      </c>
      <c r="C359" s="311">
        <f t="shared" ref="C359:D359" si="118">SUM(C349:C357)</f>
        <v>17.959045254962632</v>
      </c>
      <c r="D359" s="311">
        <f t="shared" si="118"/>
        <v>86.650999999999897</v>
      </c>
      <c r="E359" s="311"/>
      <c r="F359" s="311">
        <f t="shared" ref="F359:H359" si="119">SUM(F349:F357)</f>
        <v>74.614192979848255</v>
      </c>
      <c r="G359" s="311">
        <f t="shared" si="119"/>
        <v>19.488807020151913</v>
      </c>
      <c r="H359" s="311">
        <f t="shared" si="119"/>
        <v>94.103000000000165</v>
      </c>
      <c r="I359" s="311"/>
      <c r="J359" s="311">
        <f t="shared" ref="J359:L359" si="120">SUM(J349:J357)</f>
        <v>87.336251797622509</v>
      </c>
      <c r="K359" s="311">
        <f t="shared" si="120"/>
        <v>22.832748202377473</v>
      </c>
      <c r="L359" s="311">
        <f t="shared" si="120"/>
        <v>110.169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0.52247428490407488</v>
      </c>
      <c r="C366" s="302">
        <v>1.5829812396892518</v>
      </c>
      <c r="D366" s="302">
        <f>SUM(B366:C366)</f>
        <v>2.1054555245933266</v>
      </c>
      <c r="E366" s="303"/>
      <c r="F366" s="302">
        <v>0.93468744044330665</v>
      </c>
      <c r="G366" s="302">
        <v>1.5414180587867068</v>
      </c>
      <c r="H366" s="302">
        <f>SUM(F366:G366)</f>
        <v>2.4761054992300133</v>
      </c>
      <c r="I366" s="303"/>
      <c r="J366" s="302">
        <v>0.99193670709861437</v>
      </c>
      <c r="K366" s="302">
        <v>1.6759238973413695</v>
      </c>
      <c r="L366" s="302">
        <f>SUM(J366:K366)</f>
        <v>2.667860604439984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1.1121016113616988</v>
      </c>
      <c r="C367" s="302">
        <v>2.1699583752977945</v>
      </c>
      <c r="D367" s="302">
        <f t="shared" ref="D367:D374" si="121">SUM(B367:C367)</f>
        <v>3.2820599866594931</v>
      </c>
      <c r="E367" s="303"/>
      <c r="F367" s="302">
        <v>2.0818584072108886</v>
      </c>
      <c r="G367" s="302">
        <v>2.0250336690310546</v>
      </c>
      <c r="H367" s="302">
        <f t="shared" ref="H367:H374" si="122">SUM(F367:G367)</f>
        <v>4.1068920762419427</v>
      </c>
      <c r="I367" s="303"/>
      <c r="J367" s="302">
        <v>2.400636741032566</v>
      </c>
      <c r="K367" s="302">
        <v>2.5831227757134703</v>
      </c>
      <c r="L367" s="302">
        <f t="shared" ref="L367:L374" si="123">SUM(J367:K367)</f>
        <v>4.9837595167460362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1.5336461695850083</v>
      </c>
      <c r="C368" s="302">
        <v>4.0111592833022396</v>
      </c>
      <c r="D368" s="302">
        <f t="shared" si="121"/>
        <v>5.5448054528872479</v>
      </c>
      <c r="E368" s="303"/>
      <c r="F368" s="302">
        <v>2.4129266201246065</v>
      </c>
      <c r="G368" s="302">
        <v>3.4208749916193621</v>
      </c>
      <c r="H368" s="302">
        <f t="shared" si="122"/>
        <v>5.8338016117439686</v>
      </c>
      <c r="I368" s="303"/>
      <c r="J368" s="302">
        <v>2.3554342263102686</v>
      </c>
      <c r="K368" s="302">
        <v>3.2688635785349089</v>
      </c>
      <c r="L368" s="302">
        <f t="shared" si="123"/>
        <v>5.6242978048451775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2.3742636767567951</v>
      </c>
      <c r="C369" s="302">
        <v>0.3697422866252239</v>
      </c>
      <c r="D369" s="302">
        <f t="shared" si="121"/>
        <v>2.7440059633820191</v>
      </c>
      <c r="E369" s="303"/>
      <c r="F369" s="302">
        <v>3.1488031093380258</v>
      </c>
      <c r="G369" s="302">
        <v>0.35476938563894134</v>
      </c>
      <c r="H369" s="302">
        <f t="shared" si="122"/>
        <v>3.5035724949769671</v>
      </c>
      <c r="I369" s="303"/>
      <c r="J369" s="302">
        <v>3.0569420490457411</v>
      </c>
      <c r="K369" s="302">
        <v>0.43425764657031396</v>
      </c>
      <c r="L369" s="302">
        <f t="shared" si="123"/>
        <v>3.4911996956160549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0.41903220736958041</v>
      </c>
      <c r="C370" s="302">
        <v>2.071314332502463</v>
      </c>
      <c r="D370" s="302">
        <f t="shared" si="121"/>
        <v>2.4903465398720432</v>
      </c>
      <c r="E370" s="303"/>
      <c r="F370" s="302">
        <v>0.65231342745646415</v>
      </c>
      <c r="G370" s="302">
        <v>1.5097870132622839</v>
      </c>
      <c r="H370" s="302">
        <f t="shared" si="122"/>
        <v>2.1621004407187483</v>
      </c>
      <c r="I370" s="303"/>
      <c r="J370" s="302">
        <v>0.72414341592489473</v>
      </c>
      <c r="K370" s="302">
        <v>1.501887874427744</v>
      </c>
      <c r="L370" s="302">
        <f t="shared" si="123"/>
        <v>2.2260312903526387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1.6988311694754938</v>
      </c>
      <c r="C371" s="302">
        <v>1.2148746739985441</v>
      </c>
      <c r="D371" s="302">
        <f t="shared" si="121"/>
        <v>2.9137058434740379</v>
      </c>
      <c r="E371" s="303"/>
      <c r="F371" s="302">
        <v>2.0790582765181407</v>
      </c>
      <c r="G371" s="302">
        <v>1.167613200157134</v>
      </c>
      <c r="H371" s="302">
        <f t="shared" si="122"/>
        <v>3.2466714766752744</v>
      </c>
      <c r="I371" s="303"/>
      <c r="J371" s="302">
        <v>1.7686605280719894</v>
      </c>
      <c r="K371" s="302">
        <v>1.428660794112258</v>
      </c>
      <c r="L371" s="302">
        <f t="shared" si="123"/>
        <v>3.1973213221842474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0.45448688659252984</v>
      </c>
      <c r="C372" s="302">
        <v>0.75677423077178652</v>
      </c>
      <c r="D372" s="302">
        <f t="shared" si="121"/>
        <v>1.2112611173643164</v>
      </c>
      <c r="E372" s="303"/>
      <c r="F372" s="302">
        <v>0.60837737321042751</v>
      </c>
      <c r="G372" s="302">
        <v>0.6916005341534589</v>
      </c>
      <c r="H372" s="302">
        <f t="shared" si="122"/>
        <v>1.2999779073638864</v>
      </c>
      <c r="I372" s="303"/>
      <c r="J372" s="302">
        <v>0.62241613733666123</v>
      </c>
      <c r="K372" s="302">
        <v>0.78748481929926062</v>
      </c>
      <c r="L372" s="302">
        <f t="shared" si="123"/>
        <v>1.409900956635922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2.0409668689550249E-2</v>
      </c>
      <c r="C373" s="302">
        <v>0.33479979135751714</v>
      </c>
      <c r="D373" s="302">
        <f t="shared" si="121"/>
        <v>0.35520946004706738</v>
      </c>
      <c r="E373" s="303"/>
      <c r="F373" s="302">
        <v>2.5224344653631995E-2</v>
      </c>
      <c r="G373" s="302">
        <v>0.28706908194387243</v>
      </c>
      <c r="H373" s="302">
        <f t="shared" si="122"/>
        <v>0.31229342659750442</v>
      </c>
      <c r="I373" s="303"/>
      <c r="J373" s="302">
        <v>4.1885326556220535E-2</v>
      </c>
      <c r="K373" s="302">
        <v>0.26866307903262659</v>
      </c>
      <c r="L373" s="302">
        <f t="shared" si="123"/>
        <v>0.31054840558884711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1.1803979179468387</v>
      </c>
      <c r="C374" s="302">
        <v>1.3957521937736102</v>
      </c>
      <c r="D374" s="302">
        <f t="shared" si="121"/>
        <v>2.5761501117204491</v>
      </c>
      <c r="E374" s="303"/>
      <c r="F374" s="302">
        <v>1.3176611032232894</v>
      </c>
      <c r="G374" s="302">
        <v>1.0939239632283801</v>
      </c>
      <c r="H374" s="302">
        <f t="shared" si="122"/>
        <v>2.4115850664516696</v>
      </c>
      <c r="I374" s="303"/>
      <c r="J374" s="302">
        <v>0.96836476542763439</v>
      </c>
      <c r="K374" s="302">
        <v>0.93971563816344983</v>
      </c>
      <c r="L374" s="302">
        <f t="shared" si="123"/>
        <v>1.9080804035910841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9.3156435926815711</v>
      </c>
      <c r="C376" s="311">
        <f t="shared" ref="C376:D376" si="124">SUM(C366:C374)</f>
        <v>13.90735640731843</v>
      </c>
      <c r="D376" s="311">
        <f t="shared" si="124"/>
        <v>23.222999999999999</v>
      </c>
      <c r="E376" s="311"/>
      <c r="F376" s="311">
        <f t="shared" ref="F376:H376" si="125">SUM(F366:F374)</f>
        <v>13.26091010217878</v>
      </c>
      <c r="G376" s="311">
        <f t="shared" si="125"/>
        <v>12.092089897821197</v>
      </c>
      <c r="H376" s="311">
        <f t="shared" si="125"/>
        <v>25.35299999999998</v>
      </c>
      <c r="I376" s="311"/>
      <c r="J376" s="311">
        <f t="shared" ref="J376:L376" si="126">SUM(J366:J374)</f>
        <v>12.93041989680459</v>
      </c>
      <c r="K376" s="311">
        <f t="shared" si="126"/>
        <v>12.888580103195402</v>
      </c>
      <c r="L376" s="311">
        <f t="shared" si="126"/>
        <v>25.818999999999988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0.82171158641008424</v>
      </c>
      <c r="C383" s="302">
        <v>1.5050753248639404</v>
      </c>
      <c r="D383" s="302">
        <f>SUM(B383:C383)</f>
        <v>2.3267869112740245</v>
      </c>
      <c r="E383" s="303"/>
      <c r="F383" s="302">
        <v>1.1034967177736452</v>
      </c>
      <c r="G383" s="302">
        <v>1.4722422202755074</v>
      </c>
      <c r="H383" s="302">
        <f>SUM(F383:G383)</f>
        <v>2.5757389380491524</v>
      </c>
      <c r="I383" s="303"/>
      <c r="J383" s="302">
        <v>0.81352253145177256</v>
      </c>
      <c r="K383" s="302">
        <v>1.5169191138961264</v>
      </c>
      <c r="L383" s="302">
        <f>SUM(J383:K383)</f>
        <v>2.3304416453478991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2.5895402813772614</v>
      </c>
      <c r="C384" s="302">
        <v>2.6404454225667759</v>
      </c>
      <c r="D384" s="302">
        <f t="shared" ref="D384:D391" si="127">SUM(B384:C384)</f>
        <v>5.2299857039440374</v>
      </c>
      <c r="E384" s="303"/>
      <c r="F384" s="302">
        <v>2.707175740045404</v>
      </c>
      <c r="G384" s="302">
        <v>2.0331715517744913</v>
      </c>
      <c r="H384" s="302">
        <f t="shared" ref="H384:H391" si="128">SUM(F384:G384)</f>
        <v>4.7403472918198952</v>
      </c>
      <c r="I384" s="303"/>
      <c r="J384" s="302">
        <v>2.7618362509739862</v>
      </c>
      <c r="K384" s="302">
        <v>2.3132886967395749</v>
      </c>
      <c r="L384" s="302">
        <f t="shared" ref="L384:L391" si="129">SUM(J384:K384)</f>
        <v>5.0751249477135616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1.5211404737153655</v>
      </c>
      <c r="C385" s="302">
        <v>1.1860003156468819</v>
      </c>
      <c r="D385" s="302">
        <f t="shared" si="127"/>
        <v>2.7071407893622474</v>
      </c>
      <c r="E385" s="303"/>
      <c r="F385" s="302">
        <v>1.5205025364147537</v>
      </c>
      <c r="G385" s="302">
        <v>1.0049433969064008</v>
      </c>
      <c r="H385" s="302">
        <f t="shared" si="128"/>
        <v>2.5254459333211545</v>
      </c>
      <c r="I385" s="303"/>
      <c r="J385" s="302">
        <v>1.3815942951671898</v>
      </c>
      <c r="K385" s="302">
        <v>0.96337972272399652</v>
      </c>
      <c r="L385" s="302">
        <f t="shared" si="129"/>
        <v>2.3449740178911864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2.9730494166661612</v>
      </c>
      <c r="C386" s="302">
        <v>0.27837796977107032</v>
      </c>
      <c r="D386" s="302">
        <f t="shared" si="127"/>
        <v>3.2514273864372316</v>
      </c>
      <c r="E386" s="303"/>
      <c r="F386" s="302">
        <v>1.7687774211893794</v>
      </c>
      <c r="G386" s="302">
        <v>0.22795616061026783</v>
      </c>
      <c r="H386" s="302">
        <f t="shared" si="128"/>
        <v>1.9967335817996472</v>
      </c>
      <c r="I386" s="303"/>
      <c r="J386" s="302">
        <v>1.8349160606906161</v>
      </c>
      <c r="K386" s="302">
        <v>0.26822281344324267</v>
      </c>
      <c r="L386" s="302">
        <f t="shared" si="129"/>
        <v>2.1031388741338586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0.33155244409534879</v>
      </c>
      <c r="C387" s="302">
        <v>1.1378775599134838</v>
      </c>
      <c r="D387" s="302">
        <f t="shared" si="127"/>
        <v>1.4694300040088326</v>
      </c>
      <c r="E387" s="303"/>
      <c r="F387" s="302">
        <v>0.36985572573164371</v>
      </c>
      <c r="G387" s="302">
        <v>0.78149795957863954</v>
      </c>
      <c r="H387" s="302">
        <f t="shared" si="128"/>
        <v>1.1513536853102833</v>
      </c>
      <c r="I387" s="303"/>
      <c r="J387" s="302">
        <v>0.41653976636004891</v>
      </c>
      <c r="K387" s="302">
        <v>0.84446363659646173</v>
      </c>
      <c r="L387" s="302">
        <f t="shared" si="129"/>
        <v>1.2610034029565107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6.7571167060654505</v>
      </c>
      <c r="C388" s="302">
        <v>1.8100676829750224</v>
      </c>
      <c r="D388" s="302">
        <f t="shared" si="127"/>
        <v>8.5671843890404737</v>
      </c>
      <c r="E388" s="303"/>
      <c r="F388" s="302">
        <v>8.6435529894379108</v>
      </c>
      <c r="G388" s="302">
        <v>1.7954950281231861</v>
      </c>
      <c r="H388" s="302">
        <f t="shared" si="128"/>
        <v>10.439048017561097</v>
      </c>
      <c r="I388" s="303"/>
      <c r="J388" s="302">
        <v>7.833515536626205</v>
      </c>
      <c r="K388" s="302">
        <v>1.7221328306942572</v>
      </c>
      <c r="L388" s="302">
        <f t="shared" si="129"/>
        <v>9.5556483673204617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0.56062974709912172</v>
      </c>
      <c r="C389" s="302">
        <v>0.65691005043313644</v>
      </c>
      <c r="D389" s="302">
        <f t="shared" si="127"/>
        <v>1.2175397975322582</v>
      </c>
      <c r="E389" s="303"/>
      <c r="F389" s="302">
        <v>0.48797026804921229</v>
      </c>
      <c r="G389" s="302">
        <v>0.59228510387909872</v>
      </c>
      <c r="H389" s="302">
        <f t="shared" si="128"/>
        <v>1.080255371928311</v>
      </c>
      <c r="I389" s="303"/>
      <c r="J389" s="302">
        <v>0.3469221842634394</v>
      </c>
      <c r="K389" s="302">
        <v>0.51866973065192556</v>
      </c>
      <c r="L389" s="302">
        <f t="shared" si="129"/>
        <v>0.86559191491536502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0.16640480831508148</v>
      </c>
      <c r="C390" s="302">
        <v>0.66932639069903621</v>
      </c>
      <c r="D390" s="302">
        <f t="shared" si="127"/>
        <v>0.83573119901411763</v>
      </c>
      <c r="E390" s="303"/>
      <c r="F390" s="302">
        <v>0.13310190472759245</v>
      </c>
      <c r="G390" s="302">
        <v>0.57641929744424514</v>
      </c>
      <c r="H390" s="302">
        <f t="shared" si="128"/>
        <v>0.70952120217183756</v>
      </c>
      <c r="I390" s="303"/>
      <c r="J390" s="302">
        <v>0.12968082370283321</v>
      </c>
      <c r="K390" s="302">
        <v>0.45776178280825663</v>
      </c>
      <c r="L390" s="302">
        <f t="shared" si="129"/>
        <v>0.58744260651108982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1.6519810406066395</v>
      </c>
      <c r="C391" s="302">
        <v>1.2237927787801244</v>
      </c>
      <c r="D391" s="302">
        <f t="shared" si="127"/>
        <v>2.8757738193867639</v>
      </c>
      <c r="E391" s="303"/>
      <c r="F391" s="302">
        <v>0.7605913481390334</v>
      </c>
      <c r="G391" s="302">
        <v>0.91896462989956917</v>
      </c>
      <c r="H391" s="302">
        <f t="shared" si="128"/>
        <v>1.6795559780386027</v>
      </c>
      <c r="I391" s="303"/>
      <c r="J391" s="302">
        <v>0.53314024117746317</v>
      </c>
      <c r="K391" s="302">
        <v>0.91049398203258058</v>
      </c>
      <c r="L391" s="302">
        <f t="shared" si="129"/>
        <v>1.4436342232100436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17.373126504350513</v>
      </c>
      <c r="C393" s="311">
        <f t="shared" ref="C393:D393" si="130">SUM(C383:C391)</f>
        <v>11.107873495649471</v>
      </c>
      <c r="D393" s="311">
        <f t="shared" si="130"/>
        <v>28.480999999999987</v>
      </c>
      <c r="E393" s="311"/>
      <c r="F393" s="311">
        <f t="shared" ref="F393:H393" si="131">SUM(F383:F391)</f>
        <v>17.495024651508576</v>
      </c>
      <c r="G393" s="311">
        <f t="shared" si="131"/>
        <v>9.4029753484914078</v>
      </c>
      <c r="H393" s="311">
        <f t="shared" si="131"/>
        <v>26.897999999999982</v>
      </c>
      <c r="I393" s="311"/>
      <c r="J393" s="311">
        <f t="shared" ref="J393:L393" si="132">SUM(J383:J391)</f>
        <v>16.051667690413552</v>
      </c>
      <c r="K393" s="311">
        <f t="shared" si="132"/>
        <v>9.5153323095864231</v>
      </c>
      <c r="L393" s="311">
        <f t="shared" si="132"/>
        <v>25.566999999999975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South East Midlands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57.89168099876408</v>
      </c>
      <c r="C9" s="249">
        <f t="shared" ref="C9:D9" si="0">SUM(C26,C43,C60,C77,C94,C111,C128,C145,C162,C179,C196,C213,C230,C247,C264,C281,C298,C315,C332,C349,C366,C383)</f>
        <v>8.5546140073081354</v>
      </c>
      <c r="D9" s="249">
        <f t="shared" si="0"/>
        <v>16.445400517791178</v>
      </c>
      <c r="E9" s="249">
        <f>SUM(B9:D9)</f>
        <v>82.891695523863405</v>
      </c>
      <c r="F9" s="238"/>
      <c r="G9" s="249">
        <f>SUM(G26,G43,G60,G77,G94,G111,G128,G145,G162,G179,G196,G213,G230,G247,G264,G281,G298,G315,G332,G349,G366,G383)</f>
        <v>69.426294259820423</v>
      </c>
      <c r="H9" s="249">
        <f t="shared" ref="H9:I9" si="1">SUM(H26,H43,H60,H77,H94,H111,H128,H145,H162,H179,H196,H213,H230,H247,H264,H281,H298,H315,H332,H349,H366,H383)</f>
        <v>13.478405434905387</v>
      </c>
      <c r="I9" s="249">
        <f t="shared" si="1"/>
        <v>19.850253644193302</v>
      </c>
      <c r="J9" s="249">
        <f>SUM(G9:I9)</f>
        <v>102.75495333891911</v>
      </c>
      <c r="K9" s="238"/>
      <c r="L9" s="249">
        <f>SUM(L26,L43,L60,L77,L94,L111,L128,L145,L162,L179,L196,L213,L230,L247,L264,L281,L298,L315,L332,L349,L366,L383)</f>
        <v>68.056810962429395</v>
      </c>
      <c r="M9" s="249">
        <f t="shared" ref="M9:N9" si="2">SUM(M26,M43,M60,M77,M94,M111,M128,M145,M162,M179,M196,M213,M230,M247,M264,M281,M298,M315,M332,M349,M366,M383)</f>
        <v>16.140101123678285</v>
      </c>
      <c r="N9" s="249">
        <f t="shared" si="2"/>
        <v>23.084332619597475</v>
      </c>
      <c r="O9" s="249">
        <f>SUM(L9:N9)</f>
        <v>107.28124470570516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106.81747564824784</v>
      </c>
      <c r="C10" s="249">
        <f t="shared" si="3"/>
        <v>26.837397982313679</v>
      </c>
      <c r="D10" s="249">
        <f t="shared" si="3"/>
        <v>20.692901622106131</v>
      </c>
      <c r="E10" s="249">
        <f t="shared" ref="E10:E17" si="4">SUM(B10:D10)</f>
        <v>154.34777525266765</v>
      </c>
      <c r="F10" s="238"/>
      <c r="G10" s="249">
        <f t="shared" ref="G10:I10" si="5">SUM(G27,G44,G61,G78,G95,G112,G129,G146,G163,G180,G197,G214,G231,G248,G265,G282,G299,G316,G333,G350,G367,G384)</f>
        <v>133.33203838908403</v>
      </c>
      <c r="H10" s="249">
        <f t="shared" si="5"/>
        <v>34.733240382365757</v>
      </c>
      <c r="I10" s="249">
        <f t="shared" si="5"/>
        <v>20.343905771446245</v>
      </c>
      <c r="J10" s="249">
        <f t="shared" ref="J10:J17" si="6">SUM(G10:I10)</f>
        <v>188.40918454289601</v>
      </c>
      <c r="K10" s="238"/>
      <c r="L10" s="249">
        <f t="shared" ref="L10:N10" si="7">SUM(L27,L44,L61,L78,L95,L112,L129,L146,L163,L180,L197,L214,L231,L248,L265,L282,L299,L316,L333,L350,L367,L384)</f>
        <v>163.15649556102323</v>
      </c>
      <c r="M10" s="249">
        <f t="shared" si="7"/>
        <v>41.673227581620836</v>
      </c>
      <c r="N10" s="249">
        <f t="shared" si="7"/>
        <v>20.882098322352448</v>
      </c>
      <c r="O10" s="249">
        <f t="shared" ref="O10:O17" si="8">SUM(L10:N10)</f>
        <v>225.71182146499652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64.610029730275798</v>
      </c>
      <c r="C11" s="249">
        <f t="shared" si="3"/>
        <v>18.514776638704493</v>
      </c>
      <c r="D11" s="249">
        <f t="shared" si="3"/>
        <v>14.871472930474251</v>
      </c>
      <c r="E11" s="249">
        <f t="shared" si="4"/>
        <v>97.996279299454542</v>
      </c>
      <c r="F11" s="238"/>
      <c r="G11" s="249">
        <f t="shared" ref="G11:I11" si="9">SUM(G28,G45,G62,G79,G96,G113,G130,G147,G164,G181,G198,G215,G232,G249,G266,G283,G300,G317,G334,G351,G368,G385)</f>
        <v>76.908268732339153</v>
      </c>
      <c r="H11" s="249">
        <f t="shared" si="9"/>
        <v>22.463537610160046</v>
      </c>
      <c r="I11" s="249">
        <f t="shared" si="9"/>
        <v>14.070025221550594</v>
      </c>
      <c r="J11" s="249">
        <f t="shared" si="6"/>
        <v>113.44183156404979</v>
      </c>
      <c r="K11" s="238"/>
      <c r="L11" s="249">
        <f t="shared" ref="L11:N11" si="10">SUM(L28,L45,L62,L79,L96,L113,L130,L147,L164,L181,L198,L215,L232,L249,L266,L283,L300,L317,L334,L351,L368,L385)</f>
        <v>86.940362371258644</v>
      </c>
      <c r="M11" s="249">
        <f t="shared" si="10"/>
        <v>28.289396218932715</v>
      </c>
      <c r="N11" s="249">
        <f t="shared" si="10"/>
        <v>14.83195570621862</v>
      </c>
      <c r="O11" s="249">
        <f t="shared" si="8"/>
        <v>130.06171429640997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51.85393626403193</v>
      </c>
      <c r="C12" s="249">
        <f t="shared" si="3"/>
        <v>39.628570608971415</v>
      </c>
      <c r="D12" s="249">
        <f t="shared" si="3"/>
        <v>4.2212117868229972</v>
      </c>
      <c r="E12" s="249">
        <f t="shared" si="4"/>
        <v>95.703718659826336</v>
      </c>
      <c r="F12" s="238"/>
      <c r="G12" s="249">
        <f t="shared" ref="G12:I12" si="11">SUM(G29,G46,G63,G80,G97,G114,G131,G148,G165,G182,G199,G216,G233,G250,G267,G284,G301,G318,G335,G352,G369,G386)</f>
        <v>55.664015940879281</v>
      </c>
      <c r="H12" s="249">
        <f t="shared" si="11"/>
        <v>39.817624534594003</v>
      </c>
      <c r="I12" s="249">
        <f t="shared" si="11"/>
        <v>4.5227647775312843</v>
      </c>
      <c r="J12" s="249">
        <f t="shared" si="6"/>
        <v>100.00440525300456</v>
      </c>
      <c r="K12" s="238"/>
      <c r="L12" s="249">
        <f t="shared" ref="L12:N12" si="12">SUM(L29,L46,L63,L80,L97,L114,L131,L148,L165,L182,L199,L216,L233,L250,L267,L284,L301,L318,L335,L352,L369,L386)</f>
        <v>56.357813553400327</v>
      </c>
      <c r="M12" s="249">
        <f t="shared" si="12"/>
        <v>36.778410846067764</v>
      </c>
      <c r="N12" s="249">
        <f t="shared" si="12"/>
        <v>4.2096987659719369</v>
      </c>
      <c r="O12" s="249">
        <f t="shared" si="8"/>
        <v>97.345923165440027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46.986864053457303</v>
      </c>
      <c r="C13" s="249">
        <f t="shared" si="3"/>
        <v>9.3836670683764343</v>
      </c>
      <c r="D13" s="249">
        <f t="shared" si="3"/>
        <v>24.850666849954212</v>
      </c>
      <c r="E13" s="249">
        <f t="shared" si="4"/>
        <v>81.221197971787944</v>
      </c>
      <c r="F13" s="238"/>
      <c r="G13" s="249">
        <f t="shared" ref="G13:I13" si="13">SUM(G30,G47,G64,G81,G98,G115,G132,G149,G166,G183,G200,G217,G234,G251,G268,G285,G302,G319,G336,G353,G370,G387)</f>
        <v>40.817702210738304</v>
      </c>
      <c r="H13" s="249">
        <f t="shared" si="13"/>
        <v>7.8766101542993798</v>
      </c>
      <c r="I13" s="249">
        <f t="shared" si="13"/>
        <v>23.12258102905319</v>
      </c>
      <c r="J13" s="249">
        <f t="shared" si="6"/>
        <v>71.816893394090869</v>
      </c>
      <c r="K13" s="238"/>
      <c r="L13" s="249">
        <f t="shared" ref="L13:N13" si="14">SUM(L30,L47,L64,L81,L98,L115,L132,L149,L166,L183,L200,L217,L234,L251,L268,L285,L302,L319,L336,L353,L370,L387)</f>
        <v>33.038249967769445</v>
      </c>
      <c r="M13" s="249">
        <f t="shared" si="14"/>
        <v>9.3781635490023909</v>
      </c>
      <c r="N13" s="249">
        <f t="shared" si="14"/>
        <v>24.818503696446356</v>
      </c>
      <c r="O13" s="249">
        <f t="shared" si="8"/>
        <v>67.234917213218196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41.18640158879186</v>
      </c>
      <c r="C14" s="249">
        <f t="shared" si="3"/>
        <v>41.193302005668976</v>
      </c>
      <c r="D14" s="249">
        <f t="shared" si="3"/>
        <v>8.2049334994911121</v>
      </c>
      <c r="E14" s="249">
        <f t="shared" si="4"/>
        <v>90.584637093951955</v>
      </c>
      <c r="F14" s="238"/>
      <c r="G14" s="249">
        <f t="shared" ref="G14:I14" si="15">SUM(G31,G48,G65,G82,G99,G116,G133,G150,G167,G184,G201,G218,G235,G252,G269,G286,G303,G320,G337,G354,G371,G388)</f>
        <v>42.412468886625241</v>
      </c>
      <c r="H14" s="249">
        <f t="shared" si="15"/>
        <v>41.373910916838327</v>
      </c>
      <c r="I14" s="249">
        <f t="shared" si="15"/>
        <v>11.059629330893143</v>
      </c>
      <c r="J14" s="249">
        <f t="shared" si="6"/>
        <v>94.84600913435672</v>
      </c>
      <c r="K14" s="238"/>
      <c r="L14" s="249">
        <f t="shared" ref="L14:N14" si="16">SUM(L31,L48,L65,L82,L99,L116,L133,L150,L167,L184,L201,L218,L235,L252,L269,L286,L303,L320,L337,L354,L371,L388)</f>
        <v>49.501389761853986</v>
      </c>
      <c r="M14" s="249">
        <f t="shared" si="16"/>
        <v>41.907803464227371</v>
      </c>
      <c r="N14" s="249">
        <f t="shared" si="16"/>
        <v>12.713218991010384</v>
      </c>
      <c r="O14" s="249">
        <f t="shared" si="8"/>
        <v>104.12241221709174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28.724039624588809</v>
      </c>
      <c r="C15" s="249">
        <f t="shared" si="3"/>
        <v>47.335278091655155</v>
      </c>
      <c r="D15" s="249">
        <f t="shared" si="3"/>
        <v>5.9553036574311493</v>
      </c>
      <c r="E15" s="249">
        <f t="shared" si="4"/>
        <v>82.014621373675112</v>
      </c>
      <c r="F15" s="238"/>
      <c r="G15" s="249">
        <f t="shared" ref="G15:I15" si="17">SUM(G32,G49,G66,G83,G100,G117,G134,G151,G168,G185,G202,G219,G236,G253,G270,G287,G304,G321,G338,G355,G372,G389)</f>
        <v>26.958205766067014</v>
      </c>
      <c r="H15" s="249">
        <f t="shared" si="17"/>
        <v>48.140552836446744</v>
      </c>
      <c r="I15" s="249">
        <f t="shared" si="17"/>
        <v>4.8041192855888566</v>
      </c>
      <c r="J15" s="249">
        <f t="shared" si="6"/>
        <v>79.902877888102608</v>
      </c>
      <c r="K15" s="238"/>
      <c r="L15" s="249">
        <f t="shared" ref="L15:N15" si="18">SUM(L32,L49,L66,L83,L100,L117,L134,L151,L168,L185,L202,L219,L236,L253,L270,L287,L304,L321,L338,L355,L372,L389)</f>
        <v>26.039270157264436</v>
      </c>
      <c r="M15" s="249">
        <f t="shared" si="18"/>
        <v>50.630105351911865</v>
      </c>
      <c r="N15" s="249">
        <f t="shared" si="18"/>
        <v>3.8838508239357421</v>
      </c>
      <c r="O15" s="249">
        <f t="shared" si="8"/>
        <v>80.55322633311205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53.861134086228773</v>
      </c>
      <c r="C16" s="249">
        <f t="shared" si="3"/>
        <v>9.3811668704186388</v>
      </c>
      <c r="D16" s="249">
        <f t="shared" si="3"/>
        <v>8.7048169874392158</v>
      </c>
      <c r="E16" s="249">
        <f t="shared" si="4"/>
        <v>71.947117944086628</v>
      </c>
      <c r="F16" s="238"/>
      <c r="G16" s="249">
        <f t="shared" ref="G16:I16" si="19">SUM(G33,G50,G67,G84,G101,G118,G135,G152,G169,G186,G203,G220,G237,G254,G271,G288,G305,G322,G339,G356,G373,G390)</f>
        <v>51.646541261329908</v>
      </c>
      <c r="H16" s="249">
        <f t="shared" si="19"/>
        <v>11.89868051125903</v>
      </c>
      <c r="I16" s="249">
        <f t="shared" si="19"/>
        <v>12.694273371952667</v>
      </c>
      <c r="J16" s="249">
        <f t="shared" si="6"/>
        <v>76.239495144541607</v>
      </c>
      <c r="K16" s="238"/>
      <c r="L16" s="249">
        <f t="shared" ref="L16:N16" si="20">SUM(L33,L50,L67,L84,L101,L118,L135,L152,L169,L186,L203,L220,L237,L254,L271,L288,L305,L322,L339,L356,L373,L390)</f>
        <v>47.266297547518562</v>
      </c>
      <c r="M16" s="249">
        <f t="shared" si="20"/>
        <v>13.930848045214073</v>
      </c>
      <c r="N16" s="249">
        <f t="shared" si="20"/>
        <v>14.25984895705853</v>
      </c>
      <c r="O16" s="249">
        <f t="shared" si="8"/>
        <v>75.456994549791176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51.807031938293726</v>
      </c>
      <c r="C17" s="249">
        <f t="shared" si="3"/>
        <v>48.095427607960204</v>
      </c>
      <c r="D17" s="249">
        <f t="shared" si="3"/>
        <v>5.5144973344326322</v>
      </c>
      <c r="E17" s="249">
        <f t="shared" si="4"/>
        <v>105.41695688068657</v>
      </c>
      <c r="F17" s="238"/>
      <c r="G17" s="249">
        <f t="shared" ref="G17:I17" si="21">SUM(G34,G51,G68,G85,G102,G119,G136,G153,G170,G187,G204,G221,G238,G255,G272,G289,G306,G323,G340,G357,G374,G391)</f>
        <v>46.80265933061952</v>
      </c>
      <c r="H17" s="249">
        <f t="shared" si="21"/>
        <v>44.922734276408107</v>
      </c>
      <c r="I17" s="249">
        <f t="shared" si="21"/>
        <v>5.1149561330114341</v>
      </c>
      <c r="J17" s="249">
        <f t="shared" si="6"/>
        <v>96.840349740039059</v>
      </c>
      <c r="K17" s="238"/>
      <c r="L17" s="249">
        <f t="shared" ref="L17:N17" si="22">SUM(L34,L51,L68,L85,L102,L119,L136,L153,L170,L187,L204,L221,L238,L255,L272,L289,L306,L323,L340,L357,L374,L391)</f>
        <v>53.546649684670797</v>
      </c>
      <c r="M17" s="249">
        <f t="shared" si="22"/>
        <v>37.522952449602464</v>
      </c>
      <c r="N17" s="249">
        <f t="shared" si="22"/>
        <v>6.5081439199622819</v>
      </c>
      <c r="O17" s="249">
        <f t="shared" si="8"/>
        <v>97.577746054235533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503.73859393268009</v>
      </c>
      <c r="C19" s="247">
        <f t="shared" ref="C19:O19" si="23">SUM(C9:C17)</f>
        <v>248.92420088137715</v>
      </c>
      <c r="D19" s="247">
        <f t="shared" si="23"/>
        <v>109.46120518594289</v>
      </c>
      <c r="E19" s="247">
        <f t="shared" si="23"/>
        <v>862.12400000000014</v>
      </c>
      <c r="F19" s="247"/>
      <c r="G19" s="247">
        <f t="shared" si="23"/>
        <v>543.96819477750273</v>
      </c>
      <c r="H19" s="247">
        <f t="shared" si="23"/>
        <v>264.70529665727679</v>
      </c>
      <c r="I19" s="247">
        <f t="shared" si="23"/>
        <v>115.58250856522071</v>
      </c>
      <c r="J19" s="247">
        <f t="shared" si="23"/>
        <v>924.2560000000002</v>
      </c>
      <c r="K19" s="247"/>
      <c r="L19" s="247">
        <f t="shared" si="23"/>
        <v>583.90333956718882</v>
      </c>
      <c r="M19" s="247">
        <f t="shared" si="23"/>
        <v>276.25100863025779</v>
      </c>
      <c r="N19" s="247">
        <f t="shared" si="23"/>
        <v>125.19165180255378</v>
      </c>
      <c r="O19" s="247">
        <f t="shared" si="23"/>
        <v>985.34600000000034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0.31923425839666836</v>
      </c>
      <c r="C26" s="302">
        <v>9.7776347896575605E-2</v>
      </c>
      <c r="D26" s="302">
        <v>5.4480056250402552E-2</v>
      </c>
      <c r="E26" s="302">
        <f>SUM(B26:D26)</f>
        <v>0.47149066254364647</v>
      </c>
      <c r="F26" s="303"/>
      <c r="G26" s="302">
        <v>0.60221044129465895</v>
      </c>
      <c r="H26" s="302">
        <v>8.6366998242296669E-2</v>
      </c>
      <c r="I26" s="302">
        <v>7.2428647970449178E-2</v>
      </c>
      <c r="J26" s="302">
        <f>SUM(G26:I26)</f>
        <v>0.76100608750740473</v>
      </c>
      <c r="K26" s="303"/>
      <c r="L26" s="302">
        <v>0.7347969289473536</v>
      </c>
      <c r="M26" s="302">
        <v>5.5110401596885975E-2</v>
      </c>
      <c r="N26" s="302">
        <v>6.6624260430479088E-2</v>
      </c>
      <c r="O26" s="302">
        <f>SUM(L26:N26)</f>
        <v>0.85653159097471865</v>
      </c>
    </row>
    <row r="27" spans="1:15" s="236" customFormat="1" x14ac:dyDescent="0.2">
      <c r="A27" s="237" t="str">
        <f>name!E$5</f>
        <v>Professional occupations</v>
      </c>
      <c r="B27" s="302">
        <v>0.25141713230782969</v>
      </c>
      <c r="C27" s="302">
        <v>0.10527189025706198</v>
      </c>
      <c r="D27" s="302">
        <v>2.4305021054979625E-2</v>
      </c>
      <c r="E27" s="302">
        <f t="shared" ref="E27:E34" si="24">SUM(B27:D27)</f>
        <v>0.38099404361987127</v>
      </c>
      <c r="F27" s="303"/>
      <c r="G27" s="302">
        <v>0.52040172296615805</v>
      </c>
      <c r="H27" s="302">
        <v>9.944600285292593E-2</v>
      </c>
      <c r="I27" s="302">
        <v>3.7314336256905445E-2</v>
      </c>
      <c r="J27" s="302">
        <f t="shared" ref="J27:J34" si="25">SUM(G27:I27)</f>
        <v>0.65716206207598948</v>
      </c>
      <c r="K27" s="303"/>
      <c r="L27" s="302">
        <v>0.71778878474579022</v>
      </c>
      <c r="M27" s="302">
        <v>9.0154985360891199E-2</v>
      </c>
      <c r="N27" s="302">
        <v>4.6486231672235437E-2</v>
      </c>
      <c r="O27" s="302">
        <f t="shared" ref="O27:O34" si="26">SUM(L27:N27)</f>
        <v>0.85443000177891681</v>
      </c>
    </row>
    <row r="28" spans="1:15" s="236" customFormat="1" x14ac:dyDescent="0.2">
      <c r="A28" s="237" t="str">
        <f>name!E$6</f>
        <v>Associate professional occupations</v>
      </c>
      <c r="B28" s="302">
        <v>0.13261799118734191</v>
      </c>
      <c r="C28" s="302">
        <v>9.1257267004786813E-2</v>
      </c>
      <c r="D28" s="302">
        <v>1.5736530664688133E-2</v>
      </c>
      <c r="E28" s="302">
        <f t="shared" si="24"/>
        <v>0.23961178885681686</v>
      </c>
      <c r="F28" s="303"/>
      <c r="G28" s="302">
        <v>0.25376052269695998</v>
      </c>
      <c r="H28" s="302">
        <v>7.3012609236722606E-2</v>
      </c>
      <c r="I28" s="302">
        <v>2.23796028656655E-2</v>
      </c>
      <c r="J28" s="302">
        <f t="shared" si="25"/>
        <v>0.34915273479934805</v>
      </c>
      <c r="K28" s="303"/>
      <c r="L28" s="302">
        <v>0.27065675912091447</v>
      </c>
      <c r="M28" s="302">
        <v>4.3911016684725669E-2</v>
      </c>
      <c r="N28" s="302">
        <v>3.1895383449669093E-2</v>
      </c>
      <c r="O28" s="302">
        <f t="shared" si="26"/>
        <v>0.34646315925530924</v>
      </c>
    </row>
    <row r="29" spans="1:15" s="236" customFormat="1" x14ac:dyDescent="0.2">
      <c r="A29" s="237" t="str">
        <f>name!E$7</f>
        <v>Administrative and secretarial occupations</v>
      </c>
      <c r="B29" s="302">
        <v>0.13092105845605284</v>
      </c>
      <c r="C29" s="302">
        <v>0.26384265699962395</v>
      </c>
      <c r="D29" s="302">
        <v>1.230650254247565E-2</v>
      </c>
      <c r="E29" s="302">
        <f t="shared" si="24"/>
        <v>0.40707021799815246</v>
      </c>
      <c r="F29" s="303"/>
      <c r="G29" s="302">
        <v>0.18039459096786287</v>
      </c>
      <c r="H29" s="302">
        <v>0.10320550050370636</v>
      </c>
      <c r="I29" s="302">
        <v>2.0376072237423819E-2</v>
      </c>
      <c r="J29" s="302">
        <f t="shared" si="25"/>
        <v>0.30397616370899305</v>
      </c>
      <c r="K29" s="303"/>
      <c r="L29" s="302">
        <v>0.13815276716900893</v>
      </c>
      <c r="M29" s="302">
        <v>3.8114168023867329E-2</v>
      </c>
      <c r="N29" s="302">
        <v>2.3665340476221732E-2</v>
      </c>
      <c r="O29" s="302">
        <f t="shared" si="26"/>
        <v>0.19993227566909799</v>
      </c>
    </row>
    <row r="30" spans="1:15" s="236" customFormat="1" x14ac:dyDescent="0.2">
      <c r="A30" s="237" t="str">
        <f>name!E$8</f>
        <v>Skilled trades occupations</v>
      </c>
      <c r="B30" s="302">
        <v>1.5041930867767634</v>
      </c>
      <c r="C30" s="302">
        <v>0.2047033474781503</v>
      </c>
      <c r="D30" s="302">
        <v>1.7160413992321319</v>
      </c>
      <c r="E30" s="302">
        <f t="shared" si="24"/>
        <v>3.4249378334870455</v>
      </c>
      <c r="F30" s="303"/>
      <c r="G30" s="302">
        <v>2.3418909244815382</v>
      </c>
      <c r="H30" s="302">
        <v>0.10128299924863066</v>
      </c>
      <c r="I30" s="302">
        <v>1.6781729405609345</v>
      </c>
      <c r="J30" s="302">
        <f>SUM(G30:I30)</f>
        <v>4.1213468642911035</v>
      </c>
      <c r="K30" s="303"/>
      <c r="L30" s="302">
        <v>2.475633177686738</v>
      </c>
      <c r="M30" s="302">
        <v>0.10485674354660048</v>
      </c>
      <c r="N30" s="302">
        <v>0.96226149105596814</v>
      </c>
      <c r="O30" s="302">
        <f t="shared" si="26"/>
        <v>3.5427514122893067</v>
      </c>
    </row>
    <row r="31" spans="1:15" s="236" customFormat="1" x14ac:dyDescent="0.2">
      <c r="A31" s="237" t="str">
        <f>name!E$9</f>
        <v>Caring, leisure and other service occupations</v>
      </c>
      <c r="B31" s="302">
        <v>0.11035853802320987</v>
      </c>
      <c r="C31" s="302">
        <v>0.10987989962776654</v>
      </c>
      <c r="D31" s="302">
        <v>4.7762934183780026E-2</v>
      </c>
      <c r="E31" s="302">
        <f t="shared" si="24"/>
        <v>0.26800137183475642</v>
      </c>
      <c r="F31" s="303"/>
      <c r="G31" s="302">
        <v>0.15003768352442109</v>
      </c>
      <c r="H31" s="302">
        <v>4.9670881381223095E-2</v>
      </c>
      <c r="I31" s="302">
        <v>5.1359304430466282E-2</v>
      </c>
      <c r="J31" s="302">
        <f t="shared" si="25"/>
        <v>0.25106786933611047</v>
      </c>
      <c r="K31" s="303"/>
      <c r="L31" s="302">
        <v>0.1190252230689943</v>
      </c>
      <c r="M31" s="302">
        <v>2.8862758416906213E-2</v>
      </c>
      <c r="N31" s="302">
        <v>0.10001148909501603</v>
      </c>
      <c r="O31" s="302">
        <f t="shared" si="26"/>
        <v>0.24789947058091655</v>
      </c>
    </row>
    <row r="32" spans="1:15" s="236" customFormat="1" x14ac:dyDescent="0.2">
      <c r="A32" s="237" t="str">
        <f>name!E$10</f>
        <v>Sales and customer service occupations</v>
      </c>
      <c r="B32" s="302">
        <v>0.11185570795875842</v>
      </c>
      <c r="C32" s="302">
        <v>6.2900653885794564E-2</v>
      </c>
      <c r="D32" s="302">
        <v>3.0611419725495539E-2</v>
      </c>
      <c r="E32" s="302">
        <f t="shared" si="24"/>
        <v>0.20536778157004854</v>
      </c>
      <c r="F32" s="303"/>
      <c r="G32" s="302">
        <v>0.1694564756399754</v>
      </c>
      <c r="H32" s="302">
        <v>3.7335125775441867E-2</v>
      </c>
      <c r="I32" s="302">
        <v>3.0731668682555231E-2</v>
      </c>
      <c r="J32" s="302">
        <f t="shared" si="25"/>
        <v>0.2375232700979725</v>
      </c>
      <c r="K32" s="303"/>
      <c r="L32" s="302">
        <v>0.180167931672578</v>
      </c>
      <c r="M32" s="302">
        <v>3.3639495736730141E-2</v>
      </c>
      <c r="N32" s="302">
        <v>2.3359766031856608E-2</v>
      </c>
      <c r="O32" s="302">
        <f t="shared" si="26"/>
        <v>0.23716719344116474</v>
      </c>
    </row>
    <row r="33" spans="1:15" s="236" customFormat="1" x14ac:dyDescent="0.2">
      <c r="A33" s="237" t="str">
        <f>name!E$11</f>
        <v>Process, plant and machine operatives</v>
      </c>
      <c r="B33" s="302">
        <v>0.16935179548509183</v>
      </c>
      <c r="C33" s="302">
        <v>8.0899934325905185E-2</v>
      </c>
      <c r="D33" s="302">
        <v>4.399711660608091E-2</v>
      </c>
      <c r="E33" s="302">
        <f t="shared" si="24"/>
        <v>0.29424884641707794</v>
      </c>
      <c r="F33" s="303"/>
      <c r="G33" s="302">
        <v>0.21655449839901608</v>
      </c>
      <c r="H33" s="302">
        <v>4.773678646512991E-2</v>
      </c>
      <c r="I33" s="302">
        <v>6.8600898544491945E-2</v>
      </c>
      <c r="J33" s="302">
        <f t="shared" si="25"/>
        <v>0.33289218340863791</v>
      </c>
      <c r="K33" s="303"/>
      <c r="L33" s="302">
        <v>0.1173966424123702</v>
      </c>
      <c r="M33" s="302">
        <v>5.8159417105151039E-2</v>
      </c>
      <c r="N33" s="302">
        <v>0.14752671938216852</v>
      </c>
      <c r="O33" s="302">
        <f t="shared" si="26"/>
        <v>0.32308277889968973</v>
      </c>
    </row>
    <row r="34" spans="1:15" s="236" customFormat="1" x14ac:dyDescent="0.2">
      <c r="A34" s="237" t="str">
        <f>name!E$12</f>
        <v>Elementary occupations</v>
      </c>
      <c r="B34" s="302">
        <v>0.31989096403428197</v>
      </c>
      <c r="C34" s="302">
        <v>0.2547729716814956</v>
      </c>
      <c r="D34" s="302">
        <v>0.36061351795681512</v>
      </c>
      <c r="E34" s="302">
        <f t="shared" si="24"/>
        <v>0.93527745367259274</v>
      </c>
      <c r="F34" s="303"/>
      <c r="G34" s="302">
        <v>0.37351779180435801</v>
      </c>
      <c r="H34" s="302">
        <v>0.1075473023800609</v>
      </c>
      <c r="I34" s="302">
        <v>0.39280767059003308</v>
      </c>
      <c r="J34" s="302">
        <f t="shared" si="25"/>
        <v>0.87387276477445197</v>
      </c>
      <c r="K34" s="303"/>
      <c r="L34" s="302">
        <v>0.19630931477529731</v>
      </c>
      <c r="M34" s="302">
        <v>0.19450292930872104</v>
      </c>
      <c r="N34" s="302">
        <v>0.70692987302687604</v>
      </c>
      <c r="O34" s="302">
        <f t="shared" si="26"/>
        <v>1.0977421171108945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3.0498405326259981</v>
      </c>
      <c r="C36" s="311">
        <f t="shared" ref="C36:O36" si="27">SUM(C26:C34)</f>
        <v>1.2713049691571605</v>
      </c>
      <c r="D36" s="311">
        <f t="shared" si="27"/>
        <v>2.3058544982168496</v>
      </c>
      <c r="E36" s="311">
        <f t="shared" si="27"/>
        <v>6.6270000000000087</v>
      </c>
      <c r="F36" s="311"/>
      <c r="G36" s="311">
        <f t="shared" si="27"/>
        <v>4.8082246517749487</v>
      </c>
      <c r="H36" s="311">
        <f t="shared" si="27"/>
        <v>0.70560420608613794</v>
      </c>
      <c r="I36" s="311">
        <f t="shared" si="27"/>
        <v>2.3741711421389251</v>
      </c>
      <c r="J36" s="311">
        <f t="shared" si="27"/>
        <v>7.8880000000000123</v>
      </c>
      <c r="K36" s="311"/>
      <c r="L36" s="311">
        <f t="shared" si="27"/>
        <v>4.9499275295990444</v>
      </c>
      <c r="M36" s="311">
        <f t="shared" si="27"/>
        <v>0.64731191578047909</v>
      </c>
      <c r="N36" s="311">
        <f t="shared" si="27"/>
        <v>2.1087605546204911</v>
      </c>
      <c r="O36" s="311">
        <f t="shared" si="27"/>
        <v>7.7060000000000155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2.0769802903950346E-2</v>
      </c>
      <c r="C43" s="302">
        <v>5.4320832517250513E-4</v>
      </c>
      <c r="D43" s="302">
        <v>9.1894908416360294E-6</v>
      </c>
      <c r="E43" s="302">
        <f>SUM(B43:D43)</f>
        <v>2.1322200719964487E-2</v>
      </c>
      <c r="F43" s="303"/>
      <c r="G43" s="302">
        <v>1.8640387907252837E-2</v>
      </c>
      <c r="H43" s="302">
        <v>1.2707576717618818E-3</v>
      </c>
      <c r="I43" s="302">
        <v>0</v>
      </c>
      <c r="J43" s="302">
        <f>SUM(G43:I43)</f>
        <v>1.991114557901472E-2</v>
      </c>
      <c r="K43" s="303"/>
      <c r="L43" s="302">
        <v>1.2500750549974671E-2</v>
      </c>
      <c r="M43" s="302">
        <v>8.7126576533383491E-4</v>
      </c>
      <c r="N43" s="302">
        <v>0</v>
      </c>
      <c r="O43" s="302">
        <f>SUM(L43:N43)</f>
        <v>1.3372016315308505E-2</v>
      </c>
    </row>
    <row r="44" spans="1:15" s="236" customFormat="1" x14ac:dyDescent="0.2">
      <c r="A44" s="237" t="str">
        <f>name!E$5</f>
        <v>Professional occupations</v>
      </c>
      <c r="B44" s="302">
        <v>2.8225042476138794E-2</v>
      </c>
      <c r="C44" s="302">
        <v>2.1758481856936065E-3</v>
      </c>
      <c r="D44" s="302">
        <v>4.7682216043910941E-6</v>
      </c>
      <c r="E44" s="302">
        <f t="shared" ref="E44:E51" si="28">SUM(B44:D44)</f>
        <v>3.0405658883436791E-2</v>
      </c>
      <c r="F44" s="303"/>
      <c r="G44" s="302">
        <v>2.8086774889357704E-2</v>
      </c>
      <c r="H44" s="302">
        <v>2.873412040217212E-3</v>
      </c>
      <c r="I44" s="302">
        <v>0</v>
      </c>
      <c r="J44" s="302">
        <f t="shared" ref="J44:J46" si="29">SUM(G44:I44)</f>
        <v>3.0960186929574918E-2</v>
      </c>
      <c r="K44" s="303"/>
      <c r="L44" s="302">
        <v>2.4950202734416737E-2</v>
      </c>
      <c r="M44" s="302">
        <v>2.365871677773277E-3</v>
      </c>
      <c r="N44" s="302">
        <v>0</v>
      </c>
      <c r="O44" s="302">
        <f t="shared" ref="O44:O51" si="30">SUM(L44:N44)</f>
        <v>2.7316074412190014E-2</v>
      </c>
    </row>
    <row r="45" spans="1:15" s="236" customFormat="1" x14ac:dyDescent="0.2">
      <c r="A45" s="237" t="str">
        <f>name!E$6</f>
        <v>Associate professional occupations</v>
      </c>
      <c r="B45" s="302">
        <v>2.1145654970729844E-2</v>
      </c>
      <c r="C45" s="302">
        <v>1.4943858457259771E-3</v>
      </c>
      <c r="D45" s="302">
        <v>7.042040543729989E-6</v>
      </c>
      <c r="E45" s="302">
        <f t="shared" si="28"/>
        <v>2.264708285699955E-2</v>
      </c>
      <c r="F45" s="303"/>
      <c r="G45" s="302">
        <v>1.9611675120926916E-2</v>
      </c>
      <c r="H45" s="302">
        <v>1.6969118729844366E-3</v>
      </c>
      <c r="I45" s="302">
        <v>0</v>
      </c>
      <c r="J45" s="302">
        <f t="shared" si="29"/>
        <v>2.1308586993911353E-2</v>
      </c>
      <c r="K45" s="303"/>
      <c r="L45" s="302">
        <v>1.3141366198948521E-2</v>
      </c>
      <c r="M45" s="302">
        <v>1.0808892519625008E-3</v>
      </c>
      <c r="N45" s="302">
        <v>0</v>
      </c>
      <c r="O45" s="302">
        <f t="shared" si="30"/>
        <v>1.4222255450911022E-2</v>
      </c>
    </row>
    <row r="46" spans="1:15" s="236" customFormat="1" x14ac:dyDescent="0.2">
      <c r="A46" s="237" t="str">
        <f>name!E$7</f>
        <v>Administrative and secretarial occupations</v>
      </c>
      <c r="B46" s="302">
        <v>1.5772518443827842E-2</v>
      </c>
      <c r="C46" s="302">
        <v>2.7488365594218783E-3</v>
      </c>
      <c r="D46" s="302">
        <v>1.770191873206155E-5</v>
      </c>
      <c r="E46" s="302">
        <f t="shared" si="28"/>
        <v>1.8539056921981781E-2</v>
      </c>
      <c r="F46" s="303"/>
      <c r="G46" s="302">
        <v>1.2857148590145988E-2</v>
      </c>
      <c r="H46" s="302">
        <v>1.9061130583221308E-3</v>
      </c>
      <c r="I46" s="302">
        <v>0</v>
      </c>
      <c r="J46" s="302">
        <f t="shared" si="29"/>
        <v>1.4763261648468119E-2</v>
      </c>
      <c r="K46" s="303"/>
      <c r="L46" s="302">
        <v>8.081114601363364E-3</v>
      </c>
      <c r="M46" s="302">
        <v>8.5533413349770098E-4</v>
      </c>
      <c r="N46" s="302">
        <v>0</v>
      </c>
      <c r="O46" s="302">
        <f t="shared" si="30"/>
        <v>8.9364487348610657E-3</v>
      </c>
    </row>
    <row r="47" spans="1:15" s="236" customFormat="1" x14ac:dyDescent="0.2">
      <c r="A47" s="237" t="str">
        <f>name!E$8</f>
        <v>Skilled trades occupations</v>
      </c>
      <c r="B47" s="302">
        <v>9.4454621324824489E-2</v>
      </c>
      <c r="C47" s="302">
        <v>1.5431806240847883E-3</v>
      </c>
      <c r="D47" s="302">
        <v>1.0108877536976526E-6</v>
      </c>
      <c r="E47" s="302">
        <f t="shared" si="28"/>
        <v>9.5998812836662978E-2</v>
      </c>
      <c r="F47" s="303"/>
      <c r="G47" s="302">
        <v>6.3014427048926638E-2</v>
      </c>
      <c r="H47" s="302">
        <v>1.262834517839557E-3</v>
      </c>
      <c r="I47" s="302">
        <v>0</v>
      </c>
      <c r="J47" s="302">
        <f>SUM(G47:I47)</f>
        <v>6.4277261566766192E-2</v>
      </c>
      <c r="K47" s="303"/>
      <c r="L47" s="302">
        <v>3.6509509768897379E-2</v>
      </c>
      <c r="M47" s="302">
        <v>1.4978092733840508E-3</v>
      </c>
      <c r="N47" s="302">
        <v>0</v>
      </c>
      <c r="O47" s="302">
        <f t="shared" si="30"/>
        <v>3.8007319042281426E-2</v>
      </c>
    </row>
    <row r="48" spans="1:15" s="236" customFormat="1" x14ac:dyDescent="0.2">
      <c r="A48" s="237" t="str">
        <f>name!E$9</f>
        <v>Caring, leisure and other service occupations</v>
      </c>
      <c r="B48" s="302">
        <v>1.7226519508262022E-3</v>
      </c>
      <c r="C48" s="302">
        <v>4.726635924080705E-3</v>
      </c>
      <c r="D48" s="302">
        <v>2.325629996457611E-6</v>
      </c>
      <c r="E48" s="302">
        <f t="shared" si="28"/>
        <v>6.4516135049033649E-3</v>
      </c>
      <c r="F48" s="303"/>
      <c r="G48" s="302">
        <v>1.4317515361016941E-3</v>
      </c>
      <c r="H48" s="302">
        <v>2.7795912734832448E-3</v>
      </c>
      <c r="I48" s="302">
        <v>0</v>
      </c>
      <c r="J48" s="302">
        <f t="shared" ref="J48:J51" si="31">SUM(G48:I48)</f>
        <v>4.2113428095849389E-3</v>
      </c>
      <c r="K48" s="303"/>
      <c r="L48" s="302">
        <v>9.7853295297580271E-4</v>
      </c>
      <c r="M48" s="302">
        <v>1.9106145263954731E-3</v>
      </c>
      <c r="N48" s="302">
        <v>0</v>
      </c>
      <c r="O48" s="302">
        <f t="shared" si="30"/>
        <v>2.8891474793712761E-3</v>
      </c>
    </row>
    <row r="49" spans="1:15" s="236" customFormat="1" x14ac:dyDescent="0.2">
      <c r="A49" s="237" t="str">
        <f>name!E$10</f>
        <v>Sales and customer service occupations</v>
      </c>
      <c r="B49" s="302">
        <v>5.4982357367674315E-3</v>
      </c>
      <c r="C49" s="302">
        <v>2.1604827599644607E-3</v>
      </c>
      <c r="D49" s="302">
        <v>3.8552211339714353E-6</v>
      </c>
      <c r="E49" s="302">
        <f t="shared" si="28"/>
        <v>7.6625737178658629E-3</v>
      </c>
      <c r="F49" s="303"/>
      <c r="G49" s="302">
        <v>4.2653182280781854E-3</v>
      </c>
      <c r="H49" s="302">
        <v>2.0349794195331271E-3</v>
      </c>
      <c r="I49" s="302">
        <v>0</v>
      </c>
      <c r="J49" s="302">
        <f t="shared" si="31"/>
        <v>6.3002976476113125E-3</v>
      </c>
      <c r="K49" s="303"/>
      <c r="L49" s="302">
        <v>2.9698339441492959E-3</v>
      </c>
      <c r="M49" s="302">
        <v>1.2410585773266231E-3</v>
      </c>
      <c r="N49" s="302">
        <v>0</v>
      </c>
      <c r="O49" s="302">
        <f t="shared" si="30"/>
        <v>4.2108925214759188E-3</v>
      </c>
    </row>
    <row r="50" spans="1:15" s="236" customFormat="1" x14ac:dyDescent="0.2">
      <c r="A50" s="237" t="str">
        <f>name!E$11</f>
        <v>Process, plant and machine operatives</v>
      </c>
      <c r="B50" s="302">
        <v>5.9535522377160234E-2</v>
      </c>
      <c r="C50" s="302">
        <v>1.9215788191537628E-3</v>
      </c>
      <c r="D50" s="302">
        <v>1.512212001470446E-6</v>
      </c>
      <c r="E50" s="302">
        <f t="shared" si="28"/>
        <v>6.1458613408315467E-2</v>
      </c>
      <c r="F50" s="303"/>
      <c r="G50" s="302">
        <v>3.7981578772838261E-2</v>
      </c>
      <c r="H50" s="302">
        <v>3.1514682127844326E-3</v>
      </c>
      <c r="I50" s="302">
        <v>0</v>
      </c>
      <c r="J50" s="302">
        <f t="shared" si="31"/>
        <v>4.1133046985622694E-2</v>
      </c>
      <c r="K50" s="303"/>
      <c r="L50" s="302">
        <v>2.0835328851555153E-2</v>
      </c>
      <c r="M50" s="302">
        <v>2.1664366157668133E-3</v>
      </c>
      <c r="N50" s="302">
        <v>0</v>
      </c>
      <c r="O50" s="302">
        <f t="shared" si="30"/>
        <v>2.3001765467321966E-2</v>
      </c>
    </row>
    <row r="51" spans="1:15" s="236" customFormat="1" x14ac:dyDescent="0.2">
      <c r="A51" s="237" t="str">
        <f>name!E$12</f>
        <v>Elementary occupations</v>
      </c>
      <c r="B51" s="302">
        <v>1.3797332337190785E-2</v>
      </c>
      <c r="C51" s="302">
        <v>2.7141380857165151E-3</v>
      </c>
      <c r="D51" s="302">
        <v>2.9167269626245764E-6</v>
      </c>
      <c r="E51" s="302">
        <f t="shared" si="28"/>
        <v>1.6514387149869924E-2</v>
      </c>
      <c r="F51" s="303"/>
      <c r="G51" s="302">
        <v>8.5960400980415845E-3</v>
      </c>
      <c r="H51" s="302">
        <v>1.5388297414041727E-3</v>
      </c>
      <c r="I51" s="302">
        <v>0</v>
      </c>
      <c r="J51" s="302">
        <f t="shared" si="31"/>
        <v>1.0134869839445757E-2</v>
      </c>
      <c r="K51" s="303"/>
      <c r="L51" s="302">
        <v>5.9274874454024237E-3</v>
      </c>
      <c r="M51" s="302">
        <v>1.1165931308761362E-3</v>
      </c>
      <c r="N51" s="302">
        <v>0</v>
      </c>
      <c r="O51" s="302">
        <f t="shared" si="30"/>
        <v>7.0440805762785599E-3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0.260921382521416</v>
      </c>
      <c r="C53" s="311">
        <f t="shared" ref="C53:E53" si="32">SUM(C43:C51)</f>
        <v>2.00282951290142E-2</v>
      </c>
      <c r="D53" s="311">
        <f t="shared" si="32"/>
        <v>5.0322349570040385E-5</v>
      </c>
      <c r="E53" s="311">
        <f t="shared" si="32"/>
        <v>0.28100000000000019</v>
      </c>
      <c r="F53" s="311"/>
      <c r="G53" s="311">
        <f t="shared" ref="G53:J53" si="33">SUM(G43:G51)</f>
        <v>0.19448510219166978</v>
      </c>
      <c r="H53" s="311">
        <f t="shared" si="33"/>
        <v>1.8514897808330197E-2</v>
      </c>
      <c r="I53" s="311">
        <f t="shared" si="33"/>
        <v>0</v>
      </c>
      <c r="J53" s="311">
        <f t="shared" si="33"/>
        <v>0.21299999999999999</v>
      </c>
      <c r="K53" s="311"/>
      <c r="L53" s="311">
        <f t="shared" ref="L53:O53" si="34">SUM(L43:L51)</f>
        <v>0.12589412704768332</v>
      </c>
      <c r="M53" s="311">
        <f t="shared" si="34"/>
        <v>1.3105872952316411E-2</v>
      </c>
      <c r="N53" s="311">
        <f t="shared" si="34"/>
        <v>0</v>
      </c>
      <c r="O53" s="311">
        <f t="shared" si="34"/>
        <v>0.13899999999999973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1.1837062131147527</v>
      </c>
      <c r="C60" s="302">
        <v>4.5446109925501278E-2</v>
      </c>
      <c r="D60" s="302">
        <v>7.0360011049917376E-2</v>
      </c>
      <c r="E60" s="302">
        <f>SUM(B60:D60)</f>
        <v>1.2995123340901713</v>
      </c>
      <c r="F60" s="303"/>
      <c r="G60" s="302">
        <v>1.4871959399022157</v>
      </c>
      <c r="H60" s="302">
        <v>9.2684772601224416E-2</v>
      </c>
      <c r="I60" s="302">
        <v>4.7820804553309976E-2</v>
      </c>
      <c r="J60" s="302">
        <f>SUM(G60:I60)</f>
        <v>1.6277015170567499</v>
      </c>
      <c r="K60" s="303"/>
      <c r="L60" s="302">
        <v>1.5697130891946505</v>
      </c>
      <c r="M60" s="302">
        <v>5.7711281007864733E-2</v>
      </c>
      <c r="N60" s="302">
        <v>6.3803071454544946E-2</v>
      </c>
      <c r="O60" s="302">
        <f>SUM(L60:N60)</f>
        <v>1.6912274416570603</v>
      </c>
    </row>
    <row r="61" spans="1:15" s="236" customFormat="1" x14ac:dyDescent="0.2">
      <c r="A61" s="237" t="str">
        <f>name!E$5</f>
        <v>Professional occupations</v>
      </c>
      <c r="B61" s="302">
        <v>1.303668913990482</v>
      </c>
      <c r="C61" s="302">
        <v>5.0195526311290602E-2</v>
      </c>
      <c r="D61" s="302">
        <v>4.6218737000311053E-2</v>
      </c>
      <c r="E61" s="302">
        <f t="shared" ref="E61:E68" si="35">SUM(B61:D61)</f>
        <v>1.4000831773020836</v>
      </c>
      <c r="F61" s="303"/>
      <c r="G61" s="302">
        <v>1.7790860803937216</v>
      </c>
      <c r="H61" s="302">
        <v>9.1115046833018493E-2</v>
      </c>
      <c r="I61" s="302">
        <v>1.6620329745023369E-2</v>
      </c>
      <c r="J61" s="302">
        <f t="shared" ref="J61:J63" si="36">SUM(G61:I61)</f>
        <v>1.8868214569717634</v>
      </c>
      <c r="K61" s="303"/>
      <c r="L61" s="302">
        <v>2.8239344600957295</v>
      </c>
      <c r="M61" s="302">
        <v>9.8815880703940429E-2</v>
      </c>
      <c r="N61" s="302">
        <v>9.3193994118627756E-3</v>
      </c>
      <c r="O61" s="302">
        <f t="shared" ref="O61:O68" si="37">SUM(L61:N61)</f>
        <v>2.9320697402115328</v>
      </c>
    </row>
    <row r="62" spans="1:15" s="236" customFormat="1" x14ac:dyDescent="0.2">
      <c r="A62" s="237" t="str">
        <f>name!E$6</f>
        <v>Associate professional occupations</v>
      </c>
      <c r="B62" s="302">
        <v>1.7214367551906278</v>
      </c>
      <c r="C62" s="302">
        <v>8.6411503552094357E-2</v>
      </c>
      <c r="D62" s="302">
        <v>2.9160830601636715E-2</v>
      </c>
      <c r="E62" s="302">
        <f t="shared" si="35"/>
        <v>1.8370090893443587</v>
      </c>
      <c r="F62" s="303"/>
      <c r="G62" s="302">
        <v>2.2515853390010307</v>
      </c>
      <c r="H62" s="302">
        <v>0.13319209480542413</v>
      </c>
      <c r="I62" s="302">
        <v>1.2283086310417661E-2</v>
      </c>
      <c r="J62" s="302">
        <f t="shared" si="36"/>
        <v>2.3970605201168724</v>
      </c>
      <c r="K62" s="303"/>
      <c r="L62" s="302">
        <v>2.7093070555220597</v>
      </c>
      <c r="M62" s="302">
        <v>9.9804291426935948E-2</v>
      </c>
      <c r="N62" s="302">
        <v>1.0603313892640163E-2</v>
      </c>
      <c r="O62" s="302">
        <f t="shared" si="37"/>
        <v>2.8197146608416359</v>
      </c>
    </row>
    <row r="63" spans="1:15" s="236" customFormat="1" x14ac:dyDescent="0.2">
      <c r="A63" s="237" t="str">
        <f>name!E$7</f>
        <v>Administrative and secretarial occupations</v>
      </c>
      <c r="B63" s="302">
        <v>0.77216318661068528</v>
      </c>
      <c r="C63" s="302">
        <v>0.22122801642579934</v>
      </c>
      <c r="D63" s="302">
        <v>2.1898134977749721E-2</v>
      </c>
      <c r="E63" s="302">
        <f t="shared" si="35"/>
        <v>1.0152893380142343</v>
      </c>
      <c r="F63" s="303"/>
      <c r="G63" s="302">
        <v>0.8471430056944339</v>
      </c>
      <c r="H63" s="302">
        <v>0.25014810638870294</v>
      </c>
      <c r="I63" s="302">
        <v>1.0609794460769631E-2</v>
      </c>
      <c r="J63" s="302">
        <f t="shared" si="36"/>
        <v>1.1079009065439065</v>
      </c>
      <c r="K63" s="303"/>
      <c r="L63" s="302">
        <v>0.99387593277690245</v>
      </c>
      <c r="M63" s="302">
        <v>0.11640527065454652</v>
      </c>
      <c r="N63" s="302">
        <v>1.1178597675492889E-2</v>
      </c>
      <c r="O63" s="302">
        <f t="shared" si="37"/>
        <v>1.1214598011069417</v>
      </c>
    </row>
    <row r="64" spans="1:15" s="236" customFormat="1" x14ac:dyDescent="0.2">
      <c r="A64" s="237" t="str">
        <f>name!E$8</f>
        <v>Skilled trades occupations</v>
      </c>
      <c r="B64" s="302">
        <v>1.8646466027953674</v>
      </c>
      <c r="C64" s="302">
        <v>9.0789542190215011E-2</v>
      </c>
      <c r="D64" s="302">
        <v>0.18548767652540568</v>
      </c>
      <c r="E64" s="302">
        <f t="shared" si="35"/>
        <v>2.140923821510988</v>
      </c>
      <c r="F64" s="303"/>
      <c r="G64" s="302">
        <v>1.6154237086131948</v>
      </c>
      <c r="H64" s="302">
        <v>0.1071624390146884</v>
      </c>
      <c r="I64" s="302">
        <v>8.3200693407820228E-2</v>
      </c>
      <c r="J64" s="302">
        <f>SUM(G64:I64)</f>
        <v>1.8057868410357034</v>
      </c>
      <c r="K64" s="303"/>
      <c r="L64" s="302">
        <v>1.4735097354739151</v>
      </c>
      <c r="M64" s="302">
        <v>7.6433646750511661E-2</v>
      </c>
      <c r="N64" s="302">
        <v>9.1823605455889232E-2</v>
      </c>
      <c r="O64" s="302">
        <f t="shared" si="37"/>
        <v>1.6417669876803158</v>
      </c>
    </row>
    <row r="65" spans="1:15" s="236" customFormat="1" x14ac:dyDescent="0.2">
      <c r="A65" s="237" t="str">
        <f>name!E$9</f>
        <v>Caring, leisure and other service occupations</v>
      </c>
      <c r="B65" s="302">
        <v>0.10026356793536022</v>
      </c>
      <c r="C65" s="302">
        <v>3.1026586632379675E-2</v>
      </c>
      <c r="D65" s="302">
        <v>6.039376092379041E-3</v>
      </c>
      <c r="E65" s="302">
        <f t="shared" si="35"/>
        <v>0.13732953066011894</v>
      </c>
      <c r="F65" s="303"/>
      <c r="G65" s="302">
        <v>0.11088377341562947</v>
      </c>
      <c r="H65" s="302">
        <v>2.9366095565297172E-2</v>
      </c>
      <c r="I65" s="302">
        <v>2.9929069154653715E-3</v>
      </c>
      <c r="J65" s="302">
        <f t="shared" ref="J65:J68" si="38">SUM(G65:I65)</f>
        <v>0.14324277589639201</v>
      </c>
      <c r="K65" s="303"/>
      <c r="L65" s="302">
        <v>0.11476363475116995</v>
      </c>
      <c r="M65" s="302">
        <v>1.5126149263197041E-2</v>
      </c>
      <c r="N65" s="302">
        <v>4.5797998281425518E-3</v>
      </c>
      <c r="O65" s="302">
        <f t="shared" si="37"/>
        <v>0.13446958384250954</v>
      </c>
    </row>
    <row r="66" spans="1:15" s="236" customFormat="1" x14ac:dyDescent="0.2">
      <c r="A66" s="237" t="str">
        <f>name!E$10</f>
        <v>Sales and customer service occupations</v>
      </c>
      <c r="B66" s="302">
        <v>0.18693001172717663</v>
      </c>
      <c r="C66" s="302">
        <v>5.2898210462249448E-2</v>
      </c>
      <c r="D66" s="302">
        <v>1.3097931709961937E-2</v>
      </c>
      <c r="E66" s="302">
        <f t="shared" si="35"/>
        <v>0.252926153899388</v>
      </c>
      <c r="F66" s="303"/>
      <c r="G66" s="302">
        <v>0.19582086815208521</v>
      </c>
      <c r="H66" s="302">
        <v>6.8415518429569264E-2</v>
      </c>
      <c r="I66" s="302">
        <v>7.6770065526088364E-3</v>
      </c>
      <c r="J66" s="302">
        <f t="shared" si="38"/>
        <v>0.27191339313426333</v>
      </c>
      <c r="K66" s="303"/>
      <c r="L66" s="302">
        <v>0.24166029830556759</v>
      </c>
      <c r="M66" s="302">
        <v>4.2854644288476545E-2</v>
      </c>
      <c r="N66" s="302">
        <v>1.1005371111404021E-2</v>
      </c>
      <c r="O66" s="302">
        <f t="shared" si="37"/>
        <v>0.29552031370544818</v>
      </c>
    </row>
    <row r="67" spans="1:15" s="236" customFormat="1" x14ac:dyDescent="0.2">
      <c r="A67" s="237" t="str">
        <f>name!E$11</f>
        <v>Process, plant and machine operatives</v>
      </c>
      <c r="B67" s="302">
        <v>3.9576383080068371</v>
      </c>
      <c r="C67" s="302">
        <v>0.33411158033054045</v>
      </c>
      <c r="D67" s="302">
        <v>3.0169449226412987E-2</v>
      </c>
      <c r="E67" s="302">
        <f t="shared" si="35"/>
        <v>4.3219193375637905</v>
      </c>
      <c r="F67" s="303"/>
      <c r="G67" s="302">
        <v>3.4443002172398862</v>
      </c>
      <c r="H67" s="302">
        <v>0.52767921374059867</v>
      </c>
      <c r="I67" s="302">
        <v>1.4474710726907198E-2</v>
      </c>
      <c r="J67" s="302">
        <f t="shared" si="38"/>
        <v>3.9864541417073918</v>
      </c>
      <c r="K67" s="303"/>
      <c r="L67" s="302">
        <v>3.2503912149596972</v>
      </c>
      <c r="M67" s="302">
        <v>0.60155395592388328</v>
      </c>
      <c r="N67" s="302">
        <v>2.1806204160621661E-2</v>
      </c>
      <c r="O67" s="302">
        <f t="shared" si="37"/>
        <v>3.8737513750442019</v>
      </c>
    </row>
    <row r="68" spans="1:15" s="236" customFormat="1" x14ac:dyDescent="0.2">
      <c r="A68" s="237" t="str">
        <f>name!E$12</f>
        <v>Elementary occupations</v>
      </c>
      <c r="B68" s="302">
        <v>2.558822093983582</v>
      </c>
      <c r="C68" s="302">
        <v>0.61210044677000863</v>
      </c>
      <c r="D68" s="302">
        <v>1.508467686127565E-2</v>
      </c>
      <c r="E68" s="302">
        <f t="shared" si="35"/>
        <v>3.1860072176148662</v>
      </c>
      <c r="F68" s="303"/>
      <c r="G68" s="302">
        <v>2.2491622642944895</v>
      </c>
      <c r="H68" s="302">
        <v>0.82154350458098657</v>
      </c>
      <c r="I68" s="302">
        <v>5.412678661493084E-3</v>
      </c>
      <c r="J68" s="302">
        <f t="shared" si="38"/>
        <v>3.0761184475369689</v>
      </c>
      <c r="K68" s="303"/>
      <c r="L68" s="302">
        <v>2.6396138096743389</v>
      </c>
      <c r="M68" s="302">
        <v>1.2546025723092953</v>
      </c>
      <c r="N68" s="302">
        <v>1.2803713926719097E-2</v>
      </c>
      <c r="O68" s="302">
        <f t="shared" si="37"/>
        <v>3.9070200959103532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13.64927565335487</v>
      </c>
      <c r="C70" s="311">
        <f t="shared" ref="C70:E70" si="39">SUM(C60:C68)</f>
        <v>1.5242075226000789</v>
      </c>
      <c r="D70" s="311">
        <f t="shared" si="39"/>
        <v>0.41751682404505014</v>
      </c>
      <c r="E70" s="311">
        <f t="shared" si="39"/>
        <v>15.590999999999999</v>
      </c>
      <c r="F70" s="311"/>
      <c r="G70" s="311">
        <f t="shared" ref="G70:J70" si="40">SUM(G60:G68)</f>
        <v>13.980601196706687</v>
      </c>
      <c r="H70" s="311">
        <f t="shared" si="40"/>
        <v>2.1213067919595097</v>
      </c>
      <c r="I70" s="311">
        <f t="shared" si="40"/>
        <v>0.20109201133381535</v>
      </c>
      <c r="J70" s="311">
        <f t="shared" si="40"/>
        <v>16.303000000000011</v>
      </c>
      <c r="K70" s="311"/>
      <c r="L70" s="311">
        <f t="shared" ref="L70:O70" si="41">SUM(L60:L68)</f>
        <v>15.816769230754032</v>
      </c>
      <c r="M70" s="311">
        <f t="shared" si="41"/>
        <v>2.3633076923286516</v>
      </c>
      <c r="N70" s="311">
        <f t="shared" si="41"/>
        <v>0.23692307691731729</v>
      </c>
      <c r="O70" s="311">
        <f t="shared" si="41"/>
        <v>18.417000000000002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1.4852680699714067</v>
      </c>
      <c r="C77" s="302">
        <v>8.5426624322152658E-2</v>
      </c>
      <c r="D77" s="302">
        <v>8.9466329931770811E-2</v>
      </c>
      <c r="E77" s="302">
        <f>SUM(B77:D77)</f>
        <v>1.6601610242253302</v>
      </c>
      <c r="F77" s="303"/>
      <c r="G77" s="302">
        <v>1.4260891018374702</v>
      </c>
      <c r="H77" s="302">
        <v>0.15143246801461208</v>
      </c>
      <c r="I77" s="302">
        <v>9.5558933376864261E-2</v>
      </c>
      <c r="J77" s="302">
        <f>SUM(G77:I77)</f>
        <v>1.6730805032289466</v>
      </c>
      <c r="K77" s="303"/>
      <c r="L77" s="302">
        <v>1.0260071605488976</v>
      </c>
      <c r="M77" s="302">
        <v>0.13718652050768435</v>
      </c>
      <c r="N77" s="302">
        <v>8.599274377680137E-2</v>
      </c>
      <c r="O77" s="302">
        <f>SUM(L77:N77)</f>
        <v>1.2491864248333833</v>
      </c>
    </row>
    <row r="78" spans="1:15" s="236" customFormat="1" x14ac:dyDescent="0.2">
      <c r="A78" s="237" t="str">
        <f>name!E$5</f>
        <v>Professional occupations</v>
      </c>
      <c r="B78" s="302">
        <v>2.3817458819159008</v>
      </c>
      <c r="C78" s="302">
        <v>7.4726826332567095E-2</v>
      </c>
      <c r="D78" s="302">
        <v>6.0159307884166631E-2</v>
      </c>
      <c r="E78" s="302">
        <f t="shared" ref="E78:E85" si="42">SUM(B78:D78)</f>
        <v>2.5166320161326343</v>
      </c>
      <c r="F78" s="303"/>
      <c r="G78" s="302">
        <v>2.445402169704352</v>
      </c>
      <c r="H78" s="302">
        <v>0.13026729244272361</v>
      </c>
      <c r="I78" s="302">
        <v>5.6600865015214212E-2</v>
      </c>
      <c r="J78" s="302">
        <f t="shared" ref="J78:J80" si="43">SUM(G78:I78)</f>
        <v>2.6322703271622898</v>
      </c>
      <c r="K78" s="303"/>
      <c r="L78" s="302">
        <v>2.4027150812208635</v>
      </c>
      <c r="M78" s="302">
        <v>0.11327982681671296</v>
      </c>
      <c r="N78" s="302">
        <v>3.2403291883962376E-2</v>
      </c>
      <c r="O78" s="302">
        <f t="shared" ref="O78:O85" si="44">SUM(L78:N78)</f>
        <v>2.5483981999215386</v>
      </c>
    </row>
    <row r="79" spans="1:15" s="236" customFormat="1" x14ac:dyDescent="0.2">
      <c r="A79" s="237" t="str">
        <f>name!E$6</f>
        <v>Associate professional occupations</v>
      </c>
      <c r="B79" s="302">
        <v>1.3645512529860866</v>
      </c>
      <c r="C79" s="302">
        <v>7.909796557016946E-2</v>
      </c>
      <c r="D79" s="302">
        <v>4.0311500178502546E-2</v>
      </c>
      <c r="E79" s="302">
        <f t="shared" si="42"/>
        <v>1.4839607187347585</v>
      </c>
      <c r="F79" s="303"/>
      <c r="G79" s="302">
        <v>1.3516795648877582</v>
      </c>
      <c r="H79" s="302">
        <v>0.11148870254704801</v>
      </c>
      <c r="I79" s="302">
        <v>3.0646083262676156E-2</v>
      </c>
      <c r="J79" s="302">
        <f t="shared" si="43"/>
        <v>1.4938143506974826</v>
      </c>
      <c r="K79" s="303"/>
      <c r="L79" s="302">
        <v>1.0067088759074085</v>
      </c>
      <c r="M79" s="302">
        <v>7.6273182809865656E-2</v>
      </c>
      <c r="N79" s="302">
        <v>2.1643113003211797E-2</v>
      </c>
      <c r="O79" s="302">
        <f t="shared" si="44"/>
        <v>1.104625171720486</v>
      </c>
    </row>
    <row r="80" spans="1:15" s="236" customFormat="1" x14ac:dyDescent="0.2">
      <c r="A80" s="237" t="str">
        <f>name!E$7</f>
        <v>Administrative and secretarial occupations</v>
      </c>
      <c r="B80" s="302">
        <v>0.7679559874339249</v>
      </c>
      <c r="C80" s="302">
        <v>0.27057806315806177</v>
      </c>
      <c r="D80" s="302">
        <v>2.2108391883698422E-2</v>
      </c>
      <c r="E80" s="302">
        <f t="shared" si="42"/>
        <v>1.0606424424756851</v>
      </c>
      <c r="F80" s="303"/>
      <c r="G80" s="302">
        <v>0.69630224774667604</v>
      </c>
      <c r="H80" s="302">
        <v>0.27541938125104043</v>
      </c>
      <c r="I80" s="302">
        <v>1.7206059344304477E-2</v>
      </c>
      <c r="J80" s="302">
        <f t="shared" si="43"/>
        <v>0.98892768834202094</v>
      </c>
      <c r="K80" s="303"/>
      <c r="L80" s="302">
        <v>0.56510956104949261</v>
      </c>
      <c r="M80" s="302">
        <v>0.16328413534666011</v>
      </c>
      <c r="N80" s="302">
        <v>1.240362719173437E-2</v>
      </c>
      <c r="O80" s="302">
        <f t="shared" si="44"/>
        <v>0.74079732358788708</v>
      </c>
    </row>
    <row r="81" spans="1:15" s="236" customFormat="1" x14ac:dyDescent="0.2">
      <c r="A81" s="237" t="str">
        <f>name!E$8</f>
        <v>Skilled trades occupations</v>
      </c>
      <c r="B81" s="302">
        <v>2.6463733686634017</v>
      </c>
      <c r="C81" s="302">
        <v>0.11617826571405898</v>
      </c>
      <c r="D81" s="302">
        <v>0.14681260385258835</v>
      </c>
      <c r="E81" s="302">
        <f t="shared" si="42"/>
        <v>2.9093642382300491</v>
      </c>
      <c r="F81" s="303"/>
      <c r="G81" s="302">
        <v>1.9185134817312428</v>
      </c>
      <c r="H81" s="302">
        <v>0.13104769419738832</v>
      </c>
      <c r="I81" s="302">
        <v>0.11481514910110649</v>
      </c>
      <c r="J81" s="302">
        <f>SUM(G81:I81)</f>
        <v>2.1643763250297376</v>
      </c>
      <c r="K81" s="303"/>
      <c r="L81" s="302">
        <v>1.1996049729586427</v>
      </c>
      <c r="M81" s="302">
        <v>0.12365013439481198</v>
      </c>
      <c r="N81" s="302">
        <v>0.1097927328469161</v>
      </c>
      <c r="O81" s="302">
        <f t="shared" si="44"/>
        <v>1.4330478402003708</v>
      </c>
    </row>
    <row r="82" spans="1:15" s="236" customFormat="1" x14ac:dyDescent="0.2">
      <c r="A82" s="237" t="str">
        <f>name!E$9</f>
        <v>Caring, leisure and other service occupations</v>
      </c>
      <c r="B82" s="302">
        <v>6.7473802109238049E-2</v>
      </c>
      <c r="C82" s="302">
        <v>1.6897847937695328E-2</v>
      </c>
      <c r="D82" s="302">
        <v>4.7620474147642639E-3</v>
      </c>
      <c r="E82" s="302">
        <f t="shared" si="42"/>
        <v>8.913369746169765E-2</v>
      </c>
      <c r="F82" s="303"/>
      <c r="G82" s="302">
        <v>5.3505767276110131E-2</v>
      </c>
      <c r="H82" s="302">
        <v>1.7162110858735997E-2</v>
      </c>
      <c r="I82" s="302">
        <v>4.9087895190124357E-3</v>
      </c>
      <c r="J82" s="302">
        <f t="shared" ref="J82:J85" si="45">SUM(G82:I82)</f>
        <v>7.5576667653858565E-2</v>
      </c>
      <c r="K82" s="303"/>
      <c r="L82" s="302">
        <v>3.3128297106023545E-2</v>
      </c>
      <c r="M82" s="302">
        <v>8.8071518777253707E-3</v>
      </c>
      <c r="N82" s="302">
        <v>5.7906806341570215E-3</v>
      </c>
      <c r="O82" s="302">
        <f t="shared" si="44"/>
        <v>4.7726129617905941E-2</v>
      </c>
    </row>
    <row r="83" spans="1:15" s="236" customFormat="1" x14ac:dyDescent="0.2">
      <c r="A83" s="237" t="str">
        <f>name!E$10</f>
        <v>Sales and customer service occupations</v>
      </c>
      <c r="B83" s="302">
        <v>0.32849535048648953</v>
      </c>
      <c r="C83" s="302">
        <v>6.8296129688796739E-2</v>
      </c>
      <c r="D83" s="302">
        <v>1.2216037278957219E-2</v>
      </c>
      <c r="E83" s="302">
        <f t="shared" si="42"/>
        <v>0.40900751745424346</v>
      </c>
      <c r="F83" s="303"/>
      <c r="G83" s="302">
        <v>0.28783500426794068</v>
      </c>
      <c r="H83" s="302">
        <v>9.578691153566532E-2</v>
      </c>
      <c r="I83" s="302">
        <v>8.3400834388481278E-3</v>
      </c>
      <c r="J83" s="302">
        <f t="shared" si="45"/>
        <v>0.39196199924245412</v>
      </c>
      <c r="K83" s="303"/>
      <c r="L83" s="302">
        <v>0.23617754599734939</v>
      </c>
      <c r="M83" s="302">
        <v>0.1008697661351466</v>
      </c>
      <c r="N83" s="302">
        <v>6.3232774536466207E-3</v>
      </c>
      <c r="O83" s="302">
        <f t="shared" si="44"/>
        <v>0.34337058958614264</v>
      </c>
    </row>
    <row r="84" spans="1:15" s="236" customFormat="1" x14ac:dyDescent="0.2">
      <c r="A84" s="237" t="str">
        <f>name!E$11</f>
        <v>Process, plant and machine operatives</v>
      </c>
      <c r="B84" s="302">
        <v>1.7249527054496518</v>
      </c>
      <c r="C84" s="302">
        <v>0.17973584618633168</v>
      </c>
      <c r="D84" s="302">
        <v>2.7000132529044974E-2</v>
      </c>
      <c r="E84" s="302">
        <f t="shared" si="42"/>
        <v>1.9316886841650285</v>
      </c>
      <c r="F84" s="303"/>
      <c r="G84" s="302">
        <v>1.1322900614695304</v>
      </c>
      <c r="H84" s="302">
        <v>0.18025482148734404</v>
      </c>
      <c r="I84" s="302">
        <v>2.3891650661012245E-2</v>
      </c>
      <c r="J84" s="302">
        <f t="shared" si="45"/>
        <v>1.3364365336178867</v>
      </c>
      <c r="K84" s="303"/>
      <c r="L84" s="302">
        <v>0.84734923362599224</v>
      </c>
      <c r="M84" s="302">
        <v>0.13686767078602258</v>
      </c>
      <c r="N84" s="302">
        <v>2.3828009529456129E-2</v>
      </c>
      <c r="O84" s="302">
        <f t="shared" si="44"/>
        <v>1.0080449139414709</v>
      </c>
    </row>
    <row r="85" spans="1:15" s="236" customFormat="1" x14ac:dyDescent="0.2">
      <c r="A85" s="237" t="str">
        <f>name!E$12</f>
        <v>Elementary occupations</v>
      </c>
      <c r="B85" s="302">
        <v>0.55517941107061053</v>
      </c>
      <c r="C85" s="302">
        <v>6.486601828625857E-2</v>
      </c>
      <c r="D85" s="302">
        <v>1.7364231763700781E-2</v>
      </c>
      <c r="E85" s="302">
        <f t="shared" si="42"/>
        <v>0.63740966112056996</v>
      </c>
      <c r="F85" s="303"/>
      <c r="G85" s="302">
        <v>0.36835892544463134</v>
      </c>
      <c r="H85" s="302">
        <v>6.2082574214071713E-2</v>
      </c>
      <c r="I85" s="302">
        <v>1.111410536659929E-2</v>
      </c>
      <c r="J85" s="302">
        <f t="shared" si="45"/>
        <v>0.44155560502530233</v>
      </c>
      <c r="K85" s="303"/>
      <c r="L85" s="302">
        <v>0.31113604808711376</v>
      </c>
      <c r="M85" s="302">
        <v>8.0702359317968222E-2</v>
      </c>
      <c r="N85" s="302">
        <v>1.596499918571671E-2</v>
      </c>
      <c r="O85" s="302">
        <f t="shared" si="44"/>
        <v>0.40780340659079867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11.321995830086712</v>
      </c>
      <c r="C87" s="311">
        <f t="shared" ref="C87:E87" si="46">SUM(C77:C85)</f>
        <v>0.95580358719609226</v>
      </c>
      <c r="D87" s="311">
        <f t="shared" si="46"/>
        <v>0.42020058271719396</v>
      </c>
      <c r="E87" s="311">
        <f t="shared" si="46"/>
        <v>12.697999999999997</v>
      </c>
      <c r="F87" s="311"/>
      <c r="G87" s="311">
        <f t="shared" ref="G87:J87" si="47">SUM(G77:G85)</f>
        <v>9.6799763243657129</v>
      </c>
      <c r="H87" s="311">
        <f t="shared" si="47"/>
        <v>1.1549419565486296</v>
      </c>
      <c r="I87" s="311">
        <f t="shared" si="47"/>
        <v>0.36308171908563763</v>
      </c>
      <c r="J87" s="311">
        <f t="shared" si="47"/>
        <v>11.197999999999981</v>
      </c>
      <c r="K87" s="311"/>
      <c r="L87" s="311">
        <f t="shared" ref="L87:O87" si="48">SUM(L77:L85)</f>
        <v>7.6279367765017838</v>
      </c>
      <c r="M87" s="311">
        <f t="shared" si="48"/>
        <v>0.94092074799259795</v>
      </c>
      <c r="N87" s="311">
        <f t="shared" si="48"/>
        <v>0.31414247550560248</v>
      </c>
      <c r="O87" s="311">
        <f t="shared" si="48"/>
        <v>8.8829999999999831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4.402379643389156</v>
      </c>
      <c r="C94" s="302">
        <v>0.21844662809070983</v>
      </c>
      <c r="D94" s="302">
        <v>0.60056154928758099</v>
      </c>
      <c r="E94" s="302">
        <f>SUM(B94:D94)</f>
        <v>5.2213878207674469</v>
      </c>
      <c r="F94" s="303"/>
      <c r="G94" s="302">
        <v>4.7963004141603287</v>
      </c>
      <c r="H94" s="302">
        <v>0.448118838789481</v>
      </c>
      <c r="I94" s="302">
        <v>0.59552475716567943</v>
      </c>
      <c r="J94" s="302">
        <f>SUM(G94:I94)</f>
        <v>5.8399440101154889</v>
      </c>
      <c r="K94" s="303"/>
      <c r="L94" s="302">
        <v>3.7248840509179346</v>
      </c>
      <c r="M94" s="302">
        <v>0.39425907290833745</v>
      </c>
      <c r="N94" s="302">
        <v>0.54279014164868089</v>
      </c>
      <c r="O94" s="302">
        <f>SUM(L94:N94)</f>
        <v>4.6619332654749535</v>
      </c>
    </row>
    <row r="95" spans="1:15" s="236" customFormat="1" x14ac:dyDescent="0.2">
      <c r="A95" s="237" t="str">
        <f>name!E$5</f>
        <v>Professional occupations</v>
      </c>
      <c r="B95" s="302">
        <v>5.418147904577137</v>
      </c>
      <c r="C95" s="302">
        <v>0.2082515831532277</v>
      </c>
      <c r="D95" s="302">
        <v>0.32272661714796497</v>
      </c>
      <c r="E95" s="302">
        <f t="shared" ref="E95:E102" si="49">SUM(B95:D95)</f>
        <v>5.9491261048783297</v>
      </c>
      <c r="F95" s="303"/>
      <c r="G95" s="302">
        <v>6.9272614099790619</v>
      </c>
      <c r="H95" s="302">
        <v>0.37136333654885795</v>
      </c>
      <c r="I95" s="302">
        <v>0.29491352117224812</v>
      </c>
      <c r="J95" s="302">
        <f t="shared" ref="J95:J97" si="50">SUM(G95:I95)</f>
        <v>7.5935382677001675</v>
      </c>
      <c r="K95" s="303"/>
      <c r="L95" s="302">
        <v>7.932260392219816</v>
      </c>
      <c r="M95" s="302">
        <v>0.33960707661036793</v>
      </c>
      <c r="N95" s="302">
        <v>0.20710501436579631</v>
      </c>
      <c r="O95" s="302">
        <f t="shared" ref="O95:O102" si="51">SUM(L95:N95)</f>
        <v>8.4789724831959798</v>
      </c>
    </row>
    <row r="96" spans="1:15" s="236" customFormat="1" x14ac:dyDescent="0.2">
      <c r="A96" s="237" t="str">
        <f>name!E$6</f>
        <v>Associate professional occupations</v>
      </c>
      <c r="B96" s="302">
        <v>4.0755124653687016</v>
      </c>
      <c r="C96" s="302">
        <v>0.31127277039281021</v>
      </c>
      <c r="D96" s="302">
        <v>0.35696973706334789</v>
      </c>
      <c r="E96" s="302">
        <f t="shared" si="49"/>
        <v>4.7437549728248589</v>
      </c>
      <c r="F96" s="303"/>
      <c r="G96" s="302">
        <v>4.6356225989066422</v>
      </c>
      <c r="H96" s="302">
        <v>0.47693652838992279</v>
      </c>
      <c r="I96" s="302">
        <v>0.23364827498964866</v>
      </c>
      <c r="J96" s="302">
        <f t="shared" si="50"/>
        <v>5.3462074022862138</v>
      </c>
      <c r="K96" s="303"/>
      <c r="L96" s="302">
        <v>3.9750770460621316</v>
      </c>
      <c r="M96" s="302">
        <v>0.27442302002422231</v>
      </c>
      <c r="N96" s="302">
        <v>0.21296894122841872</v>
      </c>
      <c r="O96" s="302">
        <f t="shared" si="51"/>
        <v>4.4624690073147724</v>
      </c>
    </row>
    <row r="97" spans="1:15" s="236" customFormat="1" x14ac:dyDescent="0.2">
      <c r="A97" s="237" t="str">
        <f>name!E$7</f>
        <v>Administrative and secretarial occupations</v>
      </c>
      <c r="B97" s="302">
        <v>3.6425816353515335</v>
      </c>
      <c r="C97" s="302">
        <v>1.1079015433690684</v>
      </c>
      <c r="D97" s="302">
        <v>0.12138165615647492</v>
      </c>
      <c r="E97" s="302">
        <f t="shared" si="49"/>
        <v>4.8718648348770772</v>
      </c>
      <c r="F97" s="303"/>
      <c r="G97" s="302">
        <v>3.5903715641225999</v>
      </c>
      <c r="H97" s="302">
        <v>0.93872613639181124</v>
      </c>
      <c r="I97" s="302">
        <v>8.4828799031371666E-2</v>
      </c>
      <c r="J97" s="302">
        <f t="shared" si="50"/>
        <v>4.6139264995457827</v>
      </c>
      <c r="K97" s="303"/>
      <c r="L97" s="302">
        <v>3.3452631949825937</v>
      </c>
      <c r="M97" s="302">
        <v>0.52617359150000698</v>
      </c>
      <c r="N97" s="302">
        <v>7.5294519806645588E-2</v>
      </c>
      <c r="O97" s="302">
        <f t="shared" si="51"/>
        <v>3.9467313062892466</v>
      </c>
    </row>
    <row r="98" spans="1:15" s="236" customFormat="1" x14ac:dyDescent="0.2">
      <c r="A98" s="237" t="str">
        <f>name!E$8</f>
        <v>Skilled trades occupations</v>
      </c>
      <c r="B98" s="302">
        <v>9.6958015045677879</v>
      </c>
      <c r="C98" s="302">
        <v>0.38320272638869612</v>
      </c>
      <c r="D98" s="302">
        <v>1.5451605932892007</v>
      </c>
      <c r="E98" s="302">
        <f t="shared" si="49"/>
        <v>11.624164824245684</v>
      </c>
      <c r="F98" s="303"/>
      <c r="G98" s="302">
        <v>7.7616966411500963</v>
      </c>
      <c r="H98" s="302">
        <v>0.48777542335773466</v>
      </c>
      <c r="I98" s="302">
        <v>1.2810341879897484</v>
      </c>
      <c r="J98" s="302">
        <f>SUM(G98:I98)</f>
        <v>9.5305062524975792</v>
      </c>
      <c r="K98" s="303"/>
      <c r="L98" s="302">
        <v>5.197996447439631</v>
      </c>
      <c r="M98" s="302">
        <v>0.41221655696892162</v>
      </c>
      <c r="N98" s="302">
        <v>0.98531789823599569</v>
      </c>
      <c r="O98" s="302">
        <f t="shared" si="51"/>
        <v>6.5955309026445486</v>
      </c>
    </row>
    <row r="99" spans="1:15" s="236" customFormat="1" x14ac:dyDescent="0.2">
      <c r="A99" s="237" t="str">
        <f>name!E$9</f>
        <v>Caring, leisure and other service occupations</v>
      </c>
      <c r="B99" s="302">
        <v>0.26614157845082842</v>
      </c>
      <c r="C99" s="302">
        <v>0.10498997996551578</v>
      </c>
      <c r="D99" s="302">
        <v>5.054904857234125E-2</v>
      </c>
      <c r="E99" s="302">
        <f t="shared" si="49"/>
        <v>0.42168060698868548</v>
      </c>
      <c r="F99" s="303"/>
      <c r="G99" s="302">
        <v>0.40763385505479638</v>
      </c>
      <c r="H99" s="302">
        <v>0.15043457273722111</v>
      </c>
      <c r="I99" s="302">
        <v>6.9132595105078007E-2</v>
      </c>
      <c r="J99" s="302">
        <f t="shared" ref="J99:J102" si="52">SUM(G99:I99)</f>
        <v>0.62720102289709545</v>
      </c>
      <c r="K99" s="303"/>
      <c r="L99" s="302">
        <v>0.40213109376462047</v>
      </c>
      <c r="M99" s="302">
        <v>0.12223416251039007</v>
      </c>
      <c r="N99" s="302">
        <v>9.0421895951517312E-2</v>
      </c>
      <c r="O99" s="302">
        <f t="shared" si="51"/>
        <v>0.6147871522265278</v>
      </c>
    </row>
    <row r="100" spans="1:15" s="236" customFormat="1" x14ac:dyDescent="0.2">
      <c r="A100" s="237" t="str">
        <f>name!E$10</f>
        <v>Sales and customer service occupations</v>
      </c>
      <c r="B100" s="302">
        <v>1.3474059712917397</v>
      </c>
      <c r="C100" s="302">
        <v>0.30860386952695612</v>
      </c>
      <c r="D100" s="302">
        <v>0.12984361585679777</v>
      </c>
      <c r="E100" s="302">
        <f t="shared" si="49"/>
        <v>1.7858534566754936</v>
      </c>
      <c r="F100" s="303"/>
      <c r="G100" s="302">
        <v>1.2144203012712449</v>
      </c>
      <c r="H100" s="302">
        <v>0.36366015705046778</v>
      </c>
      <c r="I100" s="302">
        <v>8.2454644246599498E-2</v>
      </c>
      <c r="J100" s="302">
        <f t="shared" si="52"/>
        <v>1.6605351025683122</v>
      </c>
      <c r="K100" s="303"/>
      <c r="L100" s="302">
        <v>1.1326905166800694</v>
      </c>
      <c r="M100" s="302">
        <v>0.28842041848094729</v>
      </c>
      <c r="N100" s="302">
        <v>5.3218982520285091E-2</v>
      </c>
      <c r="O100" s="302">
        <f t="shared" si="51"/>
        <v>1.4743299176813018</v>
      </c>
    </row>
    <row r="101" spans="1:15" s="236" customFormat="1" x14ac:dyDescent="0.2">
      <c r="A101" s="237" t="str">
        <f>name!E$11</f>
        <v>Process, plant and machine operatives</v>
      </c>
      <c r="B101" s="302">
        <v>9.6567746473204661</v>
      </c>
      <c r="C101" s="302">
        <v>0.6988787431822725</v>
      </c>
      <c r="D101" s="302">
        <v>0.35443274363893296</v>
      </c>
      <c r="E101" s="302">
        <f t="shared" si="49"/>
        <v>10.710086134141671</v>
      </c>
      <c r="F101" s="303"/>
      <c r="G101" s="302">
        <v>7.6428503456736641</v>
      </c>
      <c r="H101" s="302">
        <v>1.1746211334773475</v>
      </c>
      <c r="I101" s="302">
        <v>0.40749192880956997</v>
      </c>
      <c r="J101" s="302">
        <f t="shared" si="52"/>
        <v>9.2249634079605816</v>
      </c>
      <c r="K101" s="303"/>
      <c r="L101" s="302">
        <v>5.7135177590820714</v>
      </c>
      <c r="M101" s="302">
        <v>0.95180186246094611</v>
      </c>
      <c r="N101" s="302">
        <v>0.3811355690234407</v>
      </c>
      <c r="O101" s="302">
        <f t="shared" si="51"/>
        <v>7.0464551905664576</v>
      </c>
    </row>
    <row r="102" spans="1:15" s="236" customFormat="1" x14ac:dyDescent="0.2">
      <c r="A102" s="237" t="str">
        <f>name!E$12</f>
        <v>Elementary occupations</v>
      </c>
      <c r="B102" s="302">
        <v>3.7147930804272087</v>
      </c>
      <c r="C102" s="302">
        <v>0.65522722836545266</v>
      </c>
      <c r="D102" s="302">
        <v>0.28006093580824604</v>
      </c>
      <c r="E102" s="302">
        <f t="shared" si="49"/>
        <v>4.6500812446009068</v>
      </c>
      <c r="F102" s="303"/>
      <c r="G102" s="302">
        <v>2.8643315536594529</v>
      </c>
      <c r="H102" s="302">
        <v>0.73540677271495958</v>
      </c>
      <c r="I102" s="302">
        <v>0.40943970805441338</v>
      </c>
      <c r="J102" s="302">
        <f t="shared" si="52"/>
        <v>4.0091780344288255</v>
      </c>
      <c r="K102" s="303"/>
      <c r="L102" s="302">
        <v>2.4600302090390564</v>
      </c>
      <c r="M102" s="302">
        <v>0.94726069296996795</v>
      </c>
      <c r="N102" s="302">
        <v>0.37849987259713763</v>
      </c>
      <c r="O102" s="302">
        <f t="shared" si="51"/>
        <v>3.7857907746061623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42.219538430744556</v>
      </c>
      <c r="C104" s="311">
        <f t="shared" ref="C104:E104" si="53">SUM(C94:C102)</f>
        <v>3.9967750724347093</v>
      </c>
      <c r="D104" s="311">
        <f t="shared" si="53"/>
        <v>3.7616864968208881</v>
      </c>
      <c r="E104" s="311">
        <f t="shared" si="53"/>
        <v>49.978000000000151</v>
      </c>
      <c r="F104" s="311"/>
      <c r="G104" s="311">
        <f t="shared" ref="G104:J104" si="54">SUM(G94:G102)</f>
        <v>39.840488683977888</v>
      </c>
      <c r="H104" s="311">
        <f t="shared" si="54"/>
        <v>5.1470428994578032</v>
      </c>
      <c r="I104" s="311">
        <f t="shared" si="54"/>
        <v>3.4584684165643567</v>
      </c>
      <c r="J104" s="311">
        <f t="shared" si="54"/>
        <v>48.446000000000048</v>
      </c>
      <c r="K104" s="311"/>
      <c r="L104" s="311">
        <f t="shared" ref="L104:O104" si="55">SUM(L94:L102)</f>
        <v>33.883850710187922</v>
      </c>
      <c r="M104" s="311">
        <f t="shared" si="55"/>
        <v>4.2563964544341069</v>
      </c>
      <c r="N104" s="311">
        <f t="shared" si="55"/>
        <v>2.926752835377918</v>
      </c>
      <c r="O104" s="311">
        <f t="shared" si="55"/>
        <v>41.06699999999995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0.21604023520753282</v>
      </c>
      <c r="C111" s="302">
        <v>9.3271111031733162E-3</v>
      </c>
      <c r="D111" s="302">
        <v>1.3575424427053069E-2</v>
      </c>
      <c r="E111" s="302">
        <f>SUM(B111:D111)</f>
        <v>0.23894277073775921</v>
      </c>
      <c r="F111" s="303"/>
      <c r="G111" s="302">
        <v>0.24579706412442376</v>
      </c>
      <c r="H111" s="302">
        <v>9.1263775265186999E-3</v>
      </c>
      <c r="I111" s="302">
        <v>0</v>
      </c>
      <c r="J111" s="302">
        <f>SUM(G111:I111)</f>
        <v>0.25492344165094244</v>
      </c>
      <c r="K111" s="303"/>
      <c r="L111" s="302">
        <v>0.22425918164272099</v>
      </c>
      <c r="M111" s="302">
        <v>9.4914308180749415E-3</v>
      </c>
      <c r="N111" s="302">
        <v>0</v>
      </c>
      <c r="O111" s="302">
        <f>SUM(L111:N111)</f>
        <v>0.23375061246079593</v>
      </c>
    </row>
    <row r="112" spans="1:15" s="236" customFormat="1" x14ac:dyDescent="0.2">
      <c r="A112" s="237" t="str">
        <f>name!E$5</f>
        <v>Professional occupations</v>
      </c>
      <c r="B112" s="302">
        <v>0.49670690176350546</v>
      </c>
      <c r="C112" s="302">
        <v>1.6677121065211215E-2</v>
      </c>
      <c r="D112" s="302">
        <v>2.1338116773501996E-2</v>
      </c>
      <c r="E112" s="302">
        <f t="shared" ref="E112:E119" si="56">SUM(B112:D112)</f>
        <v>0.53472213960221859</v>
      </c>
      <c r="F112" s="303"/>
      <c r="G112" s="302">
        <v>0.62518147990437511</v>
      </c>
      <c r="H112" s="302">
        <v>1.1040531738680845E-2</v>
      </c>
      <c r="I112" s="302">
        <v>0</v>
      </c>
      <c r="J112" s="302">
        <f t="shared" ref="J112:J114" si="57">SUM(G112:I112)</f>
        <v>0.63622201164305592</v>
      </c>
      <c r="K112" s="303"/>
      <c r="L112" s="302">
        <v>0.75535476755212938</v>
      </c>
      <c r="M112" s="302">
        <v>1.1884421350814077E-2</v>
      </c>
      <c r="N112" s="302">
        <v>0</v>
      </c>
      <c r="O112" s="302">
        <f t="shared" ref="O112:O119" si="58">SUM(L112:N112)</f>
        <v>0.7672391889029434</v>
      </c>
    </row>
    <row r="113" spans="1:15" s="236" customFormat="1" x14ac:dyDescent="0.2">
      <c r="A113" s="237" t="str">
        <f>name!E$6</f>
        <v>Associate professional occupations</v>
      </c>
      <c r="B113" s="302">
        <v>0.25789442202566359</v>
      </c>
      <c r="C113" s="302">
        <v>1.405644353829209E-2</v>
      </c>
      <c r="D113" s="302">
        <v>6.7891297579776282E-3</v>
      </c>
      <c r="E113" s="302">
        <f t="shared" si="56"/>
        <v>0.27873999532193333</v>
      </c>
      <c r="F113" s="303"/>
      <c r="G113" s="302">
        <v>0.31551771029627357</v>
      </c>
      <c r="H113" s="302">
        <v>1.103094633586991E-2</v>
      </c>
      <c r="I113" s="302">
        <v>0</v>
      </c>
      <c r="J113" s="302">
        <f t="shared" si="57"/>
        <v>0.3265486566321435</v>
      </c>
      <c r="K113" s="303"/>
      <c r="L113" s="302">
        <v>0.28620034798613625</v>
      </c>
      <c r="M113" s="302">
        <v>9.9083657132463913E-3</v>
      </c>
      <c r="N113" s="302">
        <v>0</v>
      </c>
      <c r="O113" s="302">
        <f t="shared" si="58"/>
        <v>0.29610871369938263</v>
      </c>
    </row>
    <row r="114" spans="1:15" s="236" customFormat="1" x14ac:dyDescent="0.2">
      <c r="A114" s="237" t="str">
        <f>name!E$7</f>
        <v>Administrative and secretarial occupations</v>
      </c>
      <c r="B114" s="302">
        <v>0.20784589674628268</v>
      </c>
      <c r="C114" s="302">
        <v>5.2867255670381204E-2</v>
      </c>
      <c r="D114" s="302">
        <v>2.1371071441517605E-3</v>
      </c>
      <c r="E114" s="302">
        <f t="shared" si="56"/>
        <v>0.26285025956081565</v>
      </c>
      <c r="F114" s="303"/>
      <c r="G114" s="302">
        <v>0.20839602458389417</v>
      </c>
      <c r="H114" s="302">
        <v>4.0279321142521057E-2</v>
      </c>
      <c r="I114" s="302">
        <v>0</v>
      </c>
      <c r="J114" s="302">
        <f t="shared" si="57"/>
        <v>0.24867534572641523</v>
      </c>
      <c r="K114" s="303"/>
      <c r="L114" s="302">
        <v>0.15719187228101622</v>
      </c>
      <c r="M114" s="302">
        <v>3.4950310608216274E-2</v>
      </c>
      <c r="N114" s="302">
        <v>0</v>
      </c>
      <c r="O114" s="302">
        <f t="shared" si="58"/>
        <v>0.19214218288923249</v>
      </c>
    </row>
    <row r="115" spans="1:15" s="236" customFormat="1" x14ac:dyDescent="0.2">
      <c r="A115" s="237" t="str">
        <f>name!E$8</f>
        <v>Skilled trades occupations</v>
      </c>
      <c r="B115" s="302">
        <v>0.46711603805563823</v>
      </c>
      <c r="C115" s="302">
        <v>2.7559696183020805E-2</v>
      </c>
      <c r="D115" s="302">
        <v>1.7862060000564919E-2</v>
      </c>
      <c r="E115" s="302">
        <f t="shared" si="56"/>
        <v>0.51253779423922396</v>
      </c>
      <c r="F115" s="303"/>
      <c r="G115" s="302">
        <v>0.37108654223490833</v>
      </c>
      <c r="H115" s="302">
        <v>4.3901292670238583E-3</v>
      </c>
      <c r="I115" s="302">
        <v>0</v>
      </c>
      <c r="J115" s="302">
        <f>SUM(G115:I115)</f>
        <v>0.3754766715019322</v>
      </c>
      <c r="K115" s="303"/>
      <c r="L115" s="302">
        <v>0.26935215699017873</v>
      </c>
      <c r="M115" s="302">
        <v>3.792932306491041E-3</v>
      </c>
      <c r="N115" s="302">
        <v>0</v>
      </c>
      <c r="O115" s="302">
        <f t="shared" si="58"/>
        <v>0.27314508929666975</v>
      </c>
    </row>
    <row r="116" spans="1:15" s="236" customFormat="1" x14ac:dyDescent="0.2">
      <c r="A116" s="237" t="str">
        <f>name!E$9</f>
        <v>Caring, leisure and other service occupations</v>
      </c>
      <c r="B116" s="302">
        <v>4.2603121733485391E-2</v>
      </c>
      <c r="C116" s="302">
        <v>7.1830730478819682E-3</v>
      </c>
      <c r="D116" s="302">
        <v>3.4799618725924472E-4</v>
      </c>
      <c r="E116" s="302">
        <f t="shared" si="56"/>
        <v>5.0134190968626605E-2</v>
      </c>
      <c r="F116" s="303"/>
      <c r="G116" s="302">
        <v>4.0295700874531853E-2</v>
      </c>
      <c r="H116" s="302">
        <v>3.9969974486115381E-3</v>
      </c>
      <c r="I116" s="302">
        <v>0</v>
      </c>
      <c r="J116" s="302">
        <f t="shared" ref="J116:J119" si="59">SUM(G116:I116)</f>
        <v>4.4292698323143392E-2</v>
      </c>
      <c r="K116" s="303"/>
      <c r="L116" s="302">
        <v>3.8134704029517033E-2</v>
      </c>
      <c r="M116" s="302">
        <v>2.3629208196414516E-3</v>
      </c>
      <c r="N116" s="302">
        <v>0</v>
      </c>
      <c r="O116" s="302">
        <f t="shared" si="58"/>
        <v>4.0497624849158483E-2</v>
      </c>
    </row>
    <row r="117" spans="1:15" s="236" customFormat="1" x14ac:dyDescent="0.2">
      <c r="A117" s="237" t="str">
        <f>name!E$10</f>
        <v>Sales and customer service occupations</v>
      </c>
      <c r="B117" s="302">
        <v>0.18138281818728105</v>
      </c>
      <c r="C117" s="302">
        <v>9.5026762344576077E-2</v>
      </c>
      <c r="D117" s="302">
        <v>1.3442439593017439E-2</v>
      </c>
      <c r="E117" s="302">
        <f t="shared" si="56"/>
        <v>0.2898520201248746</v>
      </c>
      <c r="F117" s="303"/>
      <c r="G117" s="302">
        <v>0.18059664944946502</v>
      </c>
      <c r="H117" s="302">
        <v>6.3887846542276874E-2</v>
      </c>
      <c r="I117" s="302">
        <v>0</v>
      </c>
      <c r="J117" s="302">
        <f t="shared" si="59"/>
        <v>0.24448449599174188</v>
      </c>
      <c r="K117" s="303"/>
      <c r="L117" s="302">
        <v>0.18760015515503572</v>
      </c>
      <c r="M117" s="302">
        <v>6.8435373991590109E-2</v>
      </c>
      <c r="N117" s="302">
        <v>0</v>
      </c>
      <c r="O117" s="302">
        <f t="shared" si="58"/>
        <v>0.25603552914662586</v>
      </c>
    </row>
    <row r="118" spans="1:15" s="236" customFormat="1" x14ac:dyDescent="0.2">
      <c r="A118" s="237" t="str">
        <f>name!E$11</f>
        <v>Process, plant and machine operatives</v>
      </c>
      <c r="B118" s="302">
        <v>8.3503250226200615E-2</v>
      </c>
      <c r="C118" s="302">
        <v>7.4016487813888402E-3</v>
      </c>
      <c r="D118" s="302">
        <v>7.7105111209100205E-3</v>
      </c>
      <c r="E118" s="302">
        <f t="shared" si="56"/>
        <v>9.8615410128499476E-2</v>
      </c>
      <c r="F118" s="303"/>
      <c r="G118" s="302">
        <v>6.7918605528868109E-2</v>
      </c>
      <c r="H118" s="302">
        <v>1.9744569756334684E-3</v>
      </c>
      <c r="I118" s="302">
        <v>0</v>
      </c>
      <c r="J118" s="302">
        <f t="shared" si="59"/>
        <v>6.9893062504501571E-2</v>
      </c>
      <c r="K118" s="303"/>
      <c r="L118" s="302">
        <v>6.1717092935536802E-2</v>
      </c>
      <c r="M118" s="302">
        <v>1.9810486723690224E-3</v>
      </c>
      <c r="N118" s="302">
        <v>0</v>
      </c>
      <c r="O118" s="302">
        <f t="shared" si="58"/>
        <v>6.3698141607905823E-2</v>
      </c>
    </row>
    <row r="119" spans="1:15" s="236" customFormat="1" x14ac:dyDescent="0.2">
      <c r="A119" s="237" t="str">
        <f>name!E$12</f>
        <v>Elementary occupations</v>
      </c>
      <c r="B119" s="302">
        <v>1.5922427475923775E-2</v>
      </c>
      <c r="C119" s="302">
        <v>1.5485647485393338E-2</v>
      </c>
      <c r="D119" s="302">
        <v>7.1973443547341445E-3</v>
      </c>
      <c r="E119" s="302">
        <f t="shared" si="56"/>
        <v>3.8605419316051263E-2</v>
      </c>
      <c r="F119" s="303"/>
      <c r="G119" s="302">
        <v>1.3209155763511952E-2</v>
      </c>
      <c r="H119" s="302">
        <v>9.274460262613601E-3</v>
      </c>
      <c r="I119" s="302">
        <v>0</v>
      </c>
      <c r="J119" s="302">
        <f t="shared" si="59"/>
        <v>2.2483616026125551E-2</v>
      </c>
      <c r="K119" s="303"/>
      <c r="L119" s="302">
        <v>8.389082447676657E-3</v>
      </c>
      <c r="M119" s="302">
        <v>7.9938346996059895E-3</v>
      </c>
      <c r="N119" s="302">
        <v>0</v>
      </c>
      <c r="O119" s="302">
        <f t="shared" si="58"/>
        <v>1.6382917147282648E-2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1.9690151114215135</v>
      </c>
      <c r="C121" s="311">
        <f t="shared" ref="C121:E121" si="60">SUM(C111:C119)</f>
        <v>0.24558475921931885</v>
      </c>
      <c r="D121" s="311">
        <f t="shared" si="60"/>
        <v>9.0400129359170217E-2</v>
      </c>
      <c r="E121" s="311">
        <f t="shared" si="60"/>
        <v>2.3050000000000024</v>
      </c>
      <c r="F121" s="311"/>
      <c r="G121" s="311">
        <f t="shared" ref="G121:J121" si="61">SUM(G111:G119)</f>
        <v>2.0679989327602524</v>
      </c>
      <c r="H121" s="311">
        <f t="shared" si="61"/>
        <v>0.15500106723974985</v>
      </c>
      <c r="I121" s="311">
        <f t="shared" si="61"/>
        <v>0</v>
      </c>
      <c r="J121" s="311">
        <f t="shared" si="61"/>
        <v>2.2230000000000016</v>
      </c>
      <c r="K121" s="311"/>
      <c r="L121" s="311">
        <f t="shared" ref="L121:O121" si="62">SUM(L111:L119)</f>
        <v>1.9881993610199478</v>
      </c>
      <c r="M121" s="311">
        <f t="shared" si="62"/>
        <v>0.15080063898004933</v>
      </c>
      <c r="N121" s="311">
        <f t="shared" si="62"/>
        <v>0</v>
      </c>
      <c r="O121" s="311">
        <f t="shared" si="62"/>
        <v>2.1389999999999971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0.33941752161869637</v>
      </c>
      <c r="C128" s="302">
        <v>1.4894802640396321E-2</v>
      </c>
      <c r="D128" s="302">
        <v>3.768191262771494E-2</v>
      </c>
      <c r="E128" s="302">
        <f>SUM(B128:D128)</f>
        <v>0.39199423688680762</v>
      </c>
      <c r="F128" s="303"/>
      <c r="G128" s="302">
        <v>0.41217862616600998</v>
      </c>
      <c r="H128" s="302">
        <v>2.0234388053838863E-2</v>
      </c>
      <c r="I128" s="302">
        <v>2.3137330256940035E-3</v>
      </c>
      <c r="J128" s="302">
        <f>SUM(G128:I128)</f>
        <v>0.43472674724554283</v>
      </c>
      <c r="K128" s="303"/>
      <c r="L128" s="302">
        <v>0.43938364991904333</v>
      </c>
      <c r="M128" s="302">
        <v>1.8458119414015435E-2</v>
      </c>
      <c r="N128" s="302">
        <v>1.8561184778546388E-3</v>
      </c>
      <c r="O128" s="302">
        <f>SUM(L128:N128)</f>
        <v>0.45969788781091342</v>
      </c>
    </row>
    <row r="129" spans="1:15" s="236" customFormat="1" x14ac:dyDescent="0.2">
      <c r="A129" s="237" t="str">
        <f>name!E$5</f>
        <v>Professional occupations</v>
      </c>
      <c r="B129" s="302">
        <v>0.31727931014543309</v>
      </c>
      <c r="C129" s="302">
        <v>2.4570955721236392E-2</v>
      </c>
      <c r="D129" s="302">
        <v>1.2891650320597874E-2</v>
      </c>
      <c r="E129" s="302">
        <f t="shared" ref="E129:E136" si="63">SUM(B129:D129)</f>
        <v>0.35474191618726736</v>
      </c>
      <c r="F129" s="303"/>
      <c r="G129" s="302">
        <v>0.44272817114003249</v>
      </c>
      <c r="H129" s="302">
        <v>2.6938927279016013E-2</v>
      </c>
      <c r="I129" s="302">
        <v>3.1644544789575539E-3</v>
      </c>
      <c r="J129" s="302">
        <f t="shared" ref="J129:J131" si="64">SUM(G129:I129)</f>
        <v>0.4728315528980061</v>
      </c>
      <c r="K129" s="303"/>
      <c r="L129" s="302">
        <v>0.59881773748760769</v>
      </c>
      <c r="M129" s="302">
        <v>2.5961705028373545E-2</v>
      </c>
      <c r="N129" s="302">
        <v>2.5613068393607677E-3</v>
      </c>
      <c r="O129" s="302">
        <f t="shared" ref="O129:O136" si="65">SUM(L129:N129)</f>
        <v>0.62734074935534201</v>
      </c>
    </row>
    <row r="130" spans="1:15" s="236" customFormat="1" x14ac:dyDescent="0.2">
      <c r="A130" s="237" t="str">
        <f>name!E$6</f>
        <v>Associate professional occupations</v>
      </c>
      <c r="B130" s="302">
        <v>0.31603189929848041</v>
      </c>
      <c r="C130" s="302">
        <v>2.9165914423588145E-2</v>
      </c>
      <c r="D130" s="302">
        <v>7.4758375632524351E-3</v>
      </c>
      <c r="E130" s="302">
        <f t="shared" si="63"/>
        <v>0.35267365128532097</v>
      </c>
      <c r="F130" s="303"/>
      <c r="G130" s="302">
        <v>0.41480092100373789</v>
      </c>
      <c r="H130" s="302">
        <v>2.6007252313056558E-2</v>
      </c>
      <c r="I130" s="302">
        <v>3.4618955480782802E-3</v>
      </c>
      <c r="J130" s="302">
        <f t="shared" si="64"/>
        <v>0.44427006886487275</v>
      </c>
      <c r="K130" s="303"/>
      <c r="L130" s="302">
        <v>0.50577746265365775</v>
      </c>
      <c r="M130" s="302">
        <v>2.1327774018742581E-2</v>
      </c>
      <c r="N130" s="302">
        <v>3.6122289936153691E-3</v>
      </c>
      <c r="O130" s="302">
        <f t="shared" si="65"/>
        <v>0.53071746566601563</v>
      </c>
    </row>
    <row r="131" spans="1:15" s="236" customFormat="1" x14ac:dyDescent="0.2">
      <c r="A131" s="237" t="str">
        <f>name!E$7</f>
        <v>Administrative and secretarial occupations</v>
      </c>
      <c r="B131" s="302">
        <v>0.21815256523273965</v>
      </c>
      <c r="C131" s="302">
        <v>8.0209082443309779E-2</v>
      </c>
      <c r="D131" s="302">
        <v>1.9934599683337547E-3</v>
      </c>
      <c r="E131" s="302">
        <f t="shared" si="63"/>
        <v>0.30035510764438322</v>
      </c>
      <c r="F131" s="303"/>
      <c r="G131" s="302">
        <v>0.23647345906005707</v>
      </c>
      <c r="H131" s="302">
        <v>6.4070294812489326E-2</v>
      </c>
      <c r="I131" s="302">
        <v>1.0633626315092672E-3</v>
      </c>
      <c r="J131" s="302">
        <f t="shared" si="64"/>
        <v>0.30160711650405564</v>
      </c>
      <c r="K131" s="303"/>
      <c r="L131" s="302">
        <v>0.25869114964737328</v>
      </c>
      <c r="M131" s="302">
        <v>8.4478563054717071E-2</v>
      </c>
      <c r="N131" s="302">
        <v>2.0548840454981021E-3</v>
      </c>
      <c r="O131" s="302">
        <f t="shared" si="65"/>
        <v>0.34522459674758843</v>
      </c>
    </row>
    <row r="132" spans="1:15" s="236" customFormat="1" x14ac:dyDescent="0.2">
      <c r="A132" s="237" t="str">
        <f>name!E$8</f>
        <v>Skilled trades occupations</v>
      </c>
      <c r="B132" s="302">
        <v>0.29779889440105933</v>
      </c>
      <c r="C132" s="302">
        <v>2.0486467241273339E-2</v>
      </c>
      <c r="D132" s="302">
        <v>5.9459166084537024E-2</v>
      </c>
      <c r="E132" s="302">
        <f t="shared" si="63"/>
        <v>0.37774452772686973</v>
      </c>
      <c r="F132" s="303"/>
      <c r="G132" s="302">
        <v>0.27590793808422298</v>
      </c>
      <c r="H132" s="302">
        <v>1.2702082041005437E-2</v>
      </c>
      <c r="I132" s="302">
        <v>5.3678762636647833E-3</v>
      </c>
      <c r="J132" s="302">
        <f>SUM(G132:I132)</f>
        <v>0.29397789638889321</v>
      </c>
      <c r="K132" s="303"/>
      <c r="L132" s="302">
        <v>0.24446880009006464</v>
      </c>
      <c r="M132" s="302">
        <v>7.4115627507018835E-3</v>
      </c>
      <c r="N132" s="302">
        <v>4.9417715718307045E-3</v>
      </c>
      <c r="O132" s="302">
        <f t="shared" si="65"/>
        <v>0.25682213441259721</v>
      </c>
    </row>
    <row r="133" spans="1:15" s="236" customFormat="1" x14ac:dyDescent="0.2">
      <c r="A133" s="237" t="str">
        <f>name!E$9</f>
        <v>Caring, leisure and other service occupations</v>
      </c>
      <c r="B133" s="302">
        <v>7.7720372097711335E-2</v>
      </c>
      <c r="C133" s="302">
        <v>1.7326793725370382E-2</v>
      </c>
      <c r="D133" s="302">
        <v>1.0046149840567762E-3</v>
      </c>
      <c r="E133" s="302">
        <f t="shared" si="63"/>
        <v>9.6051780807138498E-2</v>
      </c>
      <c r="F133" s="303"/>
      <c r="G133" s="302">
        <v>8.6048140437187517E-2</v>
      </c>
      <c r="H133" s="302">
        <v>1.2770153166655389E-2</v>
      </c>
      <c r="I133" s="302">
        <v>1.8216767022569773E-3</v>
      </c>
      <c r="J133" s="302">
        <f t="shared" ref="J133:J136" si="66">SUM(G133:I133)</f>
        <v>0.10063997030609989</v>
      </c>
      <c r="K133" s="303"/>
      <c r="L133" s="302">
        <v>0.11619429758885462</v>
      </c>
      <c r="M133" s="302">
        <v>1.1517320645104641E-2</v>
      </c>
      <c r="N133" s="302">
        <v>1.8469682396673804E-3</v>
      </c>
      <c r="O133" s="302">
        <f t="shared" si="65"/>
        <v>0.12955858647362664</v>
      </c>
    </row>
    <row r="134" spans="1:15" s="236" customFormat="1" x14ac:dyDescent="0.2">
      <c r="A134" s="237" t="str">
        <f>name!E$10</f>
        <v>Sales and customer service occupations</v>
      </c>
      <c r="B134" s="302">
        <v>8.690765729359419E-2</v>
      </c>
      <c r="C134" s="302">
        <v>3.3495996872531568E-2</v>
      </c>
      <c r="D134" s="302">
        <v>8.225319932857229E-3</v>
      </c>
      <c r="E134" s="302">
        <f t="shared" si="63"/>
        <v>0.12862897409898297</v>
      </c>
      <c r="F134" s="303"/>
      <c r="G134" s="302">
        <v>9.4729921293171857E-2</v>
      </c>
      <c r="H134" s="302">
        <v>3.0656739786075346E-2</v>
      </c>
      <c r="I134" s="302">
        <v>5.3992112600638681E-4</v>
      </c>
      <c r="J134" s="302">
        <f t="shared" si="66"/>
        <v>0.1259265822052536</v>
      </c>
      <c r="K134" s="303"/>
      <c r="L134" s="302">
        <v>0.1255216840828281</v>
      </c>
      <c r="M134" s="302">
        <v>3.4623337879167611E-2</v>
      </c>
      <c r="N134" s="302">
        <v>3.0097060509083986E-4</v>
      </c>
      <c r="O134" s="302">
        <f t="shared" si="65"/>
        <v>0.16044599256708655</v>
      </c>
    </row>
    <row r="135" spans="1:15" s="236" customFormat="1" x14ac:dyDescent="0.2">
      <c r="A135" s="237" t="str">
        <f>name!E$11</f>
        <v>Process, plant and machine operatives</v>
      </c>
      <c r="B135" s="302">
        <v>0.9849735971478274</v>
      </c>
      <c r="C135" s="302">
        <v>3.5699139993231911E-2</v>
      </c>
      <c r="D135" s="302">
        <v>1.2970164990451274E-2</v>
      </c>
      <c r="E135" s="302">
        <f t="shared" si="63"/>
        <v>1.0336429021315106</v>
      </c>
      <c r="F135" s="303"/>
      <c r="G135" s="302">
        <v>0.8955388920233831</v>
      </c>
      <c r="H135" s="302">
        <v>2.9585523659567358E-2</v>
      </c>
      <c r="I135" s="302">
        <v>1.0439815396167023E-3</v>
      </c>
      <c r="J135" s="302">
        <f t="shared" si="66"/>
        <v>0.92616839722256716</v>
      </c>
      <c r="K135" s="303"/>
      <c r="L135" s="302">
        <v>0.99343776900034786</v>
      </c>
      <c r="M135" s="302">
        <v>2.5691884690484331E-2</v>
      </c>
      <c r="N135" s="302">
        <v>4.8517946496801924E-4</v>
      </c>
      <c r="O135" s="302">
        <f t="shared" si="65"/>
        <v>1.0196148331558001</v>
      </c>
    </row>
    <row r="136" spans="1:15" s="236" customFormat="1" x14ac:dyDescent="0.2">
      <c r="A136" s="237" t="str">
        <f>name!E$12</f>
        <v>Elementary occupations</v>
      </c>
      <c r="B136" s="302">
        <v>0.5888487950048259</v>
      </c>
      <c r="C136" s="302">
        <v>5.1496619538601254E-2</v>
      </c>
      <c r="D136" s="302">
        <v>9.8214886882934827E-3</v>
      </c>
      <c r="E136" s="302">
        <f t="shared" si="63"/>
        <v>0.65016690323172066</v>
      </c>
      <c r="F136" s="303"/>
      <c r="G136" s="302">
        <v>0.54968491057311109</v>
      </c>
      <c r="H136" s="302">
        <v>3.3103845732898741E-2</v>
      </c>
      <c r="I136" s="302">
        <v>2.0629120587026747E-3</v>
      </c>
      <c r="J136" s="302">
        <f t="shared" si="66"/>
        <v>0.58485166836471247</v>
      </c>
      <c r="K136" s="303"/>
      <c r="L136" s="302">
        <v>0.557401804054935</v>
      </c>
      <c r="M136" s="302">
        <v>6.5228359995784441E-2</v>
      </c>
      <c r="N136" s="302">
        <v>4.9475897603091096E-3</v>
      </c>
      <c r="O136" s="302">
        <f t="shared" si="65"/>
        <v>0.62757775381102854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3.227130612240368</v>
      </c>
      <c r="C138" s="311">
        <f t="shared" ref="C138:E138" si="67">SUM(C128:C136)</f>
        <v>0.3073457725995391</v>
      </c>
      <c r="D138" s="311">
        <f t="shared" si="67"/>
        <v>0.15152361516009483</v>
      </c>
      <c r="E138" s="311">
        <f t="shared" si="67"/>
        <v>3.6860000000000013</v>
      </c>
      <c r="F138" s="311"/>
      <c r="G138" s="311">
        <f t="shared" ref="G138:J138" si="68">SUM(G128:G136)</f>
        <v>3.4080909797809142</v>
      </c>
      <c r="H138" s="311">
        <f t="shared" si="68"/>
        <v>0.25606920684460305</v>
      </c>
      <c r="I138" s="311">
        <f t="shared" si="68"/>
        <v>2.0839813374486628E-2</v>
      </c>
      <c r="J138" s="311">
        <f t="shared" si="68"/>
        <v>3.6850000000000041</v>
      </c>
      <c r="K138" s="311"/>
      <c r="L138" s="311">
        <f t="shared" ref="L138:O138" si="69">SUM(L128:L136)</f>
        <v>3.8396943545247129</v>
      </c>
      <c r="M138" s="311">
        <f t="shared" si="69"/>
        <v>0.29469862747709152</v>
      </c>
      <c r="N138" s="311">
        <f t="shared" si="69"/>
        <v>2.260701799819493E-2</v>
      </c>
      <c r="O138" s="311">
        <f t="shared" si="69"/>
        <v>4.1569999999999991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3.7428640675452765</v>
      </c>
      <c r="C145" s="302">
        <v>0.43494474343481415</v>
      </c>
      <c r="D145" s="302">
        <v>0.97538825732682422</v>
      </c>
      <c r="E145" s="302">
        <f>SUM(B145:D145)</f>
        <v>5.1531970683069153</v>
      </c>
      <c r="F145" s="303"/>
      <c r="G145" s="302">
        <v>4.3049789679550745</v>
      </c>
      <c r="H145" s="302">
        <v>0.67733861827848185</v>
      </c>
      <c r="I145" s="302">
        <v>1.6789866635833053</v>
      </c>
      <c r="J145" s="302">
        <f>SUM(G145:I145)</f>
        <v>6.6613042498168618</v>
      </c>
      <c r="K145" s="303"/>
      <c r="L145" s="302">
        <v>4.1338648372240714</v>
      </c>
      <c r="M145" s="302">
        <v>0.75919293312038716</v>
      </c>
      <c r="N145" s="302">
        <v>1.8898134172059744</v>
      </c>
      <c r="O145" s="302">
        <f>SUM(L145:N145)</f>
        <v>6.7828711875504322</v>
      </c>
    </row>
    <row r="146" spans="1:15" s="236" customFormat="1" x14ac:dyDescent="0.2">
      <c r="A146" s="237" t="str">
        <f>name!E$5</f>
        <v>Professional occupations</v>
      </c>
      <c r="B146" s="302">
        <v>6.6703377418775762</v>
      </c>
      <c r="C146" s="302">
        <v>0.33058496580931696</v>
      </c>
      <c r="D146" s="302">
        <v>0.81297392045870565</v>
      </c>
      <c r="E146" s="302">
        <f t="shared" ref="E146:E153" si="70">SUM(B146:D146)</f>
        <v>7.8138966281455993</v>
      </c>
      <c r="F146" s="303"/>
      <c r="G146" s="302">
        <v>8.5370372170374456</v>
      </c>
      <c r="H146" s="302">
        <v>0.46516556915635021</v>
      </c>
      <c r="I146" s="302">
        <v>1.1461706158798981</v>
      </c>
      <c r="J146" s="302">
        <f t="shared" ref="J146:J148" si="71">SUM(G146:I146)</f>
        <v>10.148373402073693</v>
      </c>
      <c r="K146" s="303"/>
      <c r="L146" s="302">
        <v>11.991915176661095</v>
      </c>
      <c r="M146" s="302">
        <v>0.54851872418433023</v>
      </c>
      <c r="N146" s="302">
        <v>0.98235268316489022</v>
      </c>
      <c r="O146" s="302">
        <f t="shared" ref="O146:O153" si="72">SUM(L146:N146)</f>
        <v>13.522786584010316</v>
      </c>
    </row>
    <row r="147" spans="1:15" s="236" customFormat="1" x14ac:dyDescent="0.2">
      <c r="A147" s="237" t="str">
        <f>name!E$6</f>
        <v>Associate professional occupations</v>
      </c>
      <c r="B147" s="302">
        <v>3.1841200170183344</v>
      </c>
      <c r="C147" s="302">
        <v>0.43725834055204227</v>
      </c>
      <c r="D147" s="302">
        <v>0.23306146849562159</v>
      </c>
      <c r="E147" s="302">
        <f t="shared" si="70"/>
        <v>3.8544398260659984</v>
      </c>
      <c r="F147" s="303"/>
      <c r="G147" s="302">
        <v>3.8669368466251637</v>
      </c>
      <c r="H147" s="302">
        <v>0.52306956695571649</v>
      </c>
      <c r="I147" s="302">
        <v>0.32200261301335553</v>
      </c>
      <c r="J147" s="302">
        <f t="shared" si="71"/>
        <v>4.7120090265942363</v>
      </c>
      <c r="K147" s="303"/>
      <c r="L147" s="302">
        <v>4.3311008708892853</v>
      </c>
      <c r="M147" s="302">
        <v>0.51650468352435197</v>
      </c>
      <c r="N147" s="302">
        <v>0.36207561270867128</v>
      </c>
      <c r="O147" s="302">
        <f t="shared" si="72"/>
        <v>5.2096811671223087</v>
      </c>
    </row>
    <row r="148" spans="1:15" s="236" customFormat="1" x14ac:dyDescent="0.2">
      <c r="A148" s="237" t="str">
        <f>name!E$7</f>
        <v>Administrative and secretarial occupations</v>
      </c>
      <c r="B148" s="302">
        <v>2.7475033424869557</v>
      </c>
      <c r="C148" s="302">
        <v>2.3777505326437223</v>
      </c>
      <c r="D148" s="302">
        <v>0.23884708762626092</v>
      </c>
      <c r="E148" s="302">
        <f t="shared" si="70"/>
        <v>5.3641009627569387</v>
      </c>
      <c r="F148" s="303"/>
      <c r="G148" s="302">
        <v>2.7489474768939481</v>
      </c>
      <c r="H148" s="302">
        <v>2.0859510868507369</v>
      </c>
      <c r="I148" s="302">
        <v>0.36713587078647625</v>
      </c>
      <c r="J148" s="302">
        <f t="shared" si="71"/>
        <v>5.2020344345311615</v>
      </c>
      <c r="K148" s="303"/>
      <c r="L148" s="302">
        <v>2.7897125189717333</v>
      </c>
      <c r="M148" s="302">
        <v>2.2443050099273014</v>
      </c>
      <c r="N148" s="302">
        <v>0.2872592589624659</v>
      </c>
      <c r="O148" s="302">
        <f t="shared" si="72"/>
        <v>5.3212767878615015</v>
      </c>
    </row>
    <row r="149" spans="1:15" s="236" customFormat="1" x14ac:dyDescent="0.2">
      <c r="A149" s="237" t="str">
        <f>name!E$8</f>
        <v>Skilled trades occupations</v>
      </c>
      <c r="B149" s="302">
        <v>7.2027167255946765</v>
      </c>
      <c r="C149" s="302">
        <v>0.55014695115860091</v>
      </c>
      <c r="D149" s="302">
        <v>13.484933491206705</v>
      </c>
      <c r="E149" s="302">
        <f t="shared" si="70"/>
        <v>21.237797167959982</v>
      </c>
      <c r="F149" s="303"/>
      <c r="G149" s="302">
        <v>5.7860366601708169</v>
      </c>
      <c r="H149" s="302">
        <v>0.38835843843654783</v>
      </c>
      <c r="I149" s="302">
        <v>12.245424842921363</v>
      </c>
      <c r="J149" s="302">
        <f>SUM(G149:I149)</f>
        <v>18.419819941528729</v>
      </c>
      <c r="K149" s="303"/>
      <c r="L149" s="302">
        <v>3.6613058724295349</v>
      </c>
      <c r="M149" s="302">
        <v>0.62261361296258111</v>
      </c>
      <c r="N149" s="302">
        <v>13.288010941046414</v>
      </c>
      <c r="O149" s="302">
        <f t="shared" si="72"/>
        <v>17.571930426438531</v>
      </c>
    </row>
    <row r="150" spans="1:15" s="236" customFormat="1" x14ac:dyDescent="0.2">
      <c r="A150" s="237" t="str">
        <f>name!E$9</f>
        <v>Caring, leisure and other service occupations</v>
      </c>
      <c r="B150" s="302">
        <v>0.11892333272287961</v>
      </c>
      <c r="C150" s="302">
        <v>3.3477655579543242E-2</v>
      </c>
      <c r="D150" s="302">
        <v>1.3311748288113748E-2</v>
      </c>
      <c r="E150" s="302">
        <f t="shared" si="70"/>
        <v>0.16571273659053659</v>
      </c>
      <c r="F150" s="303"/>
      <c r="G150" s="302">
        <v>0.12859382122234778</v>
      </c>
      <c r="H150" s="302">
        <v>3.5873997475190836E-2</v>
      </c>
      <c r="I150" s="302">
        <v>2.448863101292325E-2</v>
      </c>
      <c r="J150" s="302">
        <f t="shared" ref="J150:J153" si="73">SUM(G150:I150)</f>
        <v>0.18895644971046188</v>
      </c>
      <c r="K150" s="303"/>
      <c r="L150" s="302">
        <v>0.1164222307869706</v>
      </c>
      <c r="M150" s="302">
        <v>2.9689711083976209E-2</v>
      </c>
      <c r="N150" s="302">
        <v>3.4451555476126342E-2</v>
      </c>
      <c r="O150" s="302">
        <f t="shared" si="72"/>
        <v>0.18056349734707317</v>
      </c>
    </row>
    <row r="151" spans="1:15" s="236" customFormat="1" x14ac:dyDescent="0.2">
      <c r="A151" s="237" t="str">
        <f>name!E$10</f>
        <v>Sales and customer service occupations</v>
      </c>
      <c r="B151" s="302">
        <v>0.81940139086736896</v>
      </c>
      <c r="C151" s="302">
        <v>0.3918328399336356</v>
      </c>
      <c r="D151" s="302">
        <v>0.12164279713547389</v>
      </c>
      <c r="E151" s="302">
        <f t="shared" si="70"/>
        <v>1.3328770279364786</v>
      </c>
      <c r="F151" s="303"/>
      <c r="G151" s="302">
        <v>0.79962296014684553</v>
      </c>
      <c r="H151" s="302">
        <v>0.40785757084718921</v>
      </c>
      <c r="I151" s="302">
        <v>0.14150837549089582</v>
      </c>
      <c r="J151" s="302">
        <f t="shared" si="73"/>
        <v>1.3489889064849307</v>
      </c>
      <c r="K151" s="303"/>
      <c r="L151" s="302">
        <v>0.88215959070191796</v>
      </c>
      <c r="M151" s="302">
        <v>0.43957901137880301</v>
      </c>
      <c r="N151" s="302">
        <v>0.15882208430279798</v>
      </c>
      <c r="O151" s="302">
        <f t="shared" si="72"/>
        <v>1.480560686383519</v>
      </c>
    </row>
    <row r="152" spans="1:15" s="236" customFormat="1" x14ac:dyDescent="0.2">
      <c r="A152" s="237" t="str">
        <f>name!E$11</f>
        <v>Process, plant and machine operatives</v>
      </c>
      <c r="B152" s="302">
        <v>4.9433807710515616</v>
      </c>
      <c r="C152" s="302">
        <v>0.14334563987289209</v>
      </c>
      <c r="D152" s="302">
        <v>0.99973119045373671</v>
      </c>
      <c r="E152" s="302">
        <f t="shared" si="70"/>
        <v>6.086457601378191</v>
      </c>
      <c r="F152" s="303"/>
      <c r="G152" s="302">
        <v>3.9634866830043776</v>
      </c>
      <c r="H152" s="302">
        <v>0.17810317493907674</v>
      </c>
      <c r="I152" s="302">
        <v>1.2750446343886011</v>
      </c>
      <c r="J152" s="302">
        <f t="shared" si="73"/>
        <v>5.4166344923320562</v>
      </c>
      <c r="K152" s="303"/>
      <c r="L152" s="302">
        <v>3.4606651773418853</v>
      </c>
      <c r="M152" s="302">
        <v>0.17510060578676592</v>
      </c>
      <c r="N152" s="302">
        <v>1.8902400913286497</v>
      </c>
      <c r="O152" s="302">
        <f t="shared" si="72"/>
        <v>5.5260058744573008</v>
      </c>
    </row>
    <row r="153" spans="1:15" s="236" customFormat="1" x14ac:dyDescent="0.2">
      <c r="A153" s="237" t="str">
        <f>name!E$12</f>
        <v>Elementary occupations</v>
      </c>
      <c r="B153" s="302">
        <v>2.1257063037665969</v>
      </c>
      <c r="C153" s="302">
        <v>0.60453536017345122</v>
      </c>
      <c r="D153" s="302">
        <v>1.0982793169194143</v>
      </c>
      <c r="E153" s="302">
        <f t="shared" si="70"/>
        <v>3.8285209808594622</v>
      </c>
      <c r="F153" s="303"/>
      <c r="G153" s="302">
        <v>1.6578424342228699</v>
      </c>
      <c r="H153" s="302">
        <v>0.50209623203961917</v>
      </c>
      <c r="I153" s="302">
        <v>1.1669404306653632</v>
      </c>
      <c r="J153" s="302">
        <f t="shared" si="73"/>
        <v>3.3268790969278523</v>
      </c>
      <c r="K153" s="303"/>
      <c r="L153" s="302">
        <v>1.8235581428412102</v>
      </c>
      <c r="M153" s="302">
        <v>0.60825460029543776</v>
      </c>
      <c r="N153" s="302">
        <v>1.6535110456924369</v>
      </c>
      <c r="O153" s="302">
        <f t="shared" si="72"/>
        <v>4.0853237888290845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31.554953692931228</v>
      </c>
      <c r="C155" s="311">
        <f t="shared" ref="C155:E155" si="74">SUM(C145:C153)</f>
        <v>5.3038770291580191</v>
      </c>
      <c r="D155" s="311">
        <f t="shared" si="74"/>
        <v>17.978169277910855</v>
      </c>
      <c r="E155" s="311">
        <f t="shared" si="74"/>
        <v>54.837000000000103</v>
      </c>
      <c r="F155" s="311"/>
      <c r="G155" s="311">
        <f t="shared" ref="G155:J155" si="75">SUM(G145:G153)</f>
        <v>31.793483067278892</v>
      </c>
      <c r="H155" s="311">
        <f t="shared" si="75"/>
        <v>5.2638142549789091</v>
      </c>
      <c r="I155" s="311">
        <f t="shared" si="75"/>
        <v>18.36770267774218</v>
      </c>
      <c r="J155" s="311">
        <f t="shared" si="75"/>
        <v>55.42499999999999</v>
      </c>
      <c r="K155" s="311"/>
      <c r="L155" s="311">
        <f t="shared" ref="L155:O155" si="76">SUM(L145:L153)</f>
        <v>33.190704417847698</v>
      </c>
      <c r="M155" s="311">
        <f t="shared" si="76"/>
        <v>5.9437588922639346</v>
      </c>
      <c r="N155" s="311">
        <f t="shared" si="76"/>
        <v>20.546536689888427</v>
      </c>
      <c r="O155" s="311">
        <f t="shared" si="76"/>
        <v>59.681000000000068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12.208457128837207</v>
      </c>
      <c r="C162" s="302">
        <v>0.83867266147962727</v>
      </c>
      <c r="D162" s="302">
        <v>3.092787302177276</v>
      </c>
      <c r="E162" s="302">
        <f>SUM(B162:D162)</f>
        <v>16.139917092494109</v>
      </c>
      <c r="F162" s="303"/>
      <c r="G162" s="302">
        <v>14.660653083340996</v>
      </c>
      <c r="H162" s="302">
        <v>1.4632301138561419</v>
      </c>
      <c r="I162" s="302">
        <v>4.7615850363377179</v>
      </c>
      <c r="J162" s="302">
        <f>SUM(G162:I162)</f>
        <v>20.885468233534855</v>
      </c>
      <c r="K162" s="303"/>
      <c r="L162" s="302">
        <v>15.34483531777747</v>
      </c>
      <c r="M162" s="302">
        <v>1.4412128753153282</v>
      </c>
      <c r="N162" s="302">
        <v>5.4473142431849686</v>
      </c>
      <c r="O162" s="302">
        <f>SUM(L162:N162)</f>
        <v>22.233362436277769</v>
      </c>
    </row>
    <row r="163" spans="1:15" s="236" customFormat="1" x14ac:dyDescent="0.2">
      <c r="A163" s="237" t="str">
        <f>name!E$5</f>
        <v>Professional occupations</v>
      </c>
      <c r="B163" s="302">
        <v>7.7703161537145098</v>
      </c>
      <c r="C163" s="302">
        <v>1.0379640576735913</v>
      </c>
      <c r="D163" s="302">
        <v>0.77947433521616916</v>
      </c>
      <c r="E163" s="302">
        <f t="shared" ref="E163:E170" si="77">SUM(B163:D163)</f>
        <v>9.5877545466042715</v>
      </c>
      <c r="F163" s="303"/>
      <c r="G163" s="302">
        <v>10.554534062937833</v>
      </c>
      <c r="H163" s="302">
        <v>1.6267451260426329</v>
      </c>
      <c r="I163" s="302">
        <v>1.1488414359909138</v>
      </c>
      <c r="J163" s="302">
        <f t="shared" ref="J163:J165" si="78">SUM(G163:I163)</f>
        <v>13.330120624971379</v>
      </c>
      <c r="K163" s="303"/>
      <c r="L163" s="302">
        <v>14.525408096786522</v>
      </c>
      <c r="M163" s="302">
        <v>1.762261858123102</v>
      </c>
      <c r="N163" s="302">
        <v>0.97740513246554039</v>
      </c>
      <c r="O163" s="302">
        <f t="shared" ref="O163:O170" si="79">SUM(L163:N163)</f>
        <v>17.265075087375166</v>
      </c>
    </row>
    <row r="164" spans="1:15" s="236" customFormat="1" x14ac:dyDescent="0.2">
      <c r="A164" s="237" t="str">
        <f>name!E$6</f>
        <v>Associate professional occupations</v>
      </c>
      <c r="B164" s="302">
        <v>7.9398772387305927</v>
      </c>
      <c r="C164" s="302">
        <v>1.9495909751704588</v>
      </c>
      <c r="D164" s="302">
        <v>0.6500977903168641</v>
      </c>
      <c r="E164" s="302">
        <f t="shared" si="77"/>
        <v>10.539566004217914</v>
      </c>
      <c r="F164" s="303"/>
      <c r="G164" s="302">
        <v>9.9452479958197326</v>
      </c>
      <c r="H164" s="302">
        <v>2.5025259807661313</v>
      </c>
      <c r="I164" s="302">
        <v>0.79347071111382583</v>
      </c>
      <c r="J164" s="302">
        <f t="shared" si="78"/>
        <v>13.241244687699691</v>
      </c>
      <c r="K164" s="303"/>
      <c r="L164" s="302">
        <v>11.391206856708832</v>
      </c>
      <c r="M164" s="302">
        <v>2.1561920821622853</v>
      </c>
      <c r="N164" s="302">
        <v>0.81371298946539294</v>
      </c>
      <c r="O164" s="302">
        <f t="shared" si="79"/>
        <v>14.361111928336509</v>
      </c>
    </row>
    <row r="165" spans="1:15" s="236" customFormat="1" x14ac:dyDescent="0.2">
      <c r="A165" s="237" t="str">
        <f>name!E$7</f>
        <v>Administrative and secretarial occupations</v>
      </c>
      <c r="B165" s="302">
        <v>9.2369234410834711</v>
      </c>
      <c r="C165" s="302">
        <v>3.5610154485102319</v>
      </c>
      <c r="D165" s="302">
        <v>0.32990235770268878</v>
      </c>
      <c r="E165" s="302">
        <f t="shared" si="77"/>
        <v>13.127841247296391</v>
      </c>
      <c r="F165" s="303"/>
      <c r="G165" s="302">
        <v>10.258019803234468</v>
      </c>
      <c r="H165" s="302">
        <v>4.0953705317709419</v>
      </c>
      <c r="I165" s="302">
        <v>0.33302662736833477</v>
      </c>
      <c r="J165" s="302">
        <f t="shared" si="78"/>
        <v>14.686416962373746</v>
      </c>
      <c r="K165" s="303"/>
      <c r="L165" s="302">
        <v>12.505325030568526</v>
      </c>
      <c r="M165" s="302">
        <v>3.7340761699543639</v>
      </c>
      <c r="N165" s="302">
        <v>0.35699366442133718</v>
      </c>
      <c r="O165" s="302">
        <f t="shared" si="79"/>
        <v>16.59639486494423</v>
      </c>
    </row>
    <row r="166" spans="1:15" s="236" customFormat="1" x14ac:dyDescent="0.2">
      <c r="A166" s="237" t="str">
        <f>name!E$8</f>
        <v>Skilled trades occupations</v>
      </c>
      <c r="B166" s="302">
        <v>10.204400331226626</v>
      </c>
      <c r="C166" s="302">
        <v>1.3715421802379628</v>
      </c>
      <c r="D166" s="302">
        <v>2.121541301364783</v>
      </c>
      <c r="E166" s="302">
        <f t="shared" si="77"/>
        <v>13.697483812829372</v>
      </c>
      <c r="F166" s="303"/>
      <c r="G166" s="302">
        <v>8.6171953182352876</v>
      </c>
      <c r="H166" s="302">
        <v>0.96768504295666302</v>
      </c>
      <c r="I166" s="302">
        <v>2.8749889607356192</v>
      </c>
      <c r="J166" s="302">
        <f>SUM(G166:I166)</f>
        <v>12.45986932192757</v>
      </c>
      <c r="K166" s="303"/>
      <c r="L166" s="302">
        <v>8.3096313481528732</v>
      </c>
      <c r="M166" s="302">
        <v>1.0194095017275868</v>
      </c>
      <c r="N166" s="302">
        <v>3.5397139399066986</v>
      </c>
      <c r="O166" s="302">
        <f t="shared" si="79"/>
        <v>12.868754789787159</v>
      </c>
    </row>
    <row r="167" spans="1:15" s="236" customFormat="1" x14ac:dyDescent="0.2">
      <c r="A167" s="237" t="str">
        <f>name!E$9</f>
        <v>Caring, leisure and other service occupations</v>
      </c>
      <c r="B167" s="302">
        <v>0.55816629982976607</v>
      </c>
      <c r="C167" s="302">
        <v>0.22941361351546632</v>
      </c>
      <c r="D167" s="302">
        <v>0.12642474984804661</v>
      </c>
      <c r="E167" s="302">
        <f t="shared" si="77"/>
        <v>0.914004663193279</v>
      </c>
      <c r="F167" s="303"/>
      <c r="G167" s="302">
        <v>0.5325977919251218</v>
      </c>
      <c r="H167" s="302">
        <v>0.21238089341132393</v>
      </c>
      <c r="I167" s="302">
        <v>0.15704864408669447</v>
      </c>
      <c r="J167" s="302">
        <f t="shared" ref="J167:J170" si="80">SUM(G167:I167)</f>
        <v>0.90202732942314023</v>
      </c>
      <c r="K167" s="303"/>
      <c r="L167" s="302">
        <v>0.6636758692361785</v>
      </c>
      <c r="M167" s="302">
        <v>0.15182846017258872</v>
      </c>
      <c r="N167" s="302">
        <v>0.27804573459819309</v>
      </c>
      <c r="O167" s="302">
        <f t="shared" si="79"/>
        <v>1.0935500640069602</v>
      </c>
    </row>
    <row r="168" spans="1:15" s="236" customFormat="1" x14ac:dyDescent="0.2">
      <c r="A168" s="237" t="str">
        <f>name!E$10</f>
        <v>Sales and customer service occupations</v>
      </c>
      <c r="B168" s="302">
        <v>15.371331848565454</v>
      </c>
      <c r="C168" s="302">
        <v>35.192678647779616</v>
      </c>
      <c r="D168" s="302">
        <v>2.0813821849080116</v>
      </c>
      <c r="E168" s="302">
        <f t="shared" si="77"/>
        <v>52.645392681253078</v>
      </c>
      <c r="F168" s="303"/>
      <c r="G168" s="302">
        <v>12.866088728761492</v>
      </c>
      <c r="H168" s="302">
        <v>34.019783044485429</v>
      </c>
      <c r="I168" s="302">
        <v>1.7562293610469706</v>
      </c>
      <c r="J168" s="302">
        <f t="shared" si="80"/>
        <v>48.642101134293888</v>
      </c>
      <c r="K168" s="303"/>
      <c r="L168" s="302">
        <v>10.907547986861076</v>
      </c>
      <c r="M168" s="302">
        <v>31.29068109008648</v>
      </c>
      <c r="N168" s="302">
        <v>1.2889812312493805</v>
      </c>
      <c r="O168" s="302">
        <f t="shared" si="79"/>
        <v>43.487210308196936</v>
      </c>
    </row>
    <row r="169" spans="1:15" s="236" customFormat="1" x14ac:dyDescent="0.2">
      <c r="A169" s="237" t="str">
        <f>name!E$11</f>
        <v>Process, plant and machine operatives</v>
      </c>
      <c r="B169" s="302">
        <v>9.5596810056598507</v>
      </c>
      <c r="C169" s="302">
        <v>1.8509246911322381</v>
      </c>
      <c r="D169" s="302">
        <v>0.36836402770192495</v>
      </c>
      <c r="E169" s="302">
        <f t="shared" si="77"/>
        <v>11.778969724494015</v>
      </c>
      <c r="F169" s="303"/>
      <c r="G169" s="302">
        <v>8.9797288658935592</v>
      </c>
      <c r="H169" s="302">
        <v>1.9542305007672667</v>
      </c>
      <c r="I169" s="302">
        <v>0.50520850478151846</v>
      </c>
      <c r="J169" s="302">
        <f t="shared" si="80"/>
        <v>11.439167871442343</v>
      </c>
      <c r="K169" s="303"/>
      <c r="L169" s="302">
        <v>9.0037799626145869</v>
      </c>
      <c r="M169" s="302">
        <v>2.4193162323720387</v>
      </c>
      <c r="N169" s="302">
        <v>0.6416563028869251</v>
      </c>
      <c r="O169" s="302">
        <f t="shared" si="79"/>
        <v>12.064752497873551</v>
      </c>
    </row>
    <row r="170" spans="1:15" s="236" customFormat="1" x14ac:dyDescent="0.2">
      <c r="A170" s="237" t="str">
        <f>name!E$12</f>
        <v>Elementary occupations</v>
      </c>
      <c r="B170" s="302">
        <v>7.7229931720991738</v>
      </c>
      <c r="C170" s="302">
        <v>6.6179530914839289</v>
      </c>
      <c r="D170" s="302">
        <v>0.14712396403432801</v>
      </c>
      <c r="E170" s="302">
        <f t="shared" si="77"/>
        <v>14.488070227617431</v>
      </c>
      <c r="F170" s="303"/>
      <c r="G170" s="302">
        <v>6.4707874503346448</v>
      </c>
      <c r="H170" s="302">
        <v>5.764674013522991</v>
      </c>
      <c r="I170" s="302">
        <v>0.16612237047563849</v>
      </c>
      <c r="J170" s="302">
        <f t="shared" si="80"/>
        <v>12.401583834333275</v>
      </c>
      <c r="K170" s="303"/>
      <c r="L170" s="302">
        <v>7.4515042900441291</v>
      </c>
      <c r="M170" s="302">
        <v>6.2379255477742648</v>
      </c>
      <c r="N170" s="302">
        <v>0.15335818538352025</v>
      </c>
      <c r="O170" s="302">
        <f t="shared" si="79"/>
        <v>13.842788023201916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80.572146619746647</v>
      </c>
      <c r="C172" s="311">
        <f t="shared" ref="C172:E172" si="81">SUM(C162:C170)</f>
        <v>52.649755366983115</v>
      </c>
      <c r="D172" s="311">
        <f t="shared" si="81"/>
        <v>9.6970980132700948</v>
      </c>
      <c r="E172" s="311">
        <f t="shared" si="81"/>
        <v>142.91899999999987</v>
      </c>
      <c r="F172" s="311"/>
      <c r="G172" s="311">
        <f t="shared" ref="G172:J172" si="82">SUM(G162:G170)</f>
        <v>82.884853100483141</v>
      </c>
      <c r="H172" s="311">
        <f t="shared" si="82"/>
        <v>52.606625247579522</v>
      </c>
      <c r="I172" s="311">
        <f t="shared" si="82"/>
        <v>12.496521651937234</v>
      </c>
      <c r="J172" s="311">
        <f t="shared" si="82"/>
        <v>147.98799999999989</v>
      </c>
      <c r="K172" s="311"/>
      <c r="L172" s="311">
        <f t="shared" ref="L172:O172" si="83">SUM(L162:L170)</f>
        <v>90.102914758750188</v>
      </c>
      <c r="M172" s="311">
        <f t="shared" si="83"/>
        <v>50.212903817688044</v>
      </c>
      <c r="N172" s="311">
        <f t="shared" si="83"/>
        <v>13.497181423561958</v>
      </c>
      <c r="O172" s="311">
        <f t="shared" si="83"/>
        <v>153.81300000000019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4.0006168809397016</v>
      </c>
      <c r="C179" s="302">
        <v>0.21054488862952211</v>
      </c>
      <c r="D179" s="302">
        <v>0.63118464345086567</v>
      </c>
      <c r="E179" s="302">
        <f>SUM(B179:D179)</f>
        <v>4.8423464130200902</v>
      </c>
      <c r="F179" s="303"/>
      <c r="G179" s="302">
        <v>6.6224346088732062</v>
      </c>
      <c r="H179" s="302">
        <v>0.57428641356433996</v>
      </c>
      <c r="I179" s="302">
        <v>1.3104436666156476</v>
      </c>
      <c r="J179" s="302">
        <f>SUM(G179:I179)</f>
        <v>8.5071646890531945</v>
      </c>
      <c r="K179" s="303"/>
      <c r="L179" s="302">
        <v>7.1724210500666805</v>
      </c>
      <c r="M179" s="302">
        <v>0.66302567482219033</v>
      </c>
      <c r="N179" s="302">
        <v>1.4446762563748001</v>
      </c>
      <c r="O179" s="302">
        <f>SUM(L179:N179)</f>
        <v>9.2801229812636716</v>
      </c>
    </row>
    <row r="180" spans="1:15" s="236" customFormat="1" x14ac:dyDescent="0.2">
      <c r="A180" s="237" t="str">
        <f>name!E$5</f>
        <v>Professional occupations</v>
      </c>
      <c r="B180" s="302">
        <v>2.9162172779854272</v>
      </c>
      <c r="C180" s="302">
        <v>0.15889108252945841</v>
      </c>
      <c r="D180" s="302">
        <v>0.21393300515182589</v>
      </c>
      <c r="E180" s="302">
        <f t="shared" ref="E180:E187" si="84">SUM(B180:D180)</f>
        <v>3.2890413656667117</v>
      </c>
      <c r="F180" s="303"/>
      <c r="G180" s="302">
        <v>5.4597993525362174</v>
      </c>
      <c r="H180" s="302">
        <v>0.43303015973523507</v>
      </c>
      <c r="I180" s="302">
        <v>0.37919605903330889</v>
      </c>
      <c r="J180" s="302">
        <f t="shared" ref="J180:J182" si="85">SUM(G180:I180)</f>
        <v>6.2720255713047619</v>
      </c>
      <c r="K180" s="303"/>
      <c r="L180" s="302">
        <v>7.7203694564108698</v>
      </c>
      <c r="M180" s="302">
        <v>0.6896066025064963</v>
      </c>
      <c r="N180" s="302">
        <v>0.36667716031527015</v>
      </c>
      <c r="O180" s="302">
        <f t="shared" ref="O180:O187" si="86">SUM(L180:N180)</f>
        <v>8.7766532192326352</v>
      </c>
    </row>
    <row r="181" spans="1:15" s="236" customFormat="1" x14ac:dyDescent="0.2">
      <c r="A181" s="237" t="str">
        <f>name!E$6</f>
        <v>Associate professional occupations</v>
      </c>
      <c r="B181" s="302">
        <v>2.9753883142414881</v>
      </c>
      <c r="C181" s="302">
        <v>0.29243357667226472</v>
      </c>
      <c r="D181" s="302">
        <v>0.12105988695895982</v>
      </c>
      <c r="E181" s="302">
        <f t="shared" si="84"/>
        <v>3.3888817778727125</v>
      </c>
      <c r="F181" s="303"/>
      <c r="G181" s="302">
        <v>4.9455798698400937</v>
      </c>
      <c r="H181" s="302">
        <v>0.622731654859498</v>
      </c>
      <c r="I181" s="302">
        <v>0.24748298856053683</v>
      </c>
      <c r="J181" s="302">
        <f t="shared" si="85"/>
        <v>5.815794513260129</v>
      </c>
      <c r="K181" s="303"/>
      <c r="L181" s="302">
        <v>5.458943071640344</v>
      </c>
      <c r="M181" s="302">
        <v>0.80131729843531097</v>
      </c>
      <c r="N181" s="302">
        <v>0.27906841870090648</v>
      </c>
      <c r="O181" s="302">
        <f t="shared" si="86"/>
        <v>6.5393287887765617</v>
      </c>
    </row>
    <row r="182" spans="1:15" s="236" customFormat="1" x14ac:dyDescent="0.2">
      <c r="A182" s="237" t="str">
        <f>name!E$7</f>
        <v>Administrative and secretarial occupations</v>
      </c>
      <c r="B182" s="302">
        <v>5.1965980517947337</v>
      </c>
      <c r="C182" s="302">
        <v>1.9267633499390824</v>
      </c>
      <c r="D182" s="302">
        <v>8.6550182894610236E-2</v>
      </c>
      <c r="E182" s="302">
        <f t="shared" si="84"/>
        <v>7.2099115846284265</v>
      </c>
      <c r="F182" s="303"/>
      <c r="G182" s="302">
        <v>7.9842327405880074</v>
      </c>
      <c r="H182" s="302">
        <v>3.1479738492989502</v>
      </c>
      <c r="I182" s="302">
        <v>0.31026657133395036</v>
      </c>
      <c r="J182" s="302">
        <f t="shared" si="85"/>
        <v>11.442473161220908</v>
      </c>
      <c r="K182" s="303"/>
      <c r="L182" s="302">
        <v>10.060360130617113</v>
      </c>
      <c r="M182" s="302">
        <v>3.3471125015461327</v>
      </c>
      <c r="N182" s="302">
        <v>0.23484844186508058</v>
      </c>
      <c r="O182" s="302">
        <f t="shared" si="86"/>
        <v>13.642321074028326</v>
      </c>
    </row>
    <row r="183" spans="1:15" s="236" customFormat="1" x14ac:dyDescent="0.2">
      <c r="A183" s="237" t="str">
        <f>name!E$8</f>
        <v>Skilled trades occupations</v>
      </c>
      <c r="B183" s="302">
        <v>2.5541263759271935</v>
      </c>
      <c r="C183" s="302">
        <v>0.44396015806604455</v>
      </c>
      <c r="D183" s="302">
        <v>0.78903280037185008</v>
      </c>
      <c r="E183" s="302">
        <f t="shared" si="84"/>
        <v>3.7871193343650882</v>
      </c>
      <c r="F183" s="303"/>
      <c r="G183" s="302">
        <v>2.8680233827969128</v>
      </c>
      <c r="H183" s="302">
        <v>0.7878079488800257</v>
      </c>
      <c r="I183" s="302">
        <v>0.84511438272745465</v>
      </c>
      <c r="J183" s="302">
        <f>SUM(G183:I183)</f>
        <v>4.5009457144043932</v>
      </c>
      <c r="K183" s="303"/>
      <c r="L183" s="302">
        <v>2.3549507615081362</v>
      </c>
      <c r="M183" s="302">
        <v>1.3251132699092785</v>
      </c>
      <c r="N183" s="302">
        <v>0.92340849473758035</v>
      </c>
      <c r="O183" s="302">
        <f t="shared" si="86"/>
        <v>4.6034725261549951</v>
      </c>
    </row>
    <row r="184" spans="1:15" s="236" customFormat="1" x14ac:dyDescent="0.2">
      <c r="A184" s="237" t="str">
        <f>name!E$9</f>
        <v>Caring, leisure and other service occupations</v>
      </c>
      <c r="B184" s="302">
        <v>1.5939291499508292</v>
      </c>
      <c r="C184" s="302">
        <v>0.83811693326175341</v>
      </c>
      <c r="D184" s="302">
        <v>0.14346064574757281</v>
      </c>
      <c r="E184" s="302">
        <f t="shared" si="84"/>
        <v>2.5755067289601556</v>
      </c>
      <c r="F184" s="303"/>
      <c r="G184" s="302">
        <v>2.1835526015486653</v>
      </c>
      <c r="H184" s="302">
        <v>1.204608865265677</v>
      </c>
      <c r="I184" s="302">
        <v>0.30375857650052185</v>
      </c>
      <c r="J184" s="302">
        <f t="shared" ref="J184:J187" si="87">SUM(G184:I184)</f>
        <v>3.6919200433148638</v>
      </c>
      <c r="K184" s="303"/>
      <c r="L184" s="302">
        <v>1.9011846426947954</v>
      </c>
      <c r="M184" s="302">
        <v>1.1572518756562582</v>
      </c>
      <c r="N184" s="302">
        <v>0.35235509572903922</v>
      </c>
      <c r="O184" s="302">
        <f t="shared" si="86"/>
        <v>3.4107916140800927</v>
      </c>
    </row>
    <row r="185" spans="1:15" s="236" customFormat="1" x14ac:dyDescent="0.2">
      <c r="A185" s="237" t="str">
        <f>name!E$10</f>
        <v>Sales and customer service occupations</v>
      </c>
      <c r="B185" s="302">
        <v>1.7128019624452895</v>
      </c>
      <c r="C185" s="302">
        <v>1.3790709665656655</v>
      </c>
      <c r="D185" s="302">
        <v>0.28804183822169155</v>
      </c>
      <c r="E185" s="302">
        <f t="shared" si="84"/>
        <v>3.3799147672326462</v>
      </c>
      <c r="F185" s="303"/>
      <c r="G185" s="302">
        <v>2.5332759588301585</v>
      </c>
      <c r="H185" s="302">
        <v>2.4385812334530832</v>
      </c>
      <c r="I185" s="302">
        <v>0.46235141192746021</v>
      </c>
      <c r="J185" s="302">
        <f t="shared" si="87"/>
        <v>5.4342086042107018</v>
      </c>
      <c r="K185" s="303"/>
      <c r="L185" s="302">
        <v>2.9129383021013551</v>
      </c>
      <c r="M185" s="302">
        <v>3.0914418153500223</v>
      </c>
      <c r="N185" s="302">
        <v>0.43992894240603408</v>
      </c>
      <c r="O185" s="302">
        <f t="shared" si="86"/>
        <v>6.444309059857412</v>
      </c>
    </row>
    <row r="186" spans="1:15" s="236" customFormat="1" x14ac:dyDescent="0.2">
      <c r="A186" s="237" t="str">
        <f>name!E$11</f>
        <v>Process, plant and machine operatives</v>
      </c>
      <c r="B186" s="302">
        <v>17.297486864686952</v>
      </c>
      <c r="C186" s="302">
        <v>1.5879354794593092</v>
      </c>
      <c r="D186" s="302">
        <v>5.1637496495917574</v>
      </c>
      <c r="E186" s="302">
        <f t="shared" si="84"/>
        <v>24.049171993738018</v>
      </c>
      <c r="F186" s="303"/>
      <c r="G186" s="302">
        <v>20.82419077025483</v>
      </c>
      <c r="H186" s="302">
        <v>3.2322929844621462</v>
      </c>
      <c r="I186" s="302">
        <v>8.6073797134055638</v>
      </c>
      <c r="J186" s="302">
        <f t="shared" si="87"/>
        <v>32.663863468122543</v>
      </c>
      <c r="K186" s="303"/>
      <c r="L186" s="302">
        <v>19.800808407448763</v>
      </c>
      <c r="M186" s="302">
        <v>3.9169267711277969</v>
      </c>
      <c r="N186" s="302">
        <v>9.3649891750290237</v>
      </c>
      <c r="O186" s="302">
        <f t="shared" si="86"/>
        <v>33.082724353605585</v>
      </c>
    </row>
    <row r="187" spans="1:15" s="236" customFormat="1" x14ac:dyDescent="0.2">
      <c r="A187" s="237" t="str">
        <f>name!E$12</f>
        <v>Elementary occupations</v>
      </c>
      <c r="B187" s="302">
        <v>8.7169977761125157</v>
      </c>
      <c r="C187" s="302">
        <v>1.5298643277307429</v>
      </c>
      <c r="D187" s="302">
        <v>0.1882439306728671</v>
      </c>
      <c r="E187" s="302">
        <f t="shared" si="84"/>
        <v>10.435106034516126</v>
      </c>
      <c r="F187" s="303"/>
      <c r="G187" s="302">
        <v>10.104549899739755</v>
      </c>
      <c r="H187" s="302">
        <v>2.337172252945348</v>
      </c>
      <c r="I187" s="302">
        <v>0.33888208242343526</v>
      </c>
      <c r="J187" s="302">
        <f t="shared" si="87"/>
        <v>12.780604235108537</v>
      </c>
      <c r="K187" s="303"/>
      <c r="L187" s="302">
        <v>11.171779136748505</v>
      </c>
      <c r="M187" s="302">
        <v>2.4094659180481286</v>
      </c>
      <c r="N187" s="302">
        <v>0.36603132820425943</v>
      </c>
      <c r="O187" s="302">
        <f t="shared" si="86"/>
        <v>13.947276383000894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46.964162654084127</v>
      </c>
      <c r="C189" s="311">
        <f t="shared" ref="C189:E189" si="88">SUM(C179:C187)</f>
        <v>8.3675807628538443</v>
      </c>
      <c r="D189" s="311">
        <f t="shared" si="88"/>
        <v>7.6252565830620007</v>
      </c>
      <c r="E189" s="311">
        <f t="shared" si="88"/>
        <v>62.956999999999972</v>
      </c>
      <c r="F189" s="311"/>
      <c r="G189" s="311">
        <f t="shared" ref="G189:J189" si="89">SUM(G179:G187)</f>
        <v>63.525639185007847</v>
      </c>
      <c r="H189" s="311">
        <f t="shared" si="89"/>
        <v>14.778485362464306</v>
      </c>
      <c r="I189" s="311">
        <f t="shared" si="89"/>
        <v>12.804875452527879</v>
      </c>
      <c r="J189" s="311">
        <f t="shared" si="89"/>
        <v>91.109000000000037</v>
      </c>
      <c r="K189" s="311"/>
      <c r="L189" s="311">
        <f t="shared" ref="L189:O189" si="90">SUM(L179:L187)</f>
        <v>68.553754959236556</v>
      </c>
      <c r="M189" s="311">
        <f t="shared" si="90"/>
        <v>17.401261727401614</v>
      </c>
      <c r="N189" s="311">
        <f t="shared" si="90"/>
        <v>13.771983313361995</v>
      </c>
      <c r="O189" s="311">
        <f t="shared" si="90"/>
        <v>99.727000000000174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2.6517734825740882</v>
      </c>
      <c r="C196" s="302">
        <v>1.3364862686403969</v>
      </c>
      <c r="D196" s="302">
        <v>1.630186167152718</v>
      </c>
      <c r="E196" s="302">
        <f>SUM(B196:D196)</f>
        <v>5.6184459183672031</v>
      </c>
      <c r="F196" s="303"/>
      <c r="G196" s="302">
        <v>3.7833339533746422</v>
      </c>
      <c r="H196" s="302">
        <v>2.1962214945586913</v>
      </c>
      <c r="I196" s="302">
        <v>0.99182172945625002</v>
      </c>
      <c r="J196" s="302">
        <f>SUM(G196:I196)</f>
        <v>6.9713771773895834</v>
      </c>
      <c r="K196" s="303"/>
      <c r="L196" s="302">
        <v>3.6848038811717903</v>
      </c>
      <c r="M196" s="302">
        <v>3.1904790122314073</v>
      </c>
      <c r="N196" s="302">
        <v>1.1107606387207258</v>
      </c>
      <c r="O196" s="302">
        <f>SUM(L196:N196)</f>
        <v>7.9860435321239231</v>
      </c>
    </row>
    <row r="197" spans="1:15" s="236" customFormat="1" x14ac:dyDescent="0.2">
      <c r="A197" s="237" t="str">
        <f>name!E$5</f>
        <v>Professional occupations</v>
      </c>
      <c r="B197" s="302">
        <v>0.77947622330443167</v>
      </c>
      <c r="C197" s="302">
        <v>0.32926647037424028</v>
      </c>
      <c r="D197" s="302">
        <v>0.11498331915106839</v>
      </c>
      <c r="E197" s="302">
        <f t="shared" ref="E197:E204" si="91">SUM(B197:D197)</f>
        <v>1.2237260128297403</v>
      </c>
      <c r="F197" s="303"/>
      <c r="G197" s="302">
        <v>1.380425067932264</v>
      </c>
      <c r="H197" s="302">
        <v>0.6425569598795291</v>
      </c>
      <c r="I197" s="302">
        <v>6.5440833394926623E-2</v>
      </c>
      <c r="J197" s="302">
        <f t="shared" ref="J197:J199" si="92">SUM(G197:I197)</f>
        <v>2.0884228612067197</v>
      </c>
      <c r="K197" s="303"/>
      <c r="L197" s="302">
        <v>1.5569948028456215</v>
      </c>
      <c r="M197" s="302">
        <v>1.1143479658957076</v>
      </c>
      <c r="N197" s="302">
        <v>4.5717412193992078E-2</v>
      </c>
      <c r="O197" s="302">
        <f t="shared" ref="O197:O204" si="93">SUM(L197:N197)</f>
        <v>2.7170601809353214</v>
      </c>
    </row>
    <row r="198" spans="1:15" s="236" customFormat="1" x14ac:dyDescent="0.2">
      <c r="A198" s="237" t="str">
        <f>name!E$6</f>
        <v>Associate professional occupations</v>
      </c>
      <c r="B198" s="302">
        <v>0.60267317883847515</v>
      </c>
      <c r="C198" s="302">
        <v>0.67936290711025116</v>
      </c>
      <c r="D198" s="302">
        <v>7.9320073077989856E-2</v>
      </c>
      <c r="E198" s="302">
        <f t="shared" si="91"/>
        <v>1.3613561590267163</v>
      </c>
      <c r="F198" s="303"/>
      <c r="G198" s="302">
        <v>0.96561070124753134</v>
      </c>
      <c r="H198" s="302">
        <v>1.0072279609032206</v>
      </c>
      <c r="I198" s="302">
        <v>3.7409835634443424E-2</v>
      </c>
      <c r="J198" s="302">
        <f t="shared" si="92"/>
        <v>2.0102484977851951</v>
      </c>
      <c r="K198" s="303"/>
      <c r="L198" s="302">
        <v>1.1315780329022604</v>
      </c>
      <c r="M198" s="302">
        <v>1.3994053228757231</v>
      </c>
      <c r="N198" s="302">
        <v>4.0303246786568457E-2</v>
      </c>
      <c r="O198" s="302">
        <f t="shared" si="93"/>
        <v>2.5712866025645518</v>
      </c>
    </row>
    <row r="199" spans="1:15" s="236" customFormat="1" x14ac:dyDescent="0.2">
      <c r="A199" s="237" t="str">
        <f>name!E$7</f>
        <v>Administrative and secretarial occupations</v>
      </c>
      <c r="B199" s="302">
        <v>1.2670768694720329</v>
      </c>
      <c r="C199" s="302">
        <v>0.99530888737579215</v>
      </c>
      <c r="D199" s="302">
        <v>4.6677465422196369E-2</v>
      </c>
      <c r="E199" s="302">
        <f t="shared" si="91"/>
        <v>2.3090632222700211</v>
      </c>
      <c r="F199" s="303"/>
      <c r="G199" s="302">
        <v>1.7629676655342936</v>
      </c>
      <c r="H199" s="302">
        <v>1.3505971523453055</v>
      </c>
      <c r="I199" s="302">
        <v>2.1710803318213515E-2</v>
      </c>
      <c r="J199" s="302">
        <f t="shared" si="92"/>
        <v>3.1352756211978123</v>
      </c>
      <c r="K199" s="303"/>
      <c r="L199" s="302">
        <v>2.273449022722303</v>
      </c>
      <c r="M199" s="302">
        <v>2.1022617884425836</v>
      </c>
      <c r="N199" s="302">
        <v>2.372282690760498E-2</v>
      </c>
      <c r="O199" s="302">
        <f t="shared" si="93"/>
        <v>4.399433638072491</v>
      </c>
    </row>
    <row r="200" spans="1:15" s="236" customFormat="1" x14ac:dyDescent="0.2">
      <c r="A200" s="237" t="str">
        <f>name!E$8</f>
        <v>Skilled trades occupations</v>
      </c>
      <c r="B200" s="302">
        <v>1.6022897235454532</v>
      </c>
      <c r="C200" s="302">
        <v>2.9081839927975675</v>
      </c>
      <c r="D200" s="302">
        <v>0.50710580759503365</v>
      </c>
      <c r="E200" s="302">
        <f t="shared" si="91"/>
        <v>5.0175795239380543</v>
      </c>
      <c r="F200" s="303"/>
      <c r="G200" s="302">
        <v>1.7247744238606324</v>
      </c>
      <c r="H200" s="302">
        <v>2.5229827444076878</v>
      </c>
      <c r="I200" s="302">
        <v>0.29679272864530765</v>
      </c>
      <c r="J200" s="302">
        <f>SUM(G200:I200)</f>
        <v>4.5445498969136278</v>
      </c>
      <c r="K200" s="303"/>
      <c r="L200" s="302">
        <v>1.3321470038000993</v>
      </c>
      <c r="M200" s="302">
        <v>2.8112907743500291</v>
      </c>
      <c r="N200" s="302">
        <v>0.40961850803430122</v>
      </c>
      <c r="O200" s="302">
        <f t="shared" si="93"/>
        <v>4.5530562861844288</v>
      </c>
    </row>
    <row r="201" spans="1:15" s="236" customFormat="1" x14ac:dyDescent="0.2">
      <c r="A201" s="237" t="str">
        <f>name!E$9</f>
        <v>Caring, leisure and other service occupations</v>
      </c>
      <c r="B201" s="302">
        <v>0.84001946659618298</v>
      </c>
      <c r="C201" s="302">
        <v>0.99397159575768446</v>
      </c>
      <c r="D201" s="302">
        <v>0.14681882063725563</v>
      </c>
      <c r="E201" s="302">
        <f t="shared" si="91"/>
        <v>1.9808098829911231</v>
      </c>
      <c r="F201" s="303"/>
      <c r="G201" s="302">
        <v>1.0868052061122859</v>
      </c>
      <c r="H201" s="302">
        <v>1.1820992107129131</v>
      </c>
      <c r="I201" s="302">
        <v>0.10631526668555559</v>
      </c>
      <c r="J201" s="302">
        <f t="shared" ref="J201:J204" si="94">SUM(G201:I201)</f>
        <v>2.3752196835107551</v>
      </c>
      <c r="K201" s="303"/>
      <c r="L201" s="302">
        <v>1.0883854828918011</v>
      </c>
      <c r="M201" s="302">
        <v>1.3758008360314047</v>
      </c>
      <c r="N201" s="302">
        <v>0.20406979767854855</v>
      </c>
      <c r="O201" s="302">
        <f t="shared" si="93"/>
        <v>2.6682561166017544</v>
      </c>
    </row>
    <row r="202" spans="1:15" s="236" customFormat="1" x14ac:dyDescent="0.2">
      <c r="A202" s="237" t="str">
        <f>name!E$10</f>
        <v>Sales and customer service occupations</v>
      </c>
      <c r="B202" s="302">
        <v>0.84882109013894613</v>
      </c>
      <c r="C202" s="302">
        <v>3.0769278032942209</v>
      </c>
      <c r="D202" s="302">
        <v>0.68989256614230288</v>
      </c>
      <c r="E202" s="302">
        <f t="shared" si="91"/>
        <v>4.6156414595754702</v>
      </c>
      <c r="F202" s="303"/>
      <c r="G202" s="302">
        <v>1.0710498390396659</v>
      </c>
      <c r="H202" s="302">
        <v>3.7672067333123929</v>
      </c>
      <c r="I202" s="302">
        <v>0.25807259899832502</v>
      </c>
      <c r="J202" s="302">
        <f t="shared" si="94"/>
        <v>5.0963291713503835</v>
      </c>
      <c r="K202" s="303"/>
      <c r="L202" s="302">
        <v>1.3575797380763097</v>
      </c>
      <c r="M202" s="302">
        <v>6.9216417724099211</v>
      </c>
      <c r="N202" s="302">
        <v>0.20138788680711237</v>
      </c>
      <c r="O202" s="302">
        <f t="shared" si="93"/>
        <v>8.4806093972933425</v>
      </c>
    </row>
    <row r="203" spans="1:15" s="236" customFormat="1" x14ac:dyDescent="0.2">
      <c r="A203" s="237" t="str">
        <f>name!E$11</f>
        <v>Process, plant and machine operatives</v>
      </c>
      <c r="B203" s="302">
        <v>0.34532003845753201</v>
      </c>
      <c r="C203" s="302">
        <v>1.8038326519353569</v>
      </c>
      <c r="D203" s="302">
        <v>6.5742251906115989E-2</v>
      </c>
      <c r="E203" s="302">
        <f t="shared" si="91"/>
        <v>2.2148949422990052</v>
      </c>
      <c r="F203" s="303"/>
      <c r="G203" s="302">
        <v>0.35012849344462288</v>
      </c>
      <c r="H203" s="302">
        <v>1.8724078222161407</v>
      </c>
      <c r="I203" s="302">
        <v>2.5900583773622202E-2</v>
      </c>
      <c r="J203" s="302">
        <f t="shared" si="94"/>
        <v>2.248436899434386</v>
      </c>
      <c r="K203" s="303"/>
      <c r="L203" s="302">
        <v>0.4586155309569207</v>
      </c>
      <c r="M203" s="302">
        <v>2.8749935290399935</v>
      </c>
      <c r="N203" s="302">
        <v>5.2806489719156489E-2</v>
      </c>
      <c r="O203" s="302">
        <f t="shared" si="93"/>
        <v>3.3864155497160708</v>
      </c>
    </row>
    <row r="204" spans="1:15" s="236" customFormat="1" x14ac:dyDescent="0.2">
      <c r="A204" s="237" t="str">
        <f>name!E$12</f>
        <v>Elementary occupations</v>
      </c>
      <c r="B204" s="302">
        <v>6.3361843837631007</v>
      </c>
      <c r="C204" s="302">
        <v>14.804549244001663</v>
      </c>
      <c r="D204" s="302">
        <v>0.37774925093786854</v>
      </c>
      <c r="E204" s="302">
        <f t="shared" si="91"/>
        <v>21.518482878702631</v>
      </c>
      <c r="F204" s="303"/>
      <c r="G204" s="302">
        <v>6.6268573643209479</v>
      </c>
      <c r="H204" s="302">
        <v>15.881174733987372</v>
      </c>
      <c r="I204" s="302">
        <v>0.12110809290326034</v>
      </c>
      <c r="J204" s="302">
        <f t="shared" si="94"/>
        <v>22.629140191211579</v>
      </c>
      <c r="K204" s="303"/>
      <c r="L204" s="302">
        <v>8.6800447477649971</v>
      </c>
      <c r="M204" s="302">
        <v>12.582619432126595</v>
      </c>
      <c r="N204" s="302">
        <v>0.2441745166164456</v>
      </c>
      <c r="O204" s="302">
        <f t="shared" si="93"/>
        <v>21.506838696508041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15.273634456690244</v>
      </c>
      <c r="C206" s="311">
        <f t="shared" ref="C206:E206" si="95">SUM(C196:C204)</f>
        <v>26.927889821287174</v>
      </c>
      <c r="D206" s="311">
        <f t="shared" si="95"/>
        <v>3.6584757220225494</v>
      </c>
      <c r="E206" s="311">
        <f t="shared" si="95"/>
        <v>45.859999999999971</v>
      </c>
      <c r="F206" s="311"/>
      <c r="G206" s="311">
        <f t="shared" ref="G206:J206" si="96">SUM(G196:G204)</f>
        <v>18.751952714866889</v>
      </c>
      <c r="H206" s="311">
        <f t="shared" si="96"/>
        <v>30.422474812323252</v>
      </c>
      <c r="I206" s="311">
        <f t="shared" si="96"/>
        <v>1.9245724728099045</v>
      </c>
      <c r="J206" s="311">
        <f t="shared" si="96"/>
        <v>51.099000000000046</v>
      </c>
      <c r="K206" s="311"/>
      <c r="L206" s="311">
        <f t="shared" ref="L206:O206" si="97">SUM(L196:L204)</f>
        <v>21.563598243132105</v>
      </c>
      <c r="M206" s="311">
        <f t="shared" si="97"/>
        <v>34.372840433403368</v>
      </c>
      <c r="N206" s="311">
        <f t="shared" si="97"/>
        <v>2.3325613234644558</v>
      </c>
      <c r="O206" s="311">
        <f t="shared" si="97"/>
        <v>58.26899999999992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0.27930304485442803</v>
      </c>
      <c r="C213" s="302">
        <v>5.314994368853803E-2</v>
      </c>
      <c r="D213" s="302">
        <v>0.35394826060565587</v>
      </c>
      <c r="E213" s="302">
        <f>SUM(B213:D213)</f>
        <v>0.68640124914862199</v>
      </c>
      <c r="F213" s="303"/>
      <c r="G213" s="302">
        <v>0.28867341214088038</v>
      </c>
      <c r="H213" s="302">
        <v>0.11599261365705237</v>
      </c>
      <c r="I213" s="302">
        <v>0.17031914786924976</v>
      </c>
      <c r="J213" s="302">
        <f>SUM(G213:I213)</f>
        <v>0.57498517366718249</v>
      </c>
      <c r="K213" s="303"/>
      <c r="L213" s="302">
        <v>0.23781618145408998</v>
      </c>
      <c r="M213" s="302">
        <v>0.1358535764416052</v>
      </c>
      <c r="N213" s="302">
        <v>0.17481163666811142</v>
      </c>
      <c r="O213" s="302">
        <f>SUM(L213:N213)</f>
        <v>0.54848139456380662</v>
      </c>
    </row>
    <row r="214" spans="1:15" s="236" customFormat="1" x14ac:dyDescent="0.2">
      <c r="A214" s="237" t="str">
        <f>name!E$5</f>
        <v>Professional occupations</v>
      </c>
      <c r="B214" s="302">
        <v>0.41996191378320674</v>
      </c>
      <c r="C214" s="302">
        <v>6.769418694491805E-2</v>
      </c>
      <c r="D214" s="302">
        <v>0.45139745322455055</v>
      </c>
      <c r="E214" s="302">
        <f t="shared" ref="E214:E221" si="98">SUM(B214:D214)</f>
        <v>0.93905355395267542</v>
      </c>
      <c r="F214" s="303"/>
      <c r="G214" s="302">
        <v>0.48674530704325719</v>
      </c>
      <c r="H214" s="302">
        <v>0.17307714881936978</v>
      </c>
      <c r="I214" s="302">
        <v>0.19039935471214187</v>
      </c>
      <c r="J214" s="302">
        <f t="shared" ref="J214:J216" si="99">SUM(G214:I214)</f>
        <v>0.85022181057476887</v>
      </c>
      <c r="K214" s="303"/>
      <c r="L214" s="302">
        <v>0.54774704545567621</v>
      </c>
      <c r="M214" s="302">
        <v>0.25034124718619816</v>
      </c>
      <c r="N214" s="302">
        <v>0.16131541861337464</v>
      </c>
      <c r="O214" s="302">
        <f t="shared" ref="O214:O221" si="100">SUM(L214:N214)</f>
        <v>0.95940371125524904</v>
      </c>
    </row>
    <row r="215" spans="1:15" s="236" customFormat="1" x14ac:dyDescent="0.2">
      <c r="A215" s="237" t="str">
        <f>name!E$6</f>
        <v>Associate professional occupations</v>
      </c>
      <c r="B215" s="302">
        <v>0.26995431396345859</v>
      </c>
      <c r="C215" s="302">
        <v>9.1869470357852298E-2</v>
      </c>
      <c r="D215" s="302">
        <v>0.64994170831909481</v>
      </c>
      <c r="E215" s="302">
        <f t="shared" si="98"/>
        <v>1.0117654926404058</v>
      </c>
      <c r="F215" s="303"/>
      <c r="G215" s="302">
        <v>0.27102002190126528</v>
      </c>
      <c r="H215" s="302">
        <v>0.18477005038951161</v>
      </c>
      <c r="I215" s="302">
        <v>0.39031020979451891</v>
      </c>
      <c r="J215" s="302">
        <f t="shared" si="99"/>
        <v>0.84610028208529586</v>
      </c>
      <c r="K215" s="303"/>
      <c r="L215" s="302">
        <v>0.2364429442751885</v>
      </c>
      <c r="M215" s="302">
        <v>0.17190855327667964</v>
      </c>
      <c r="N215" s="302">
        <v>0.35030363053356428</v>
      </c>
      <c r="O215" s="302">
        <f t="shared" si="100"/>
        <v>0.75865512808543245</v>
      </c>
    </row>
    <row r="216" spans="1:15" s="236" customFormat="1" x14ac:dyDescent="0.2">
      <c r="A216" s="237" t="str">
        <f>name!E$7</f>
        <v>Administrative and secretarial occupations</v>
      </c>
      <c r="B216" s="302">
        <v>0.24031674037403941</v>
      </c>
      <c r="C216" s="302">
        <v>0.20811302720494482</v>
      </c>
      <c r="D216" s="302">
        <v>7.3232091890483783E-2</v>
      </c>
      <c r="E216" s="302">
        <f t="shared" si="98"/>
        <v>0.52166185946946797</v>
      </c>
      <c r="F216" s="303"/>
      <c r="G216" s="302">
        <v>0.16489924575176321</v>
      </c>
      <c r="H216" s="302">
        <v>0.39541032177174457</v>
      </c>
      <c r="I216" s="302">
        <v>4.5381637564534685E-2</v>
      </c>
      <c r="J216" s="302">
        <f t="shared" si="99"/>
        <v>0.60569120508804253</v>
      </c>
      <c r="K216" s="303"/>
      <c r="L216" s="302">
        <v>0.15065714998392579</v>
      </c>
      <c r="M216" s="302">
        <v>0.37758726335380483</v>
      </c>
      <c r="N216" s="302">
        <v>3.8215592001134238E-2</v>
      </c>
      <c r="O216" s="302">
        <f t="shared" si="100"/>
        <v>0.56646000533886487</v>
      </c>
    </row>
    <row r="217" spans="1:15" s="236" customFormat="1" x14ac:dyDescent="0.2">
      <c r="A217" s="237" t="str">
        <f>name!E$8</f>
        <v>Skilled trades occupations</v>
      </c>
      <c r="B217" s="302">
        <v>0.13335584046535992</v>
      </c>
      <c r="C217" s="302">
        <v>4.397042787074304E-2</v>
      </c>
      <c r="D217" s="302">
        <v>0.23665140160502166</v>
      </c>
      <c r="E217" s="302">
        <f t="shared" si="98"/>
        <v>0.41397766994112462</v>
      </c>
      <c r="F217" s="303"/>
      <c r="G217" s="302">
        <v>0.10174088671958555</v>
      </c>
      <c r="H217" s="302">
        <v>5.1071886953856636E-2</v>
      </c>
      <c r="I217" s="302">
        <v>9.4609041179423981E-2</v>
      </c>
      <c r="J217" s="302">
        <f>SUM(G217:I217)</f>
        <v>0.24742181485286616</v>
      </c>
      <c r="K217" s="303"/>
      <c r="L217" s="302">
        <v>5.3403423179313243E-2</v>
      </c>
      <c r="M217" s="302">
        <v>7.5121453134409821E-2</v>
      </c>
      <c r="N217" s="302">
        <v>0.10003593432020531</v>
      </c>
      <c r="O217" s="302">
        <f t="shared" si="100"/>
        <v>0.22856081063392836</v>
      </c>
    </row>
    <row r="218" spans="1:15" s="236" customFormat="1" x14ac:dyDescent="0.2">
      <c r="A218" s="237" t="str">
        <f>name!E$9</f>
        <v>Caring, leisure and other service occupations</v>
      </c>
      <c r="B218" s="302">
        <v>8.1049346460932981E-2</v>
      </c>
      <c r="C218" s="302">
        <v>8.4851675375181138E-2</v>
      </c>
      <c r="D218" s="302">
        <v>4.2466662777478278E-2</v>
      </c>
      <c r="E218" s="302">
        <f t="shared" si="98"/>
        <v>0.2083676846135924</v>
      </c>
      <c r="F218" s="303"/>
      <c r="G218" s="302">
        <v>3.6312407007410875E-2</v>
      </c>
      <c r="H218" s="302">
        <v>0.17083470324943981</v>
      </c>
      <c r="I218" s="302">
        <v>3.2253431979302749E-2</v>
      </c>
      <c r="J218" s="302">
        <f t="shared" ref="J218:J221" si="101">SUM(G218:I218)</f>
        <v>0.23940054223615342</v>
      </c>
      <c r="K218" s="303"/>
      <c r="L218" s="302">
        <v>3.4982624606804798E-2</v>
      </c>
      <c r="M218" s="302">
        <v>0.15116639704546719</v>
      </c>
      <c r="N218" s="302">
        <v>3.0759194051112371E-2</v>
      </c>
      <c r="O218" s="302">
        <f t="shared" si="100"/>
        <v>0.21690821570338437</v>
      </c>
    </row>
    <row r="219" spans="1:15" s="236" customFormat="1" x14ac:dyDescent="0.2">
      <c r="A219" s="237" t="str">
        <f>name!E$10</f>
        <v>Sales and customer service occupations</v>
      </c>
      <c r="B219" s="302">
        <v>0.10532106136127009</v>
      </c>
      <c r="C219" s="302">
        <v>6.9016331158398517E-2</v>
      </c>
      <c r="D219" s="302">
        <v>7.4722643327981605E-2</v>
      </c>
      <c r="E219" s="302">
        <f t="shared" si="98"/>
        <v>0.24906003584765024</v>
      </c>
      <c r="F219" s="303"/>
      <c r="G219" s="302">
        <v>7.8745348036843063E-2</v>
      </c>
      <c r="H219" s="302">
        <v>0.11566495158849954</v>
      </c>
      <c r="I219" s="302">
        <v>2.9009908701900788E-2</v>
      </c>
      <c r="J219" s="302">
        <f t="shared" si="101"/>
        <v>0.22342020832724341</v>
      </c>
      <c r="K219" s="303"/>
      <c r="L219" s="302">
        <v>7.7163337815574259E-2</v>
      </c>
      <c r="M219" s="302">
        <v>0.11005212903101949</v>
      </c>
      <c r="N219" s="302">
        <v>2.5104405467783145E-2</v>
      </c>
      <c r="O219" s="302">
        <f t="shared" si="100"/>
        <v>0.21231987231437688</v>
      </c>
    </row>
    <row r="220" spans="1:15" s="236" customFormat="1" x14ac:dyDescent="0.2">
      <c r="A220" s="237" t="str">
        <f>name!E$11</f>
        <v>Process, plant and machine operatives</v>
      </c>
      <c r="B220" s="302">
        <v>5.9274510089259019E-2</v>
      </c>
      <c r="C220" s="302">
        <v>4.036594569974148E-2</v>
      </c>
      <c r="D220" s="302">
        <v>4.27408635637406E-2</v>
      </c>
      <c r="E220" s="302">
        <f t="shared" si="98"/>
        <v>0.14238131935274109</v>
      </c>
      <c r="F220" s="303"/>
      <c r="G220" s="302">
        <v>4.6939781918223546E-2</v>
      </c>
      <c r="H220" s="302">
        <v>5.0049633771273874E-2</v>
      </c>
      <c r="I220" s="302">
        <v>1.976662369039775E-2</v>
      </c>
      <c r="J220" s="302">
        <f t="shared" si="101"/>
        <v>0.11675603937989518</v>
      </c>
      <c r="K220" s="303"/>
      <c r="L220" s="302">
        <v>3.7944388586385706E-2</v>
      </c>
      <c r="M220" s="302">
        <v>4.9119835119218337E-2</v>
      </c>
      <c r="N220" s="302">
        <v>1.2650998543799131E-2</v>
      </c>
      <c r="O220" s="302">
        <f t="shared" si="100"/>
        <v>9.9715222249403171E-2</v>
      </c>
    </row>
    <row r="221" spans="1:15" s="236" customFormat="1" x14ac:dyDescent="0.2">
      <c r="A221" s="237" t="str">
        <f>name!E$12</f>
        <v>Elementary occupations</v>
      </c>
      <c r="B221" s="302">
        <v>0.19235333184395181</v>
      </c>
      <c r="C221" s="302">
        <v>0.26985666625848659</v>
      </c>
      <c r="D221" s="302">
        <v>5.5121136931285085E-2</v>
      </c>
      <c r="E221" s="302">
        <f t="shared" si="98"/>
        <v>0.51733113503372352</v>
      </c>
      <c r="F221" s="303"/>
      <c r="G221" s="302">
        <v>0.12076340428649902</v>
      </c>
      <c r="H221" s="302">
        <v>0.35110970833939897</v>
      </c>
      <c r="I221" s="302">
        <v>2.0129811162659491E-2</v>
      </c>
      <c r="J221" s="302">
        <f t="shared" si="101"/>
        <v>0.49200292378855748</v>
      </c>
      <c r="K221" s="303"/>
      <c r="L221" s="302">
        <v>0.11966909234897458</v>
      </c>
      <c r="M221" s="302">
        <v>0.27362324181560349</v>
      </c>
      <c r="N221" s="302">
        <v>2.520330569097903E-2</v>
      </c>
      <c r="O221" s="302">
        <f t="shared" si="100"/>
        <v>0.4184956398555571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1.7808901031959066</v>
      </c>
      <c r="C223" s="311">
        <f t="shared" ref="C223:E223" si="102">SUM(C213:C221)</f>
        <v>0.92888767455880394</v>
      </c>
      <c r="D223" s="311">
        <f t="shared" si="102"/>
        <v>1.9802222222452923</v>
      </c>
      <c r="E223" s="311">
        <f t="shared" si="102"/>
        <v>4.6900000000000031</v>
      </c>
      <c r="F223" s="311"/>
      <c r="G223" s="311">
        <f t="shared" ref="G223:J223" si="103">SUM(G213:G221)</f>
        <v>1.595839814805728</v>
      </c>
      <c r="H223" s="311">
        <f t="shared" si="103"/>
        <v>1.6079810185401473</v>
      </c>
      <c r="I223" s="311">
        <f t="shared" si="103"/>
        <v>0.99217916665412986</v>
      </c>
      <c r="J223" s="311">
        <f t="shared" si="103"/>
        <v>4.1960000000000051</v>
      </c>
      <c r="K223" s="311"/>
      <c r="L223" s="311">
        <f t="shared" ref="L223:O223" si="104">SUM(L213:L221)</f>
        <v>1.4958261877059329</v>
      </c>
      <c r="M223" s="311">
        <f t="shared" si="104"/>
        <v>1.594773696404006</v>
      </c>
      <c r="N223" s="311">
        <f t="shared" si="104"/>
        <v>0.91840011589006365</v>
      </c>
      <c r="O223" s="311">
        <f t="shared" si="104"/>
        <v>4.0090000000000039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3.1464701213591186</v>
      </c>
      <c r="C230" s="302">
        <v>0.27605972658667077</v>
      </c>
      <c r="D230" s="302">
        <v>0.42871818260021577</v>
      </c>
      <c r="E230" s="302">
        <f>SUM(B230:D230)</f>
        <v>3.8512480305460053</v>
      </c>
      <c r="F230" s="303"/>
      <c r="G230" s="302">
        <v>3.3604653321470996</v>
      </c>
      <c r="H230" s="302">
        <v>0.45500255898901176</v>
      </c>
      <c r="I230" s="302">
        <v>0.19554018772145595</v>
      </c>
      <c r="J230" s="302">
        <f>SUM(G230:I230)</f>
        <v>4.011008078857567</v>
      </c>
      <c r="K230" s="303"/>
      <c r="L230" s="302">
        <v>3.2644821924340768</v>
      </c>
      <c r="M230" s="302">
        <v>0.53908664251193372</v>
      </c>
      <c r="N230" s="302">
        <v>0.22833855658183991</v>
      </c>
      <c r="O230" s="302">
        <f>SUM(L230:N230)</f>
        <v>4.0319073915278505</v>
      </c>
    </row>
    <row r="231" spans="1:15" s="236" customFormat="1" x14ac:dyDescent="0.2">
      <c r="A231" s="237" t="str">
        <f>name!E$5</f>
        <v>Professional occupations</v>
      </c>
      <c r="B231" s="302">
        <v>9.0338840560082225</v>
      </c>
      <c r="C231" s="302">
        <v>0.32848310443450912</v>
      </c>
      <c r="D231" s="302">
        <v>1.0242784271773884</v>
      </c>
      <c r="E231" s="302">
        <f t="shared" ref="E231:E238" si="105">SUM(B231:D231)</f>
        <v>10.386645587620119</v>
      </c>
      <c r="F231" s="303"/>
      <c r="G231" s="302">
        <v>10.79300921738842</v>
      </c>
      <c r="H231" s="302">
        <v>0.53217838931286332</v>
      </c>
      <c r="I231" s="302">
        <v>0.42054097851310379</v>
      </c>
      <c r="J231" s="302">
        <f t="shared" ref="J231:J233" si="106">SUM(G231:I231)</f>
        <v>11.745728585214387</v>
      </c>
      <c r="K231" s="303"/>
      <c r="L231" s="302">
        <v>14.541235062519988</v>
      </c>
      <c r="M231" s="302">
        <v>0.74652537699390198</v>
      </c>
      <c r="N231" s="302">
        <v>0.47151726898619445</v>
      </c>
      <c r="O231" s="302">
        <f t="shared" ref="O231:O238" si="107">SUM(L231:N231)</f>
        <v>15.759277708500083</v>
      </c>
    </row>
    <row r="232" spans="1:15" s="236" customFormat="1" x14ac:dyDescent="0.2">
      <c r="A232" s="237" t="str">
        <f>name!E$6</f>
        <v>Associate professional occupations</v>
      </c>
      <c r="B232" s="302">
        <v>3.0046791784767137</v>
      </c>
      <c r="C232" s="302">
        <v>0.2870746379280612</v>
      </c>
      <c r="D232" s="302">
        <v>0.51192129278787468</v>
      </c>
      <c r="E232" s="302">
        <f t="shared" si="105"/>
        <v>3.8036751091926497</v>
      </c>
      <c r="F232" s="303"/>
      <c r="G232" s="302">
        <v>3.2197586597092296</v>
      </c>
      <c r="H232" s="302">
        <v>0.36673395226427113</v>
      </c>
      <c r="I232" s="302">
        <v>0.24580255093550979</v>
      </c>
      <c r="J232" s="302">
        <f t="shared" si="106"/>
        <v>3.8322951629090105</v>
      </c>
      <c r="K232" s="303"/>
      <c r="L232" s="302">
        <v>3.2724613351914602</v>
      </c>
      <c r="M232" s="302">
        <v>0.37565725019640106</v>
      </c>
      <c r="N232" s="302">
        <v>0.26963198147146944</v>
      </c>
      <c r="O232" s="302">
        <f t="shared" si="107"/>
        <v>3.9177505668593304</v>
      </c>
    </row>
    <row r="233" spans="1:15" s="236" customFormat="1" x14ac:dyDescent="0.2">
      <c r="A233" s="237" t="str">
        <f>name!E$7</f>
        <v>Administrative and secretarial occupations</v>
      </c>
      <c r="B233" s="302">
        <v>1.1881465081510469</v>
      </c>
      <c r="C233" s="302">
        <v>0.58599407029154271</v>
      </c>
      <c r="D233" s="302">
        <v>9.284966531892079E-2</v>
      </c>
      <c r="E233" s="302">
        <f t="shared" si="105"/>
        <v>1.8669902437615105</v>
      </c>
      <c r="F233" s="303"/>
      <c r="G233" s="302">
        <v>0.9445653182323015</v>
      </c>
      <c r="H233" s="302">
        <v>0.6348691239543397</v>
      </c>
      <c r="I233" s="302">
        <v>4.369465626834048E-2</v>
      </c>
      <c r="J233" s="302">
        <f t="shared" si="106"/>
        <v>1.6231290984549815</v>
      </c>
      <c r="K233" s="303"/>
      <c r="L233" s="302">
        <v>0.93226879897286064</v>
      </c>
      <c r="M233" s="302">
        <v>0.58541701193821527</v>
      </c>
      <c r="N233" s="302">
        <v>2.5374747627647479E-2</v>
      </c>
      <c r="O233" s="302">
        <f t="shared" si="107"/>
        <v>1.5430605585387234</v>
      </c>
    </row>
    <row r="234" spans="1:15" s="236" customFormat="1" x14ac:dyDescent="0.2">
      <c r="A234" s="237" t="str">
        <f>name!E$8</f>
        <v>Skilled trades occupations</v>
      </c>
      <c r="B234" s="302">
        <v>1.225515779139148</v>
      </c>
      <c r="C234" s="302">
        <v>0.11259590279608817</v>
      </c>
      <c r="D234" s="302">
        <v>0.37702840869074045</v>
      </c>
      <c r="E234" s="302">
        <f t="shared" si="105"/>
        <v>1.7151400906259766</v>
      </c>
      <c r="F234" s="303"/>
      <c r="G234" s="302">
        <v>1.059508832485641</v>
      </c>
      <c r="H234" s="302">
        <v>8.1123567230694874E-2</v>
      </c>
      <c r="I234" s="302">
        <v>0.11971757691918782</v>
      </c>
      <c r="J234" s="302">
        <f>SUM(G234:I234)</f>
        <v>1.2603499766355237</v>
      </c>
      <c r="K234" s="303"/>
      <c r="L234" s="302">
        <v>0.75824058221120416</v>
      </c>
      <c r="M234" s="302">
        <v>0.12105584581044349</v>
      </c>
      <c r="N234" s="302">
        <v>0.20905673277647283</v>
      </c>
      <c r="O234" s="302">
        <f t="shared" si="107"/>
        <v>1.0883531607981205</v>
      </c>
    </row>
    <row r="235" spans="1:15" s="236" customFormat="1" x14ac:dyDescent="0.2">
      <c r="A235" s="237" t="str">
        <f>name!E$9</f>
        <v>Caring, leisure and other service occupations</v>
      </c>
      <c r="B235" s="302">
        <v>0.47796200722062399</v>
      </c>
      <c r="C235" s="302">
        <v>0.10435609060805315</v>
      </c>
      <c r="D235" s="302">
        <v>5.9579274016051481E-2</v>
      </c>
      <c r="E235" s="302">
        <f t="shared" si="105"/>
        <v>0.64189737184472861</v>
      </c>
      <c r="F235" s="303"/>
      <c r="G235" s="302">
        <v>0.41610776554370366</v>
      </c>
      <c r="H235" s="302">
        <v>0.11493113576870997</v>
      </c>
      <c r="I235" s="302">
        <v>3.5831479815697821E-2</v>
      </c>
      <c r="J235" s="302">
        <f t="shared" ref="J235:J238" si="108">SUM(G235:I235)</f>
        <v>0.56687038112811139</v>
      </c>
      <c r="K235" s="303"/>
      <c r="L235" s="302">
        <v>0.56386570859639751</v>
      </c>
      <c r="M235" s="302">
        <v>0.13033747103848239</v>
      </c>
      <c r="N235" s="302">
        <v>5.541120950573105E-2</v>
      </c>
      <c r="O235" s="302">
        <f t="shared" si="107"/>
        <v>0.74961438914061096</v>
      </c>
    </row>
    <row r="236" spans="1:15" s="236" customFormat="1" x14ac:dyDescent="0.2">
      <c r="A236" s="237" t="str">
        <f>name!E$10</f>
        <v>Sales and customer service occupations</v>
      </c>
      <c r="B236" s="302">
        <v>0.64106998877945809</v>
      </c>
      <c r="C236" s="302">
        <v>0.49517160497243523</v>
      </c>
      <c r="D236" s="302">
        <v>5.7159421327917334E-2</v>
      </c>
      <c r="E236" s="302">
        <f t="shared" si="105"/>
        <v>1.1934010150798107</v>
      </c>
      <c r="F236" s="303"/>
      <c r="G236" s="302">
        <v>0.53066203451588678</v>
      </c>
      <c r="H236" s="302">
        <v>0.32649571120737969</v>
      </c>
      <c r="I236" s="302">
        <v>1.8907989911026653E-2</v>
      </c>
      <c r="J236" s="302">
        <f t="shared" si="108"/>
        <v>0.87606573563429302</v>
      </c>
      <c r="K236" s="303"/>
      <c r="L236" s="302">
        <v>0.63854192490651784</v>
      </c>
      <c r="M236" s="302">
        <v>0.38143159138362448</v>
      </c>
      <c r="N236" s="302">
        <v>2.0939633662039797E-2</v>
      </c>
      <c r="O236" s="302">
        <f t="shared" si="107"/>
        <v>1.0409131499521822</v>
      </c>
    </row>
    <row r="237" spans="1:15" s="236" customFormat="1" x14ac:dyDescent="0.2">
      <c r="A237" s="237" t="str">
        <f>name!E$11</f>
        <v>Process, plant and machine operatives</v>
      </c>
      <c r="B237" s="302">
        <v>0.12741457635748024</v>
      </c>
      <c r="C237" s="302">
        <v>8.7412615078853478E-2</v>
      </c>
      <c r="D237" s="302">
        <v>9.4367721674557814E-2</v>
      </c>
      <c r="E237" s="302">
        <f t="shared" si="105"/>
        <v>0.30919491311089153</v>
      </c>
      <c r="F237" s="303"/>
      <c r="G237" s="302">
        <v>9.429858199654842E-2</v>
      </c>
      <c r="H237" s="302">
        <v>9.1408566197815788E-2</v>
      </c>
      <c r="I237" s="302">
        <v>3.9346735119063739E-2</v>
      </c>
      <c r="J237" s="302">
        <f t="shared" si="108"/>
        <v>0.22505388331342796</v>
      </c>
      <c r="K237" s="303"/>
      <c r="L237" s="302">
        <v>8.497049401468007E-2</v>
      </c>
      <c r="M237" s="302">
        <v>0.11078816686082488</v>
      </c>
      <c r="N237" s="302">
        <v>6.0036833437971823E-2</v>
      </c>
      <c r="O237" s="302">
        <f t="shared" si="107"/>
        <v>0.25579549431347676</v>
      </c>
    </row>
    <row r="238" spans="1:15" s="236" customFormat="1" x14ac:dyDescent="0.2">
      <c r="A238" s="237" t="str">
        <f>name!E$12</f>
        <v>Elementary occupations</v>
      </c>
      <c r="B238" s="302">
        <v>0.31241107810261803</v>
      </c>
      <c r="C238" s="302">
        <v>0.18085153610893348</v>
      </c>
      <c r="D238" s="302">
        <v>0.11054502400681911</v>
      </c>
      <c r="E238" s="302">
        <f t="shared" si="105"/>
        <v>0.60380763821837058</v>
      </c>
      <c r="F238" s="303"/>
      <c r="G238" s="302">
        <v>0.25241667199581336</v>
      </c>
      <c r="H238" s="302">
        <v>0.16115420817334578</v>
      </c>
      <c r="I238" s="302">
        <v>4.0928217683534301E-2</v>
      </c>
      <c r="J238" s="302">
        <f t="shared" si="108"/>
        <v>0.45449909785269338</v>
      </c>
      <c r="K238" s="303"/>
      <c r="L238" s="302">
        <v>0.26906298247537497</v>
      </c>
      <c r="M238" s="302">
        <v>0.17841116668691559</v>
      </c>
      <c r="N238" s="302">
        <v>7.7853431207302315E-2</v>
      </c>
      <c r="O238" s="302">
        <f t="shared" si="107"/>
        <v>0.52532758036959293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19.157553293594429</v>
      </c>
      <c r="C240" s="311">
        <f t="shared" ref="C240:E240" si="109">SUM(C230:C238)</f>
        <v>2.4579992888051474</v>
      </c>
      <c r="D240" s="311">
        <f t="shared" si="109"/>
        <v>2.7564474176004863</v>
      </c>
      <c r="E240" s="311">
        <f t="shared" si="109"/>
        <v>24.372000000000057</v>
      </c>
      <c r="F240" s="311"/>
      <c r="G240" s="311">
        <f t="shared" ref="G240:J240" si="110">SUM(G230:G238)</f>
        <v>20.670792414014642</v>
      </c>
      <c r="H240" s="311">
        <f t="shared" si="110"/>
        <v>2.7638972130984318</v>
      </c>
      <c r="I240" s="311">
        <f t="shared" si="110"/>
        <v>1.1603103728869204</v>
      </c>
      <c r="J240" s="311">
        <f t="shared" si="110"/>
        <v>24.594999999999995</v>
      </c>
      <c r="K240" s="311"/>
      <c r="L240" s="311">
        <f t="shared" ref="L240:O240" si="111">SUM(L230:L238)</f>
        <v>24.325129081322565</v>
      </c>
      <c r="M240" s="311">
        <f t="shared" si="111"/>
        <v>3.1687105234207427</v>
      </c>
      <c r="N240" s="311">
        <f t="shared" si="111"/>
        <v>1.418160395256669</v>
      </c>
      <c r="O240" s="311">
        <f t="shared" si="111"/>
        <v>28.911999999999967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3.3190204525343843</v>
      </c>
      <c r="C247" s="302">
        <v>0.30842460173733488</v>
      </c>
      <c r="D247" s="302">
        <v>0.77086186135069534</v>
      </c>
      <c r="E247" s="302">
        <f>SUM(B247:D247)</f>
        <v>4.398306915622415</v>
      </c>
      <c r="F247" s="303"/>
      <c r="G247" s="302">
        <v>4.0180603053924706</v>
      </c>
      <c r="H247" s="302">
        <v>0.45479869760699965</v>
      </c>
      <c r="I247" s="302">
        <v>0.47533467258736944</v>
      </c>
      <c r="J247" s="302">
        <f>SUM(G247:I247)</f>
        <v>4.9481936755868396</v>
      </c>
      <c r="K247" s="303"/>
      <c r="L247" s="302">
        <v>3.1897656633965688</v>
      </c>
      <c r="M247" s="302">
        <v>0.50949609347093694</v>
      </c>
      <c r="N247" s="302">
        <v>0.4973674584907245</v>
      </c>
      <c r="O247" s="302">
        <f>SUM(L247:N247)</f>
        <v>4.1966292153582296</v>
      </c>
    </row>
    <row r="248" spans="1:15" s="236" customFormat="1" x14ac:dyDescent="0.2">
      <c r="A248" s="237" t="str">
        <f>name!E$5</f>
        <v>Professional occupations</v>
      </c>
      <c r="B248" s="302">
        <v>3.7471397763986314</v>
      </c>
      <c r="C248" s="302">
        <v>0.23127191684691764</v>
      </c>
      <c r="D248" s="302">
        <v>0.82694096287051455</v>
      </c>
      <c r="E248" s="302">
        <f t="shared" ref="E248:E255" si="112">SUM(B248:D248)</f>
        <v>4.8053526561160638</v>
      </c>
      <c r="F248" s="303"/>
      <c r="G248" s="302">
        <v>5.401365166213342</v>
      </c>
      <c r="H248" s="302">
        <v>0.32053581726308689</v>
      </c>
      <c r="I248" s="302">
        <v>0.50353041757953343</v>
      </c>
      <c r="J248" s="302">
        <f t="shared" ref="J248:J250" si="113">SUM(G248:I248)</f>
        <v>6.2254314010559622</v>
      </c>
      <c r="K248" s="303"/>
      <c r="L248" s="302">
        <v>6.1855730309835284</v>
      </c>
      <c r="M248" s="302">
        <v>0.32932880904851458</v>
      </c>
      <c r="N248" s="302">
        <v>0.451507759817871</v>
      </c>
      <c r="O248" s="302">
        <f t="shared" ref="O248:O255" si="114">SUM(L248:N248)</f>
        <v>6.9664095998499143</v>
      </c>
    </row>
    <row r="249" spans="1:15" s="236" customFormat="1" x14ac:dyDescent="0.2">
      <c r="A249" s="237" t="str">
        <f>name!E$6</f>
        <v>Associate professional occupations</v>
      </c>
      <c r="B249" s="302">
        <v>3.8501856418202829</v>
      </c>
      <c r="C249" s="302">
        <v>0.52571272712874695</v>
      </c>
      <c r="D249" s="302">
        <v>1.0826174767968129</v>
      </c>
      <c r="E249" s="302">
        <f t="shared" si="112"/>
        <v>5.4585158457458425</v>
      </c>
      <c r="F249" s="303"/>
      <c r="G249" s="302">
        <v>4.8141275351883968</v>
      </c>
      <c r="H249" s="302">
        <v>0.54933884123007315</v>
      </c>
      <c r="I249" s="302">
        <v>0.74658726422850152</v>
      </c>
      <c r="J249" s="302">
        <f t="shared" si="113"/>
        <v>6.1100536406469708</v>
      </c>
      <c r="K249" s="303"/>
      <c r="L249" s="302">
        <v>4.1465792781917337</v>
      </c>
      <c r="M249" s="302">
        <v>0.52001918401162062</v>
      </c>
      <c r="N249" s="302">
        <v>0.79149267248575628</v>
      </c>
      <c r="O249" s="302">
        <f t="shared" si="114"/>
        <v>5.458091134689111</v>
      </c>
    </row>
    <row r="250" spans="1:15" s="236" customFormat="1" x14ac:dyDescent="0.2">
      <c r="A250" s="237" t="str">
        <f>name!E$7</f>
        <v>Administrative and secretarial occupations</v>
      </c>
      <c r="B250" s="302">
        <v>4.0784417298351476</v>
      </c>
      <c r="C250" s="302">
        <v>2.5618391702553751</v>
      </c>
      <c r="D250" s="302">
        <v>0.32642629504299436</v>
      </c>
      <c r="E250" s="302">
        <f t="shared" si="112"/>
        <v>6.9667071951335169</v>
      </c>
      <c r="F250" s="303"/>
      <c r="G250" s="302">
        <v>4.0720792934420871</v>
      </c>
      <c r="H250" s="302">
        <v>2.1279434461822322</v>
      </c>
      <c r="I250" s="302">
        <v>0.18385201006773899</v>
      </c>
      <c r="J250" s="302">
        <f t="shared" si="113"/>
        <v>6.3838747496920583</v>
      </c>
      <c r="K250" s="303"/>
      <c r="L250" s="302">
        <v>3.1646885339116824</v>
      </c>
      <c r="M250" s="302">
        <v>1.7285460355383644</v>
      </c>
      <c r="N250" s="302">
        <v>0.1223608726583619</v>
      </c>
      <c r="O250" s="302">
        <f t="shared" si="114"/>
        <v>5.0155954421084088</v>
      </c>
    </row>
    <row r="251" spans="1:15" s="236" customFormat="1" x14ac:dyDescent="0.2">
      <c r="A251" s="237" t="str">
        <f>name!E$8</f>
        <v>Skilled trades occupations</v>
      </c>
      <c r="B251" s="302">
        <v>0.23934758868424641</v>
      </c>
      <c r="C251" s="302">
        <v>5.2421333055641728E-2</v>
      </c>
      <c r="D251" s="302">
        <v>0.25097870158538227</v>
      </c>
      <c r="E251" s="302">
        <f t="shared" si="112"/>
        <v>0.54274762332527038</v>
      </c>
      <c r="F251" s="303"/>
      <c r="G251" s="302">
        <v>0.21497624981221122</v>
      </c>
      <c r="H251" s="302">
        <v>4.1219216327861935E-2</v>
      </c>
      <c r="I251" s="302">
        <v>0.13179184430974175</v>
      </c>
      <c r="J251" s="302">
        <f>SUM(G251:I251)</f>
        <v>0.38798731044981494</v>
      </c>
      <c r="K251" s="303"/>
      <c r="L251" s="302">
        <v>0.17234214826919386</v>
      </c>
      <c r="M251" s="302">
        <v>4.2792545687901411E-2</v>
      </c>
      <c r="N251" s="302">
        <v>0.12809508944156422</v>
      </c>
      <c r="O251" s="302">
        <f t="shared" si="114"/>
        <v>0.3432297833986595</v>
      </c>
    </row>
    <row r="252" spans="1:15" s="236" customFormat="1" x14ac:dyDescent="0.2">
      <c r="A252" s="237" t="str">
        <f>name!E$9</f>
        <v>Caring, leisure and other service occupations</v>
      </c>
      <c r="B252" s="302">
        <v>9.2896453287301062E-2</v>
      </c>
      <c r="C252" s="302">
        <v>1.6755338256176349E-2</v>
      </c>
      <c r="D252" s="302">
        <v>0.15551195752043567</v>
      </c>
      <c r="E252" s="302">
        <f t="shared" si="112"/>
        <v>0.2651637490639131</v>
      </c>
      <c r="F252" s="303"/>
      <c r="G252" s="302">
        <v>0.13335969452345189</v>
      </c>
      <c r="H252" s="302">
        <v>1.6929068367808421E-2</v>
      </c>
      <c r="I252" s="302">
        <v>8.7629895112458916E-2</v>
      </c>
      <c r="J252" s="302">
        <f t="shared" ref="J252:J255" si="115">SUM(G252:I252)</f>
        <v>0.23791865800371922</v>
      </c>
      <c r="K252" s="303"/>
      <c r="L252" s="302">
        <v>0.13298879907650707</v>
      </c>
      <c r="M252" s="302">
        <v>1.2485271358201582E-2</v>
      </c>
      <c r="N252" s="302">
        <v>0.11528884132509422</v>
      </c>
      <c r="O252" s="302">
        <f t="shared" si="114"/>
        <v>0.26076291175980287</v>
      </c>
    </row>
    <row r="253" spans="1:15" s="236" customFormat="1" x14ac:dyDescent="0.2">
      <c r="A253" s="237" t="str">
        <f>name!E$10</f>
        <v>Sales and customer service occupations</v>
      </c>
      <c r="B253" s="302">
        <v>0.88124127029492283</v>
      </c>
      <c r="C253" s="302">
        <v>0.5709471980334172</v>
      </c>
      <c r="D253" s="302">
        <v>0.42265584516443788</v>
      </c>
      <c r="E253" s="302">
        <f t="shared" si="112"/>
        <v>1.8748443134927779</v>
      </c>
      <c r="F253" s="303"/>
      <c r="G253" s="302">
        <v>0.92010365974090325</v>
      </c>
      <c r="H253" s="302">
        <v>0.60451069387803025</v>
      </c>
      <c r="I253" s="302">
        <v>0.17475821082988033</v>
      </c>
      <c r="J253" s="302">
        <f t="shared" si="115"/>
        <v>1.6993725644488138</v>
      </c>
      <c r="K253" s="303"/>
      <c r="L253" s="302">
        <v>0.76245999670031073</v>
      </c>
      <c r="M253" s="302">
        <v>0.56878970507165127</v>
      </c>
      <c r="N253" s="302">
        <v>0.12272952210853794</v>
      </c>
      <c r="O253" s="302">
        <f t="shared" si="114"/>
        <v>1.4539792238804998</v>
      </c>
    </row>
    <row r="254" spans="1:15" s="236" customFormat="1" x14ac:dyDescent="0.2">
      <c r="A254" s="237" t="str">
        <f>name!E$11</f>
        <v>Process, plant and machine operatives</v>
      </c>
      <c r="B254" s="302">
        <v>8.4107295204442323E-2</v>
      </c>
      <c r="C254" s="302">
        <v>1.2772872763271412E-2</v>
      </c>
      <c r="D254" s="302">
        <v>0.10698109399149541</v>
      </c>
      <c r="E254" s="302">
        <f t="shared" si="112"/>
        <v>0.20386126195920914</v>
      </c>
      <c r="F254" s="303"/>
      <c r="G254" s="302">
        <v>7.4451696026023459E-2</v>
      </c>
      <c r="H254" s="302">
        <v>1.5703208145731441E-2</v>
      </c>
      <c r="I254" s="302">
        <v>0.11216084981189406</v>
      </c>
      <c r="J254" s="302">
        <f t="shared" si="115"/>
        <v>0.20231575398364895</v>
      </c>
      <c r="K254" s="303"/>
      <c r="L254" s="302">
        <v>6.103456825926739E-2</v>
      </c>
      <c r="M254" s="302">
        <v>1.9932511030611919E-2</v>
      </c>
      <c r="N254" s="302">
        <v>0.13216570285367107</v>
      </c>
      <c r="O254" s="302">
        <f t="shared" si="114"/>
        <v>0.21313278214355039</v>
      </c>
    </row>
    <row r="255" spans="1:15" s="236" customFormat="1" x14ac:dyDescent="0.2">
      <c r="A255" s="237" t="str">
        <f>name!E$12</f>
        <v>Elementary occupations</v>
      </c>
      <c r="B255" s="302">
        <v>0.17964507192683818</v>
      </c>
      <c r="C255" s="302">
        <v>6.2100173747509507E-2</v>
      </c>
      <c r="D255" s="302">
        <v>0.15475519386663719</v>
      </c>
      <c r="E255" s="302">
        <f t="shared" si="112"/>
        <v>0.39650043954098491</v>
      </c>
      <c r="F255" s="303"/>
      <c r="G255" s="302">
        <v>0.16384335809253175</v>
      </c>
      <c r="H255" s="302">
        <v>5.0567204789526962E-2</v>
      </c>
      <c r="I255" s="302">
        <v>6.8441683250083818E-2</v>
      </c>
      <c r="J255" s="302">
        <f t="shared" si="115"/>
        <v>0.28285224613214255</v>
      </c>
      <c r="K255" s="303"/>
      <c r="L255" s="302">
        <v>0.13910522481374679</v>
      </c>
      <c r="M255" s="302">
        <v>3.757208303452049E-2</v>
      </c>
      <c r="N255" s="302">
        <v>7.7492598963520176E-2</v>
      </c>
      <c r="O255" s="302">
        <f t="shared" si="114"/>
        <v>0.25416990681178747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16.472025279986198</v>
      </c>
      <c r="C257" s="311">
        <f t="shared" ref="C257:E257" si="116">SUM(C247:C255)</f>
        <v>4.3422453318243912</v>
      </c>
      <c r="D257" s="311">
        <f t="shared" si="116"/>
        <v>4.0977293881894052</v>
      </c>
      <c r="E257" s="311">
        <f t="shared" si="116"/>
        <v>24.911999999999988</v>
      </c>
      <c r="F257" s="311"/>
      <c r="G257" s="311">
        <f t="shared" ref="G257:J257" si="117">SUM(G247:G255)</f>
        <v>19.812366958431419</v>
      </c>
      <c r="H257" s="311">
        <f t="shared" si="117"/>
        <v>4.1815461937913501</v>
      </c>
      <c r="I257" s="311">
        <f t="shared" si="117"/>
        <v>2.4840868477772027</v>
      </c>
      <c r="J257" s="311">
        <f t="shared" si="117"/>
        <v>26.477999999999973</v>
      </c>
      <c r="K257" s="311"/>
      <c r="L257" s="311">
        <f t="shared" ref="L257:O257" si="118">SUM(L247:L255)</f>
        <v>17.954537243602541</v>
      </c>
      <c r="M257" s="311">
        <f t="shared" si="118"/>
        <v>3.7689622382523233</v>
      </c>
      <c r="N257" s="311">
        <f t="shared" si="118"/>
        <v>2.4385005181451009</v>
      </c>
      <c r="O257" s="311">
        <f t="shared" si="118"/>
        <v>24.161999999999956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1.5532111596120417</v>
      </c>
      <c r="C264" s="302">
        <v>0.2485125841633557</v>
      </c>
      <c r="D264" s="302">
        <v>0.72305078971963743</v>
      </c>
      <c r="E264" s="302">
        <f>SUM(B264:D264)</f>
        <v>2.5247745334950347</v>
      </c>
      <c r="F264" s="303"/>
      <c r="G264" s="302">
        <v>2.4079776707103484</v>
      </c>
      <c r="H264" s="302">
        <v>0.41430847931345555</v>
      </c>
      <c r="I264" s="302">
        <v>1.5262053271454601</v>
      </c>
      <c r="J264" s="302">
        <f>SUM(G264:I264)</f>
        <v>4.3484914771692642</v>
      </c>
      <c r="K264" s="303"/>
      <c r="L264" s="302">
        <v>2.5720439301622511</v>
      </c>
      <c r="M264" s="302">
        <v>0.42360425140704666</v>
      </c>
      <c r="N264" s="302">
        <v>2.0888115757070054</v>
      </c>
      <c r="O264" s="302">
        <f>SUM(L264:N264)</f>
        <v>5.0844597572763028</v>
      </c>
    </row>
    <row r="265" spans="1:15" s="236" customFormat="1" x14ac:dyDescent="0.2">
      <c r="A265" s="237" t="str">
        <f>name!E$5</f>
        <v>Professional occupations</v>
      </c>
      <c r="B265" s="302">
        <v>1.4676572553142286</v>
      </c>
      <c r="C265" s="302">
        <v>0.27656272292409595</v>
      </c>
      <c r="D265" s="302">
        <v>0.11516313762648124</v>
      </c>
      <c r="E265" s="302">
        <f t="shared" ref="E265:E272" si="119">SUM(B265:D265)</f>
        <v>1.8593831158648058</v>
      </c>
      <c r="F265" s="303"/>
      <c r="G265" s="302">
        <v>2.6400424106650586</v>
      </c>
      <c r="H265" s="302">
        <v>0.38158458641862764</v>
      </c>
      <c r="I265" s="302">
        <v>0.23306146691156021</v>
      </c>
      <c r="J265" s="302">
        <f t="shared" ref="J265:J267" si="120">SUM(G265:I265)</f>
        <v>3.2546884639952465</v>
      </c>
      <c r="K265" s="303"/>
      <c r="L265" s="302">
        <v>3.3050139513272314</v>
      </c>
      <c r="M265" s="302">
        <v>0.46048287682514499</v>
      </c>
      <c r="N265" s="302">
        <v>0.14158175838896819</v>
      </c>
      <c r="O265" s="302">
        <f t="shared" ref="O265:O272" si="121">SUM(L265:N265)</f>
        <v>3.9070785865413447</v>
      </c>
    </row>
    <row r="266" spans="1:15" s="236" customFormat="1" x14ac:dyDescent="0.2">
      <c r="A266" s="237" t="str">
        <f>name!E$6</f>
        <v>Associate professional occupations</v>
      </c>
      <c r="B266" s="302">
        <v>1.2286958401243802</v>
      </c>
      <c r="C266" s="302">
        <v>0.337106331651362</v>
      </c>
      <c r="D266" s="302">
        <v>0.11443053532104612</v>
      </c>
      <c r="E266" s="302">
        <f t="shared" si="119"/>
        <v>1.6802327070967884</v>
      </c>
      <c r="F266" s="303"/>
      <c r="G266" s="302">
        <v>2.0061891368540787</v>
      </c>
      <c r="H266" s="302">
        <v>0.4393397733899001</v>
      </c>
      <c r="I266" s="302">
        <v>0.20168634364318061</v>
      </c>
      <c r="J266" s="302">
        <f t="shared" si="120"/>
        <v>2.6472152538871594</v>
      </c>
      <c r="K266" s="303"/>
      <c r="L266" s="302">
        <v>2.5320439919029369</v>
      </c>
      <c r="M266" s="302">
        <v>0.53329114184866599</v>
      </c>
      <c r="N266" s="302">
        <v>0.21414236578003509</v>
      </c>
      <c r="O266" s="302">
        <f t="shared" si="121"/>
        <v>3.2794774995316378</v>
      </c>
    </row>
    <row r="267" spans="1:15" s="236" customFormat="1" x14ac:dyDescent="0.2">
      <c r="A267" s="237" t="str">
        <f>name!E$7</f>
        <v>Administrative and secretarial occupations</v>
      </c>
      <c r="B267" s="302">
        <v>1.1696360829288888</v>
      </c>
      <c r="C267" s="302">
        <v>1.5798137395623972</v>
      </c>
      <c r="D267" s="302">
        <v>8.4843078682416459E-2</v>
      </c>
      <c r="E267" s="302">
        <f t="shared" si="119"/>
        <v>2.8342929011737024</v>
      </c>
      <c r="F267" s="303"/>
      <c r="G267" s="302">
        <v>1.6725006489526302</v>
      </c>
      <c r="H267" s="302">
        <v>1.2460415831656826</v>
      </c>
      <c r="I267" s="302">
        <v>5.5672849954434396E-2</v>
      </c>
      <c r="J267" s="302">
        <f t="shared" si="120"/>
        <v>2.9742150820727469</v>
      </c>
      <c r="K267" s="303"/>
      <c r="L267" s="302">
        <v>1.611164812031902</v>
      </c>
      <c r="M267" s="302">
        <v>1.0708930709881901</v>
      </c>
      <c r="N267" s="302">
        <v>5.7485436108122318E-2</v>
      </c>
      <c r="O267" s="302">
        <f t="shared" si="121"/>
        <v>2.7395433191282144</v>
      </c>
    </row>
    <row r="268" spans="1:15" s="236" customFormat="1" x14ac:dyDescent="0.2">
      <c r="A268" s="237" t="str">
        <f>name!E$8</f>
        <v>Skilled trades occupations</v>
      </c>
      <c r="B268" s="302">
        <v>0.63910747009516378</v>
      </c>
      <c r="C268" s="302">
        <v>6.9011907449791091E-2</v>
      </c>
      <c r="D268" s="302">
        <v>0.25660150619552713</v>
      </c>
      <c r="E268" s="302">
        <f t="shared" si="119"/>
        <v>0.96472088374048204</v>
      </c>
      <c r="F268" s="303"/>
      <c r="G268" s="302">
        <v>0.72057276546411875</v>
      </c>
      <c r="H268" s="302">
        <v>8.0011741034550957E-2</v>
      </c>
      <c r="I268" s="302">
        <v>0.42825542210296297</v>
      </c>
      <c r="J268" s="302">
        <f>SUM(G268:I268)</f>
        <v>1.2288399286016327</v>
      </c>
      <c r="K268" s="303"/>
      <c r="L268" s="302">
        <v>0.82146830609259491</v>
      </c>
      <c r="M268" s="302">
        <v>0.12480833323199848</v>
      </c>
      <c r="N268" s="302">
        <v>0.49358894922393204</v>
      </c>
      <c r="O268" s="302">
        <f t="shared" si="121"/>
        <v>1.4398655885485254</v>
      </c>
    </row>
    <row r="269" spans="1:15" s="236" customFormat="1" x14ac:dyDescent="0.2">
      <c r="A269" s="237" t="str">
        <f>name!E$9</f>
        <v>Caring, leisure and other service occupations</v>
      </c>
      <c r="B269" s="302">
        <v>0.25158617183448678</v>
      </c>
      <c r="C269" s="302">
        <v>0.15066195353637002</v>
      </c>
      <c r="D269" s="302">
        <v>4.5991624121351889E-2</v>
      </c>
      <c r="E269" s="302">
        <f t="shared" si="119"/>
        <v>0.44823974949220868</v>
      </c>
      <c r="F269" s="303"/>
      <c r="G269" s="302">
        <v>0.35674625381197089</v>
      </c>
      <c r="H269" s="302">
        <v>0.13323262422051016</v>
      </c>
      <c r="I269" s="302">
        <v>8.1524437339416209E-2</v>
      </c>
      <c r="J269" s="302">
        <f t="shared" ref="J269:J272" si="122">SUM(G269:I269)</f>
        <v>0.57150331537189725</v>
      </c>
      <c r="K269" s="303"/>
      <c r="L269" s="302">
        <v>0.40468990094216151</v>
      </c>
      <c r="M269" s="302">
        <v>0.11909021394232844</v>
      </c>
      <c r="N269" s="302">
        <v>0.15118799661456092</v>
      </c>
      <c r="O269" s="302">
        <f t="shared" si="121"/>
        <v>0.67496811149905089</v>
      </c>
    </row>
    <row r="270" spans="1:15" s="236" customFormat="1" x14ac:dyDescent="0.2">
      <c r="A270" s="237" t="str">
        <f>name!E$10</f>
        <v>Sales and customer service occupations</v>
      </c>
      <c r="B270" s="302">
        <v>0.707679340988283</v>
      </c>
      <c r="C270" s="302">
        <v>0.29985831589387829</v>
      </c>
      <c r="D270" s="302">
        <v>0.18903867234828761</v>
      </c>
      <c r="E270" s="302">
        <f t="shared" si="119"/>
        <v>1.1965763292304488</v>
      </c>
      <c r="F270" s="303"/>
      <c r="G270" s="302">
        <v>0.9174998115290689</v>
      </c>
      <c r="H270" s="302">
        <v>0.30645601862723792</v>
      </c>
      <c r="I270" s="302">
        <v>0.309568470643099</v>
      </c>
      <c r="J270" s="302">
        <f t="shared" si="122"/>
        <v>1.5335243007994059</v>
      </c>
      <c r="K270" s="303"/>
      <c r="L270" s="302">
        <v>0.98974646617183182</v>
      </c>
      <c r="M270" s="302">
        <v>0.30177613234154477</v>
      </c>
      <c r="N270" s="302">
        <v>0.31015862795876481</v>
      </c>
      <c r="O270" s="302">
        <f t="shared" si="121"/>
        <v>1.6016812264721416</v>
      </c>
    </row>
    <row r="271" spans="1:15" s="236" customFormat="1" x14ac:dyDescent="0.2">
      <c r="A271" s="237" t="str">
        <f>name!E$11</f>
        <v>Process, plant and machine operatives</v>
      </c>
      <c r="B271" s="302">
        <v>0.19328086193463612</v>
      </c>
      <c r="C271" s="302">
        <v>1.1705756247086216E-2</v>
      </c>
      <c r="D271" s="302">
        <v>6.7242186166237301E-3</v>
      </c>
      <c r="E271" s="302">
        <f t="shared" si="119"/>
        <v>0.21171083679834607</v>
      </c>
      <c r="F271" s="303"/>
      <c r="G271" s="302">
        <v>0.20429447705190235</v>
      </c>
      <c r="H271" s="302">
        <v>1.8366834714276345E-2</v>
      </c>
      <c r="I271" s="302">
        <v>1.9929109220606828E-2</v>
      </c>
      <c r="J271" s="302">
        <f t="shared" si="122"/>
        <v>0.24259042098678554</v>
      </c>
      <c r="K271" s="303"/>
      <c r="L271" s="302">
        <v>0.15701496341215376</v>
      </c>
      <c r="M271" s="302">
        <v>1.6621942335555771E-2</v>
      </c>
      <c r="N271" s="302">
        <v>1.9653404545409023E-2</v>
      </c>
      <c r="O271" s="302">
        <f t="shared" si="121"/>
        <v>0.19329031029311855</v>
      </c>
    </row>
    <row r="272" spans="1:15" s="236" customFormat="1" x14ac:dyDescent="0.2">
      <c r="A272" s="237" t="str">
        <f>name!E$12</f>
        <v>Elementary occupations</v>
      </c>
      <c r="B272" s="302">
        <v>0.22587879218423754</v>
      </c>
      <c r="C272" s="302">
        <v>0.20388036008943566</v>
      </c>
      <c r="D272" s="302">
        <v>3.2309790834519826E-2</v>
      </c>
      <c r="E272" s="302">
        <f t="shared" si="119"/>
        <v>0.46206894310819308</v>
      </c>
      <c r="F272" s="303"/>
      <c r="G272" s="302">
        <v>0.26244759001694146</v>
      </c>
      <c r="H272" s="302">
        <v>0.14024308283537792</v>
      </c>
      <c r="I272" s="302">
        <v>2.4241084263533642E-2</v>
      </c>
      <c r="J272" s="302">
        <f t="shared" si="122"/>
        <v>0.42693175711585307</v>
      </c>
      <c r="K272" s="303"/>
      <c r="L272" s="302">
        <v>0.2740865293083915</v>
      </c>
      <c r="M272" s="302">
        <v>4.3475928467871343E-2</v>
      </c>
      <c r="N272" s="302">
        <v>2.7073142933407013E-2</v>
      </c>
      <c r="O272" s="302">
        <f t="shared" si="121"/>
        <v>0.34463560070966986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7.436732975016346</v>
      </c>
      <c r="C274" s="311">
        <f t="shared" ref="C274:E274" si="123">SUM(C264:C272)</f>
        <v>3.1771136715177724</v>
      </c>
      <c r="D274" s="311">
        <f t="shared" si="123"/>
        <v>1.5681533534658911</v>
      </c>
      <c r="E274" s="311">
        <f t="shared" si="123"/>
        <v>12.182000000000009</v>
      </c>
      <c r="F274" s="311"/>
      <c r="G274" s="311">
        <f t="shared" ref="G274:J274" si="124">SUM(G264:G272)</f>
        <v>11.188270765056121</v>
      </c>
      <c r="H274" s="311">
        <f t="shared" si="124"/>
        <v>3.1595847237196191</v>
      </c>
      <c r="I274" s="311">
        <f t="shared" si="124"/>
        <v>2.8801445112242536</v>
      </c>
      <c r="J274" s="311">
        <f t="shared" si="124"/>
        <v>17.227999999999991</v>
      </c>
      <c r="K274" s="311"/>
      <c r="L274" s="311">
        <f t="shared" ref="L274:O274" si="125">SUM(L264:L272)</f>
        <v>12.667272851351454</v>
      </c>
      <c r="M274" s="311">
        <f t="shared" si="125"/>
        <v>3.0940438913883463</v>
      </c>
      <c r="N274" s="311">
        <f t="shared" si="125"/>
        <v>3.5036832572602048</v>
      </c>
      <c r="O274" s="311">
        <f t="shared" si="125"/>
        <v>19.265000000000008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5.9109669890528709</v>
      </c>
      <c r="C281" s="302">
        <v>1.0601644006307256</v>
      </c>
      <c r="D281" s="302">
        <v>2.3658127494344678</v>
      </c>
      <c r="E281" s="302">
        <f>SUM(B281:D281)</f>
        <v>9.3369441391180636</v>
      </c>
      <c r="F281" s="303"/>
      <c r="G281" s="302">
        <v>6.4767230760225187</v>
      </c>
      <c r="H281" s="302">
        <v>1.7420292167184077</v>
      </c>
      <c r="I281" s="302">
        <v>2.4380406349646471</v>
      </c>
      <c r="J281" s="302">
        <f>SUM(G281:I281)</f>
        <v>10.656792927705574</v>
      </c>
      <c r="K281" s="303"/>
      <c r="L281" s="302">
        <v>5.9900519961936194</v>
      </c>
      <c r="M281" s="302">
        <v>2.2970838435139886</v>
      </c>
      <c r="N281" s="302">
        <v>3.0983467023052849</v>
      </c>
      <c r="O281" s="302">
        <f>SUM(L281:N281)</f>
        <v>11.385482542012893</v>
      </c>
    </row>
    <row r="282" spans="1:15" s="236" customFormat="1" x14ac:dyDescent="0.2">
      <c r="A282" s="237" t="str">
        <f>name!E$5</f>
        <v>Professional occupations</v>
      </c>
      <c r="B282" s="302">
        <v>15.918022625304827</v>
      </c>
      <c r="C282" s="302">
        <v>2.179265918555334</v>
      </c>
      <c r="D282" s="302">
        <v>6.0544281392126384</v>
      </c>
      <c r="E282" s="302">
        <f t="shared" ref="E282:E289" si="126">SUM(B282:D282)</f>
        <v>24.151716683072799</v>
      </c>
      <c r="F282" s="303"/>
      <c r="G282" s="302">
        <v>20.644130859894599</v>
      </c>
      <c r="H282" s="302">
        <v>3.6239710560073362</v>
      </c>
      <c r="I282" s="302">
        <v>5.2475763206233372</v>
      </c>
      <c r="J282" s="302">
        <f t="shared" ref="J282:J284" si="127">SUM(G282:I282)</f>
        <v>29.515678236525272</v>
      </c>
      <c r="K282" s="303"/>
      <c r="L282" s="302">
        <v>25.948525872809142</v>
      </c>
      <c r="M282" s="302">
        <v>4.5035559387932391</v>
      </c>
      <c r="N282" s="302">
        <v>5.9655991196718787</v>
      </c>
      <c r="O282" s="302">
        <f t="shared" ref="O282:O289" si="128">SUM(L282:N282)</f>
        <v>36.417680931274262</v>
      </c>
    </row>
    <row r="283" spans="1:15" s="236" customFormat="1" x14ac:dyDescent="0.2">
      <c r="A283" s="237" t="str">
        <f>name!E$6</f>
        <v>Associate professional occupations</v>
      </c>
      <c r="B283" s="302">
        <v>7.211958820656803</v>
      </c>
      <c r="C283" s="302">
        <v>1.5705361528420494</v>
      </c>
      <c r="D283" s="302">
        <v>2.5352980231646884</v>
      </c>
      <c r="E283" s="302">
        <f t="shared" si="126"/>
        <v>11.317792996663542</v>
      </c>
      <c r="F283" s="303"/>
      <c r="G283" s="302">
        <v>8.4610995213411915</v>
      </c>
      <c r="H283" s="302">
        <v>2.1498441060136702</v>
      </c>
      <c r="I283" s="302">
        <v>2.3735029554613187</v>
      </c>
      <c r="J283" s="302">
        <f t="shared" si="127"/>
        <v>12.984446582816181</v>
      </c>
      <c r="K283" s="303"/>
      <c r="L283" s="302">
        <v>9.116499385396633</v>
      </c>
      <c r="M283" s="302">
        <v>2.5691489306474971</v>
      </c>
      <c r="N283" s="302">
        <v>2.9522425687933675</v>
      </c>
      <c r="O283" s="302">
        <f t="shared" si="128"/>
        <v>14.637890884837498</v>
      </c>
    </row>
    <row r="284" spans="1:15" s="236" customFormat="1" x14ac:dyDescent="0.2">
      <c r="A284" s="237" t="str">
        <f>name!E$7</f>
        <v>Administrative and secretarial occupations</v>
      </c>
      <c r="B284" s="302">
        <v>5.8997755843790403</v>
      </c>
      <c r="C284" s="302">
        <v>5.2004625139823988</v>
      </c>
      <c r="D284" s="302">
        <v>1.3281616754906633</v>
      </c>
      <c r="E284" s="302">
        <f t="shared" si="126"/>
        <v>12.428399773852103</v>
      </c>
      <c r="F284" s="303"/>
      <c r="G284" s="302">
        <v>6.2808233738752337</v>
      </c>
      <c r="H284" s="302">
        <v>6.1230193697099224</v>
      </c>
      <c r="I284" s="302">
        <v>1.6239703290808594</v>
      </c>
      <c r="J284" s="302">
        <f t="shared" si="127"/>
        <v>14.027813072666014</v>
      </c>
      <c r="K284" s="303"/>
      <c r="L284" s="302">
        <v>4.8360969916833536</v>
      </c>
      <c r="M284" s="302">
        <v>6.3369677460040794</v>
      </c>
      <c r="N284" s="302">
        <v>1.4869260303968348</v>
      </c>
      <c r="O284" s="302">
        <f t="shared" si="128"/>
        <v>12.659990768084267</v>
      </c>
    </row>
    <row r="285" spans="1:15" s="236" customFormat="1" x14ac:dyDescent="0.2">
      <c r="A285" s="237" t="str">
        <f>name!E$8</f>
        <v>Skilled trades occupations</v>
      </c>
      <c r="B285" s="302">
        <v>1.5799240984040304</v>
      </c>
      <c r="C285" s="302">
        <v>0.37853419852686682</v>
      </c>
      <c r="D285" s="302">
        <v>0.67202658087993372</v>
      </c>
      <c r="E285" s="302">
        <f t="shared" si="126"/>
        <v>2.6304848778108312</v>
      </c>
      <c r="F285" s="303"/>
      <c r="G285" s="302">
        <v>1.1958294198503781</v>
      </c>
      <c r="H285" s="302">
        <v>0.22441992321906637</v>
      </c>
      <c r="I285" s="302">
        <v>0.50628804095504321</v>
      </c>
      <c r="J285" s="302">
        <f>SUM(G285:I285)</f>
        <v>1.9265373840244877</v>
      </c>
      <c r="K285" s="303"/>
      <c r="L285" s="302">
        <v>1.0471312988069226</v>
      </c>
      <c r="M285" s="302">
        <v>0.29839191666916282</v>
      </c>
      <c r="N285" s="302">
        <v>0.70026132081863246</v>
      </c>
      <c r="O285" s="302">
        <f t="shared" si="128"/>
        <v>2.0457845362947178</v>
      </c>
    </row>
    <row r="286" spans="1:15" s="236" customFormat="1" x14ac:dyDescent="0.2">
      <c r="A286" s="237" t="str">
        <f>name!E$9</f>
        <v>Caring, leisure and other service occupations</v>
      </c>
      <c r="B286" s="302">
        <v>0.57637182529351083</v>
      </c>
      <c r="C286" s="302">
        <v>0.40360818355223227</v>
      </c>
      <c r="D286" s="302">
        <v>0.56645390993009581</v>
      </c>
      <c r="E286" s="302">
        <f t="shared" si="126"/>
        <v>1.5464339187758389</v>
      </c>
      <c r="F286" s="303"/>
      <c r="G286" s="302">
        <v>0.73792600253753771</v>
      </c>
      <c r="H286" s="302">
        <v>0.61624414131715777</v>
      </c>
      <c r="I286" s="302">
        <v>0.89882699648895836</v>
      </c>
      <c r="J286" s="302">
        <f t="shared" ref="J286:J289" si="129">SUM(G286:I286)</f>
        <v>2.2529971403436537</v>
      </c>
      <c r="K286" s="303"/>
      <c r="L286" s="302">
        <v>0.85123288656679474</v>
      </c>
      <c r="M286" s="302">
        <v>0.67097391686066143</v>
      </c>
      <c r="N286" s="302">
        <v>1.2386048825465814</v>
      </c>
      <c r="O286" s="302">
        <f t="shared" si="128"/>
        <v>2.7608116859740379</v>
      </c>
    </row>
    <row r="287" spans="1:15" s="236" customFormat="1" x14ac:dyDescent="0.2">
      <c r="A287" s="237" t="str">
        <f>name!E$10</f>
        <v>Sales and customer service occupations</v>
      </c>
      <c r="B287" s="302">
        <v>1.1850489925571532</v>
      </c>
      <c r="C287" s="302">
        <v>0.79359608122850911</v>
      </c>
      <c r="D287" s="302">
        <v>0.55158944567867474</v>
      </c>
      <c r="E287" s="302">
        <f t="shared" si="126"/>
        <v>2.530234519464337</v>
      </c>
      <c r="F287" s="303"/>
      <c r="G287" s="302">
        <v>1.2036332763697064</v>
      </c>
      <c r="H287" s="302">
        <v>0.88677810461968698</v>
      </c>
      <c r="I287" s="302">
        <v>0.40125527060871685</v>
      </c>
      <c r="J287" s="302">
        <f t="shared" si="129"/>
        <v>2.4916666515981101</v>
      </c>
      <c r="K287" s="303"/>
      <c r="L287" s="302">
        <v>1.17837581871028</v>
      </c>
      <c r="M287" s="302">
        <v>1.0678024283251994</v>
      </c>
      <c r="N287" s="302">
        <v>0.338108920011161</v>
      </c>
      <c r="O287" s="302">
        <f t="shared" si="128"/>
        <v>2.5842871670466407</v>
      </c>
    </row>
    <row r="288" spans="1:15" s="236" customFormat="1" x14ac:dyDescent="0.2">
      <c r="A288" s="237" t="str">
        <f>name!E$11</f>
        <v>Process, plant and machine operatives</v>
      </c>
      <c r="B288" s="302">
        <v>0.73322341933073176</v>
      </c>
      <c r="C288" s="302">
        <v>0.25577687840863328</v>
      </c>
      <c r="D288" s="302">
        <v>0.1446006439528684</v>
      </c>
      <c r="E288" s="302">
        <f t="shared" si="126"/>
        <v>1.1336009416922335</v>
      </c>
      <c r="F288" s="303"/>
      <c r="G288" s="302">
        <v>0.50558772838702448</v>
      </c>
      <c r="H288" s="302">
        <v>0.21659582660082963</v>
      </c>
      <c r="I288" s="302">
        <v>0.11823415339937529</v>
      </c>
      <c r="J288" s="302">
        <f t="shared" si="129"/>
        <v>0.8404177083872294</v>
      </c>
      <c r="K288" s="303"/>
      <c r="L288" s="302">
        <v>0.37882380053478676</v>
      </c>
      <c r="M288" s="302">
        <v>0.25702802860325408</v>
      </c>
      <c r="N288" s="302">
        <v>0.14905964769463803</v>
      </c>
      <c r="O288" s="302">
        <f t="shared" si="128"/>
        <v>0.78491147683267881</v>
      </c>
    </row>
    <row r="289" spans="1:15" s="236" customFormat="1" x14ac:dyDescent="0.2">
      <c r="A289" s="237" t="str">
        <f>name!E$12</f>
        <v>Elementary occupations</v>
      </c>
      <c r="B289" s="302">
        <v>1.1892327220766854</v>
      </c>
      <c r="C289" s="302">
        <v>0.91837679178002274</v>
      </c>
      <c r="D289" s="302">
        <v>0.45378263569359328</v>
      </c>
      <c r="E289" s="302">
        <f t="shared" si="126"/>
        <v>2.5613921495503016</v>
      </c>
      <c r="F289" s="303"/>
      <c r="G289" s="302">
        <v>0.99801639545626519</v>
      </c>
      <c r="H289" s="302">
        <v>0.78936055968965935</v>
      </c>
      <c r="I289" s="302">
        <v>0.40727334078765354</v>
      </c>
      <c r="J289" s="302">
        <f t="shared" si="129"/>
        <v>2.1946502959335783</v>
      </c>
      <c r="K289" s="303"/>
      <c r="L289" s="302">
        <v>0.87865550909097778</v>
      </c>
      <c r="M289" s="302">
        <v>0.56002578510541567</v>
      </c>
      <c r="N289" s="302">
        <v>0.56047871344660716</v>
      </c>
      <c r="O289" s="302">
        <f t="shared" si="128"/>
        <v>1.9991600076430005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40.204525077055663</v>
      </c>
      <c r="C291" s="311">
        <f t="shared" ref="C291:E291" si="130">SUM(C281:C289)</f>
        <v>12.76032111950677</v>
      </c>
      <c r="D291" s="311">
        <f t="shared" si="130"/>
        <v>14.672153803437626</v>
      </c>
      <c r="E291" s="311">
        <f t="shared" si="130"/>
        <v>67.637000000000057</v>
      </c>
      <c r="F291" s="311"/>
      <c r="G291" s="311">
        <f t="shared" ref="G291:J291" si="131">SUM(G281:G289)</f>
        <v>46.503769653734459</v>
      </c>
      <c r="H291" s="311">
        <f t="shared" si="131"/>
        <v>16.372262303895738</v>
      </c>
      <c r="I291" s="311">
        <f t="shared" si="131"/>
        <v>14.014968042369912</v>
      </c>
      <c r="J291" s="311">
        <f t="shared" si="131"/>
        <v>76.891000000000105</v>
      </c>
      <c r="K291" s="311"/>
      <c r="L291" s="311">
        <f t="shared" ref="L291:O291" si="132">SUM(L281:L289)</f>
        <v>50.225393559792515</v>
      </c>
      <c r="M291" s="311">
        <f t="shared" si="132"/>
        <v>18.560978534522498</v>
      </c>
      <c r="N291" s="311">
        <f t="shared" si="132"/>
        <v>16.489627905684991</v>
      </c>
      <c r="O291" s="311">
        <f t="shared" si="132"/>
        <v>85.275999999999982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6.0820164323311054</v>
      </c>
      <c r="C298" s="302">
        <v>0.89524354000318984</v>
      </c>
      <c r="D298" s="302">
        <v>1.7044999697462908</v>
      </c>
      <c r="E298" s="302">
        <f>SUM(B298:D298)</f>
        <v>8.6817599420805855</v>
      </c>
      <c r="F298" s="303"/>
      <c r="G298" s="302">
        <v>6.6666839085480269</v>
      </c>
      <c r="H298" s="302">
        <v>1.3693286503555648</v>
      </c>
      <c r="I298" s="302">
        <v>2.1936286102513511</v>
      </c>
      <c r="J298" s="302">
        <f>SUM(G298:I298)</f>
        <v>10.229641169154942</v>
      </c>
      <c r="K298" s="303"/>
      <c r="L298" s="302">
        <v>6.9328460494967983</v>
      </c>
      <c r="M298" s="302">
        <v>1.470097479461961</v>
      </c>
      <c r="N298" s="302">
        <v>2.8861179393794072</v>
      </c>
      <c r="O298" s="302">
        <f>SUM(L298:N298)</f>
        <v>11.289061468338167</v>
      </c>
    </row>
    <row r="299" spans="1:15" s="236" customFormat="1" x14ac:dyDescent="0.2">
      <c r="A299" s="237" t="str">
        <f>name!E$5</f>
        <v>Professional occupations</v>
      </c>
      <c r="B299" s="302">
        <v>6.6354188439105348</v>
      </c>
      <c r="C299" s="302">
        <v>1.1306882890384675</v>
      </c>
      <c r="D299" s="302">
        <v>0.70313212487293408</v>
      </c>
      <c r="E299" s="302">
        <f t="shared" ref="E299:E306" si="133">SUM(B299:D299)</f>
        <v>8.4692392578219362</v>
      </c>
      <c r="F299" s="303"/>
      <c r="G299" s="302">
        <v>8.1966043303223071</v>
      </c>
      <c r="H299" s="302">
        <v>1.7293326169416978</v>
      </c>
      <c r="I299" s="302">
        <v>0.84504240881104309</v>
      </c>
      <c r="J299" s="302">
        <f t="shared" ref="J299:J301" si="134">SUM(G299:I299)</f>
        <v>10.770979356075047</v>
      </c>
      <c r="K299" s="303"/>
      <c r="L299" s="302">
        <v>11.701628381985092</v>
      </c>
      <c r="M299" s="302">
        <v>2.6659102988692673</v>
      </c>
      <c r="N299" s="302">
        <v>0.7783642555617305</v>
      </c>
      <c r="O299" s="302">
        <f t="shared" ref="O299:O306" si="135">SUM(L299:N299)</f>
        <v>15.145902936416089</v>
      </c>
    </row>
    <row r="300" spans="1:15" s="236" customFormat="1" x14ac:dyDescent="0.2">
      <c r="A300" s="237" t="str">
        <f>name!E$6</f>
        <v>Associate professional occupations</v>
      </c>
      <c r="B300" s="302">
        <v>7.9224982844707323</v>
      </c>
      <c r="C300" s="302">
        <v>1.7980537041747562</v>
      </c>
      <c r="D300" s="302">
        <v>1.7055332692820711</v>
      </c>
      <c r="E300" s="302">
        <f t="shared" si="133"/>
        <v>11.426085257927561</v>
      </c>
      <c r="F300" s="303"/>
      <c r="G300" s="302">
        <v>8.5818372901654136</v>
      </c>
      <c r="H300" s="302">
        <v>2.2592037410760359</v>
      </c>
      <c r="I300" s="302">
        <v>1.9650524278464818</v>
      </c>
      <c r="J300" s="302">
        <f t="shared" si="134"/>
        <v>12.806093459087931</v>
      </c>
      <c r="K300" s="303"/>
      <c r="L300" s="302">
        <v>9.3474414895578448</v>
      </c>
      <c r="M300" s="302">
        <v>3.1836707182935582</v>
      </c>
      <c r="N300" s="302">
        <v>1.9487151974786689</v>
      </c>
      <c r="O300" s="302">
        <f t="shared" si="135"/>
        <v>14.479827405330074</v>
      </c>
    </row>
    <row r="301" spans="1:15" s="236" customFormat="1" x14ac:dyDescent="0.2">
      <c r="A301" s="237" t="str">
        <f>name!E$7</f>
        <v>Administrative and secretarial occupations</v>
      </c>
      <c r="B301" s="302">
        <v>5.9320058248797594</v>
      </c>
      <c r="C301" s="302">
        <v>3.7984077227415129</v>
      </c>
      <c r="D301" s="302">
        <v>0.36735286699329978</v>
      </c>
      <c r="E301" s="302">
        <f t="shared" si="133"/>
        <v>10.097766414614572</v>
      </c>
      <c r="F301" s="303"/>
      <c r="G301" s="302">
        <v>5.174758516204089</v>
      </c>
      <c r="H301" s="302">
        <v>3.8291453393970309</v>
      </c>
      <c r="I301" s="302">
        <v>0.42596116142538376</v>
      </c>
      <c r="J301" s="302">
        <f t="shared" si="134"/>
        <v>9.4298650170265041</v>
      </c>
      <c r="K301" s="303"/>
      <c r="L301" s="302">
        <v>5.3201217973101196</v>
      </c>
      <c r="M301" s="302">
        <v>4.581465903015693</v>
      </c>
      <c r="N301" s="302">
        <v>0.42702195950927119</v>
      </c>
      <c r="O301" s="302">
        <f t="shared" si="135"/>
        <v>10.328609659835084</v>
      </c>
    </row>
    <row r="302" spans="1:15" s="236" customFormat="1" x14ac:dyDescent="0.2">
      <c r="A302" s="237" t="str">
        <f>name!E$8</f>
        <v>Skilled trades occupations</v>
      </c>
      <c r="B302" s="302">
        <v>2.4606512748298424</v>
      </c>
      <c r="C302" s="302">
        <v>0.63334556228228545</v>
      </c>
      <c r="D302" s="302">
        <v>0.66891217036686501</v>
      </c>
      <c r="E302" s="302">
        <f t="shared" si="133"/>
        <v>3.762909007478993</v>
      </c>
      <c r="F302" s="303"/>
      <c r="G302" s="302">
        <v>2.0905620309232336</v>
      </c>
      <c r="H302" s="302">
        <v>0.50473986970996454</v>
      </c>
      <c r="I302" s="302">
        <v>0.72922370509702406</v>
      </c>
      <c r="J302" s="302">
        <f>SUM(G302:I302)</f>
        <v>3.3245256057302224</v>
      </c>
      <c r="K302" s="303"/>
      <c r="L302" s="302">
        <v>2.0111508513378351</v>
      </c>
      <c r="M302" s="302">
        <v>0.86121508461530993</v>
      </c>
      <c r="N302" s="302">
        <v>0.92347048102482743</v>
      </c>
      <c r="O302" s="302">
        <f t="shared" si="135"/>
        <v>3.7958364169779726</v>
      </c>
    </row>
    <row r="303" spans="1:15" s="236" customFormat="1" x14ac:dyDescent="0.2">
      <c r="A303" s="237" t="str">
        <f>name!E$9</f>
        <v>Caring, leisure and other service occupations</v>
      </c>
      <c r="B303" s="302">
        <v>3.2644682289119009</v>
      </c>
      <c r="C303" s="302">
        <v>3.0453530087124565</v>
      </c>
      <c r="D303" s="302">
        <v>0.82751190528876373</v>
      </c>
      <c r="E303" s="302">
        <f t="shared" si="133"/>
        <v>7.1373331429131204</v>
      </c>
      <c r="F303" s="303"/>
      <c r="G303" s="302">
        <v>2.9543140798883907</v>
      </c>
      <c r="H303" s="302">
        <v>3.1612460845817978</v>
      </c>
      <c r="I303" s="302">
        <v>1.0577366832210888</v>
      </c>
      <c r="J303" s="302">
        <f t="shared" ref="J303:J306" si="136">SUM(G303:I303)</f>
        <v>7.1732968476912777</v>
      </c>
      <c r="K303" s="303"/>
      <c r="L303" s="302">
        <v>3.7743913978743842</v>
      </c>
      <c r="M303" s="302">
        <v>3.8453040686598787</v>
      </c>
      <c r="N303" s="302">
        <v>1.3964422789330697</v>
      </c>
      <c r="O303" s="302">
        <f t="shared" si="135"/>
        <v>9.0161377454673328</v>
      </c>
    </row>
    <row r="304" spans="1:15" s="236" customFormat="1" x14ac:dyDescent="0.2">
      <c r="A304" s="237" t="str">
        <f>name!E$10</f>
        <v>Sales and customer service occupations</v>
      </c>
      <c r="B304" s="302">
        <v>2.6728411046648142</v>
      </c>
      <c r="C304" s="302">
        <v>2.0892321719418949</v>
      </c>
      <c r="D304" s="302">
        <v>0.49614505843596396</v>
      </c>
      <c r="E304" s="302">
        <f t="shared" si="133"/>
        <v>5.258218335042673</v>
      </c>
      <c r="F304" s="303"/>
      <c r="G304" s="302">
        <v>2.3546703860341314</v>
      </c>
      <c r="H304" s="302">
        <v>2.3021078205889962</v>
      </c>
      <c r="I304" s="302">
        <v>0.48387587703066515</v>
      </c>
      <c r="J304" s="302">
        <f t="shared" si="136"/>
        <v>5.1406540836537928</v>
      </c>
      <c r="K304" s="303"/>
      <c r="L304" s="302">
        <v>2.603850076701856</v>
      </c>
      <c r="M304" s="302">
        <v>3.3917250910601004</v>
      </c>
      <c r="N304" s="302">
        <v>0.43644464768505414</v>
      </c>
      <c r="O304" s="302">
        <f t="shared" si="135"/>
        <v>6.4320198154470098</v>
      </c>
    </row>
    <row r="305" spans="1:15" s="236" customFormat="1" x14ac:dyDescent="0.2">
      <c r="A305" s="237" t="str">
        <f>name!E$11</f>
        <v>Process, plant and machine operatives</v>
      </c>
      <c r="B305" s="302">
        <v>3.0944247437856869</v>
      </c>
      <c r="C305" s="302">
        <v>1.1568330461864871</v>
      </c>
      <c r="D305" s="302">
        <v>8.4437975000163465E-2</v>
      </c>
      <c r="E305" s="302">
        <f t="shared" si="133"/>
        <v>4.3356957649723373</v>
      </c>
      <c r="F305" s="303"/>
      <c r="G305" s="302">
        <v>2.5274365368248795</v>
      </c>
      <c r="H305" s="302">
        <v>1.3956756337940481</v>
      </c>
      <c r="I305" s="302">
        <v>0.11769717626977677</v>
      </c>
      <c r="J305" s="302">
        <f t="shared" si="136"/>
        <v>4.0408093468887047</v>
      </c>
      <c r="K305" s="303"/>
      <c r="L305" s="302">
        <v>2.3545629923361631</v>
      </c>
      <c r="M305" s="302">
        <v>1.487464286579004</v>
      </c>
      <c r="N305" s="302">
        <v>0.11119833174494721</v>
      </c>
      <c r="O305" s="302">
        <f t="shared" si="135"/>
        <v>3.9532256106601147</v>
      </c>
    </row>
    <row r="306" spans="1:15" s="236" customFormat="1" x14ac:dyDescent="0.2">
      <c r="A306" s="237" t="str">
        <f>name!E$12</f>
        <v>Elementary occupations</v>
      </c>
      <c r="B306" s="302">
        <v>13.853217736403142</v>
      </c>
      <c r="C306" s="302">
        <v>10.44204394790191</v>
      </c>
      <c r="D306" s="302">
        <v>1.4387311928431892</v>
      </c>
      <c r="E306" s="302">
        <f t="shared" si="133"/>
        <v>25.733992877148243</v>
      </c>
      <c r="F306" s="303"/>
      <c r="G306" s="302">
        <v>11.065860979432941</v>
      </c>
      <c r="H306" s="302">
        <v>9.0417879529410428</v>
      </c>
      <c r="I306" s="302">
        <v>1.2614861823176371</v>
      </c>
      <c r="J306" s="302">
        <f t="shared" si="136"/>
        <v>21.36913511469162</v>
      </c>
      <c r="K306" s="303"/>
      <c r="L306" s="302">
        <v>13.830979490025442</v>
      </c>
      <c r="M306" s="302">
        <v>6.9999003712339327</v>
      </c>
      <c r="N306" s="302">
        <v>1.4404990802688145</v>
      </c>
      <c r="O306" s="302">
        <f t="shared" si="135"/>
        <v>22.271378941528191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51.917542474187513</v>
      </c>
      <c r="C308" s="311">
        <f t="shared" ref="C308:E308" si="137">SUM(C298:C306)</f>
        <v>24.989200992982958</v>
      </c>
      <c r="D308" s="311">
        <f t="shared" si="137"/>
        <v>7.9962565328295412</v>
      </c>
      <c r="E308" s="311">
        <f t="shared" si="137"/>
        <v>84.90300000000002</v>
      </c>
      <c r="F308" s="311"/>
      <c r="G308" s="311">
        <f t="shared" ref="G308:J308" si="138">SUM(G298:G306)</f>
        <v>49.612728058343414</v>
      </c>
      <c r="H308" s="311">
        <f t="shared" si="138"/>
        <v>25.592567709386181</v>
      </c>
      <c r="I308" s="311">
        <f t="shared" si="138"/>
        <v>9.0797042322704513</v>
      </c>
      <c r="J308" s="311">
        <f t="shared" si="138"/>
        <v>84.285000000000039</v>
      </c>
      <c r="K308" s="311"/>
      <c r="L308" s="311">
        <f t="shared" ref="L308:O308" si="139">SUM(L298:L306)</f>
        <v>57.876972526625536</v>
      </c>
      <c r="M308" s="311">
        <f t="shared" si="139"/>
        <v>28.486753301788703</v>
      </c>
      <c r="N308" s="311">
        <f t="shared" si="139"/>
        <v>10.348274171585791</v>
      </c>
      <c r="O308" s="311">
        <f t="shared" si="139"/>
        <v>96.712000000000018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1.7186254195936042</v>
      </c>
      <c r="C315" s="302">
        <v>0.57724981902441819</v>
      </c>
      <c r="D315" s="302">
        <v>6.688820461015503E-2</v>
      </c>
      <c r="E315" s="302">
        <f>SUM(B315:D315)</f>
        <v>2.3627634432281774</v>
      </c>
      <c r="F315" s="303"/>
      <c r="G315" s="302">
        <v>1.8118016055322175</v>
      </c>
      <c r="H315" s="302">
        <v>0.76013004966795616</v>
      </c>
      <c r="I315" s="302">
        <v>0.1061648335426592</v>
      </c>
      <c r="J315" s="302">
        <f>SUM(G315:I315)</f>
        <v>2.6780964887428325</v>
      </c>
      <c r="K315" s="303"/>
      <c r="L315" s="302">
        <v>1.8919093520585992</v>
      </c>
      <c r="M315" s="302">
        <v>1.0089340952870249</v>
      </c>
      <c r="N315" s="302">
        <v>0.1293561943155235</v>
      </c>
      <c r="O315" s="302">
        <f>SUM(L315:N315)</f>
        <v>3.0301996416611479</v>
      </c>
    </row>
    <row r="316" spans="1:15" s="236" customFormat="1" x14ac:dyDescent="0.2">
      <c r="A316" s="237" t="str">
        <f>name!E$5</f>
        <v>Professional occupations</v>
      </c>
      <c r="B316" s="302">
        <v>3.944241887589107</v>
      </c>
      <c r="C316" s="302">
        <v>1.7718880750206185</v>
      </c>
      <c r="D316" s="302">
        <v>0.28097575339410169</v>
      </c>
      <c r="E316" s="302">
        <f t="shared" ref="E316:E323" si="140">SUM(B316:D316)</f>
        <v>5.9971057160038272</v>
      </c>
      <c r="F316" s="303"/>
      <c r="G316" s="302">
        <v>4.7849336509284273</v>
      </c>
      <c r="H316" s="302">
        <v>2.1612090587167088</v>
      </c>
      <c r="I316" s="302">
        <v>0.39040054619686149</v>
      </c>
      <c r="J316" s="302">
        <f t="shared" ref="J316:J318" si="141">SUM(G316:I316)</f>
        <v>7.3365432558419972</v>
      </c>
      <c r="K316" s="303"/>
      <c r="L316" s="302">
        <v>6.2554317295256663</v>
      </c>
      <c r="M316" s="302">
        <v>3.0435791891831809</v>
      </c>
      <c r="N316" s="302">
        <v>0.36166261830345253</v>
      </c>
      <c r="O316" s="302">
        <f t="shared" ref="O316:O323" si="142">SUM(L316:N316)</f>
        <v>9.6606735370122987</v>
      </c>
    </row>
    <row r="317" spans="1:15" s="236" customFormat="1" x14ac:dyDescent="0.2">
      <c r="A317" s="237" t="str">
        <f>name!E$6</f>
        <v>Associate professional occupations</v>
      </c>
      <c r="B317" s="302">
        <v>7.8622379329629508</v>
      </c>
      <c r="C317" s="302">
        <v>1.9230245217280202</v>
      </c>
      <c r="D317" s="302">
        <v>6.7967644596472032E-2</v>
      </c>
      <c r="E317" s="302">
        <f t="shared" si="140"/>
        <v>9.8532300992874422</v>
      </c>
      <c r="F317" s="303"/>
      <c r="G317" s="302">
        <v>8.2509105088627184</v>
      </c>
      <c r="H317" s="302">
        <v>1.8831107756978669</v>
      </c>
      <c r="I317" s="302">
        <v>0.13639909795741578</v>
      </c>
      <c r="J317" s="302">
        <f t="shared" si="141"/>
        <v>10.270420382518001</v>
      </c>
      <c r="K317" s="303"/>
      <c r="L317" s="302">
        <v>8.6809345361999473</v>
      </c>
      <c r="M317" s="302">
        <v>2.4039529349063788</v>
      </c>
      <c r="N317" s="302">
        <v>0.13958609776054226</v>
      </c>
      <c r="O317" s="302">
        <f t="shared" si="142"/>
        <v>11.224473568866868</v>
      </c>
    </row>
    <row r="318" spans="1:15" s="236" customFormat="1" x14ac:dyDescent="0.2">
      <c r="A318" s="237" t="str">
        <f>name!E$7</f>
        <v>Administrative and secretarial occupations</v>
      </c>
      <c r="B318" s="302">
        <v>2.8909029215668127</v>
      </c>
      <c r="C318" s="302">
        <v>3.810828680469188</v>
      </c>
      <c r="D318" s="302">
        <v>1.5659778889955522E-2</v>
      </c>
      <c r="E318" s="302">
        <f t="shared" si="140"/>
        <v>6.7173913809259558</v>
      </c>
      <c r="F318" s="303"/>
      <c r="G318" s="302">
        <v>2.59979958703267</v>
      </c>
      <c r="H318" s="302">
        <v>3.3109639268161795</v>
      </c>
      <c r="I318" s="302">
        <v>4.6924120820106281E-2</v>
      </c>
      <c r="J318" s="302">
        <f t="shared" si="141"/>
        <v>5.9576876346689556</v>
      </c>
      <c r="K318" s="303"/>
      <c r="L318" s="302">
        <v>1.9083507905383568</v>
      </c>
      <c r="M318" s="302">
        <v>2.9912304024054257</v>
      </c>
      <c r="N318" s="302">
        <v>2.0073796817994243E-2</v>
      </c>
      <c r="O318" s="302">
        <f t="shared" si="142"/>
        <v>4.9196549897617761</v>
      </c>
    </row>
    <row r="319" spans="1:15" s="236" customFormat="1" x14ac:dyDescent="0.2">
      <c r="A319" s="237" t="str">
        <f>name!E$8</f>
        <v>Skilled trades occupations</v>
      </c>
      <c r="B319" s="302">
        <v>0.17907197209383155</v>
      </c>
      <c r="C319" s="302">
        <v>4.2990893562830847E-2</v>
      </c>
      <c r="D319" s="302">
        <v>2.8211653716723975E-2</v>
      </c>
      <c r="E319" s="302">
        <f t="shared" si="140"/>
        <v>0.25027451937338635</v>
      </c>
      <c r="F319" s="303"/>
      <c r="G319" s="302">
        <v>0.14118551505631</v>
      </c>
      <c r="H319" s="302">
        <v>3.5914003831014882E-2</v>
      </c>
      <c r="I319" s="302">
        <v>1.5256381910211394E-2</v>
      </c>
      <c r="J319" s="302">
        <f>SUM(G319:I319)</f>
        <v>0.19235590079753628</v>
      </c>
      <c r="K319" s="303"/>
      <c r="L319" s="302">
        <v>0.15371594684394613</v>
      </c>
      <c r="M319" s="302">
        <v>8.2506242993644896E-2</v>
      </c>
      <c r="N319" s="302">
        <v>2.2821111071960876E-2</v>
      </c>
      <c r="O319" s="302">
        <f t="shared" si="142"/>
        <v>0.25904330090955191</v>
      </c>
    </row>
    <row r="320" spans="1:15" s="236" customFormat="1" x14ac:dyDescent="0.2">
      <c r="A320" s="237" t="str">
        <f>name!E$9</f>
        <v>Caring, leisure and other service occupations</v>
      </c>
      <c r="B320" s="302">
        <v>0.85797607891038219</v>
      </c>
      <c r="C320" s="302">
        <v>0.94292021693539241</v>
      </c>
      <c r="D320" s="302">
        <v>1.103414975992395E-2</v>
      </c>
      <c r="E320" s="302">
        <f t="shared" si="140"/>
        <v>1.8119304456056986</v>
      </c>
      <c r="F320" s="303"/>
      <c r="G320" s="302">
        <v>0.78524456461504566</v>
      </c>
      <c r="H320" s="302">
        <v>0.83902543018386477</v>
      </c>
      <c r="I320" s="302">
        <v>7.9372323426956909E-2</v>
      </c>
      <c r="J320" s="302">
        <f t="shared" ref="J320:J323" si="143">SUM(G320:I320)</f>
        <v>1.7036423182258673</v>
      </c>
      <c r="K320" s="303"/>
      <c r="L320" s="302">
        <v>0.94960417910389427</v>
      </c>
      <c r="M320" s="302">
        <v>0.85936869253797843</v>
      </c>
      <c r="N320" s="302">
        <v>7.5837194705566435E-2</v>
      </c>
      <c r="O320" s="302">
        <f t="shared" si="142"/>
        <v>1.8848100663474392</v>
      </c>
    </row>
    <row r="321" spans="1:15" s="236" customFormat="1" x14ac:dyDescent="0.2">
      <c r="A321" s="237" t="str">
        <f>name!E$10</f>
        <v>Sales and customer service occupations</v>
      </c>
      <c r="B321" s="302">
        <v>0.29081618725350072</v>
      </c>
      <c r="C321" s="302">
        <v>0.34600323945768546</v>
      </c>
      <c r="D321" s="302">
        <v>8.9728384822593404E-3</v>
      </c>
      <c r="E321" s="302">
        <f t="shared" si="140"/>
        <v>0.64579226519344557</v>
      </c>
      <c r="F321" s="303"/>
      <c r="G321" s="302">
        <v>0.2675036226455802</v>
      </c>
      <c r="H321" s="302">
        <v>0.33587533789027968</v>
      </c>
      <c r="I321" s="302">
        <v>1.9276160671757605E-2</v>
      </c>
      <c r="J321" s="302">
        <f t="shared" si="143"/>
        <v>0.62265512120761757</v>
      </c>
      <c r="K321" s="303"/>
      <c r="L321" s="302">
        <v>0.2906224977760411</v>
      </c>
      <c r="M321" s="302">
        <v>0.39288223891083107</v>
      </c>
      <c r="N321" s="302">
        <v>1.989716385922901E-2</v>
      </c>
      <c r="O321" s="302">
        <f t="shared" si="142"/>
        <v>0.70340190054610119</v>
      </c>
    </row>
    <row r="322" spans="1:15" s="236" customFormat="1" x14ac:dyDescent="0.2">
      <c r="A322" s="237" t="str">
        <f>name!E$11</f>
        <v>Process, plant and machine operatives</v>
      </c>
      <c r="B322" s="302">
        <v>5.9293007022457246E-2</v>
      </c>
      <c r="C322" s="302">
        <v>8.656305900720368E-2</v>
      </c>
      <c r="D322" s="302">
        <v>3.2707780893372271E-3</v>
      </c>
      <c r="E322" s="302">
        <f t="shared" si="140"/>
        <v>0.14912684411899815</v>
      </c>
      <c r="F322" s="303"/>
      <c r="G322" s="302">
        <v>4.2309431347161357E-2</v>
      </c>
      <c r="H322" s="302">
        <v>6.2311499482427667E-2</v>
      </c>
      <c r="I322" s="302">
        <v>1.2988419073853244E-2</v>
      </c>
      <c r="J322" s="302">
        <f t="shared" si="143"/>
        <v>0.11760934990344227</v>
      </c>
      <c r="K322" s="303"/>
      <c r="L322" s="302">
        <v>3.1035164523379798E-2</v>
      </c>
      <c r="M322" s="302">
        <v>9.3747885621933133E-2</v>
      </c>
      <c r="N322" s="302">
        <v>3.9982623682318044E-2</v>
      </c>
      <c r="O322" s="302">
        <f t="shared" si="142"/>
        <v>0.16476567382763097</v>
      </c>
    </row>
    <row r="323" spans="1:15" s="236" customFormat="1" x14ac:dyDescent="0.2">
      <c r="A323" s="237" t="str">
        <f>name!E$12</f>
        <v>Elementary occupations</v>
      </c>
      <c r="B323" s="302">
        <v>0.5144156465972104</v>
      </c>
      <c r="C323" s="302">
        <v>0.48551153863079577</v>
      </c>
      <c r="D323" s="302">
        <v>4.4581010350757139E-3</v>
      </c>
      <c r="E323" s="302">
        <f t="shared" si="140"/>
        <v>1.004385286263082</v>
      </c>
      <c r="F323" s="303"/>
      <c r="G323" s="302">
        <v>0.39674182159103083</v>
      </c>
      <c r="H323" s="302">
        <v>0.34257955775146509</v>
      </c>
      <c r="I323" s="302">
        <v>0.14866816875127592</v>
      </c>
      <c r="J323" s="302">
        <f t="shared" si="143"/>
        <v>0.88798954809377184</v>
      </c>
      <c r="K323" s="303"/>
      <c r="L323" s="302">
        <v>0.40692365701400535</v>
      </c>
      <c r="M323" s="302">
        <v>0.28701381517572677</v>
      </c>
      <c r="N323" s="302">
        <v>0.2660398488774654</v>
      </c>
      <c r="O323" s="302">
        <f t="shared" si="142"/>
        <v>0.95997732106719758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18.317581053589858</v>
      </c>
      <c r="C325" s="311">
        <f t="shared" ref="C325:E325" si="144">SUM(C315:C323)</f>
        <v>9.9869800438361533</v>
      </c>
      <c r="D325" s="311">
        <f t="shared" si="144"/>
        <v>0.48743890257400446</v>
      </c>
      <c r="E325" s="311">
        <f t="shared" si="144"/>
        <v>28.792000000000023</v>
      </c>
      <c r="F325" s="311"/>
      <c r="G325" s="311">
        <f t="shared" ref="G325:J325" si="145">SUM(G315:G323)</f>
        <v>19.080430307611163</v>
      </c>
      <c r="H325" s="311">
        <f t="shared" si="145"/>
        <v>9.7311196400377646</v>
      </c>
      <c r="I325" s="311">
        <f t="shared" si="145"/>
        <v>0.95545005235109803</v>
      </c>
      <c r="J325" s="311">
        <f t="shared" si="145"/>
        <v>29.767000000000024</v>
      </c>
      <c r="K325" s="311"/>
      <c r="L325" s="311">
        <f t="shared" ref="L325:O325" si="146">SUM(L315:L323)</f>
        <v>20.568527853583838</v>
      </c>
      <c r="M325" s="311">
        <f t="shared" si="146"/>
        <v>11.163215497022126</v>
      </c>
      <c r="N325" s="311">
        <f t="shared" si="146"/>
        <v>1.0752566493940523</v>
      </c>
      <c r="O325" s="311">
        <f t="shared" si="146"/>
        <v>32.807000000000009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1.0974326325531671</v>
      </c>
      <c r="C332" s="302">
        <v>0.42463202872721628</v>
      </c>
      <c r="D332" s="302">
        <v>0.58927085681734992</v>
      </c>
      <c r="E332" s="302">
        <f>SUM(B332:D332)</f>
        <v>2.1113355180977331</v>
      </c>
      <c r="F332" s="303"/>
      <c r="G332" s="302">
        <v>1.0265611689633944</v>
      </c>
      <c r="H332" s="302">
        <v>0.61791589537589864</v>
      </c>
      <c r="I332" s="302">
        <v>0.77742601708728176</v>
      </c>
      <c r="J332" s="302">
        <f>SUM(G332:I332)</f>
        <v>2.4219030814265752</v>
      </c>
      <c r="K332" s="303"/>
      <c r="L332" s="302">
        <v>0.90245532594969291</v>
      </c>
      <c r="M332" s="302">
        <v>0.73394423967826405</v>
      </c>
      <c r="N332" s="302">
        <v>0.94203619854233411</v>
      </c>
      <c r="O332" s="302">
        <f>SUM(L332:N332)</f>
        <v>2.5784357641702909</v>
      </c>
    </row>
    <row r="333" spans="1:15" s="236" customFormat="1" x14ac:dyDescent="0.2">
      <c r="A333" s="237" t="str">
        <f>name!E$5</f>
        <v>Professional occupations</v>
      </c>
      <c r="B333" s="302">
        <v>20.538893088888106</v>
      </c>
      <c r="C333" s="302">
        <v>9.3636232866852822</v>
      </c>
      <c r="D333" s="302">
        <v>2.5509254962204713</v>
      </c>
      <c r="E333" s="302">
        <f t="shared" ref="E333:E340" si="147">SUM(B333:D333)</f>
        <v>32.453441871793856</v>
      </c>
      <c r="F333" s="303"/>
      <c r="G333" s="302">
        <v>20.282936056113591</v>
      </c>
      <c r="H333" s="302">
        <v>11.435337126601556</v>
      </c>
      <c r="I333" s="302">
        <v>3.7406404517915801</v>
      </c>
      <c r="J333" s="302">
        <f t="shared" ref="J333:J335" si="148">SUM(G333:I333)</f>
        <v>35.458913634506729</v>
      </c>
      <c r="K333" s="303"/>
      <c r="L333" s="302">
        <v>19.720886349634416</v>
      </c>
      <c r="M333" s="302">
        <v>12.607300307129153</v>
      </c>
      <c r="N333" s="302">
        <v>3.7358062047472136</v>
      </c>
      <c r="O333" s="302">
        <f t="shared" ref="O333:O340" si="149">SUM(L333:N333)</f>
        <v>36.063992861510783</v>
      </c>
    </row>
    <row r="334" spans="1:15" s="236" customFormat="1" x14ac:dyDescent="0.2">
      <c r="A334" s="237" t="str">
        <f>name!E$6</f>
        <v>Associate professional occupations</v>
      </c>
      <c r="B334" s="302">
        <v>2.7058717096391387</v>
      </c>
      <c r="C334" s="302">
        <v>2.3654508434981936</v>
      </c>
      <c r="D334" s="302">
        <v>1.320350189064105</v>
      </c>
      <c r="E334" s="302">
        <f t="shared" si="147"/>
        <v>6.391672742201437</v>
      </c>
      <c r="F334" s="303"/>
      <c r="G334" s="302">
        <v>2.6773994872449864</v>
      </c>
      <c r="H334" s="302">
        <v>2.8708943318866784</v>
      </c>
      <c r="I334" s="302">
        <v>1.3364972513995919</v>
      </c>
      <c r="J334" s="302">
        <f t="shared" si="148"/>
        <v>6.8847910705312572</v>
      </c>
      <c r="K334" s="303"/>
      <c r="L334" s="302">
        <v>3.3680002332920989</v>
      </c>
      <c r="M334" s="302">
        <v>3.8574941522013271</v>
      </c>
      <c r="N334" s="302">
        <v>1.3353406426053451</v>
      </c>
      <c r="O334" s="302">
        <f t="shared" si="149"/>
        <v>8.5608350280987704</v>
      </c>
    </row>
    <row r="335" spans="1:15" s="236" customFormat="1" x14ac:dyDescent="0.2">
      <c r="A335" s="237" t="str">
        <f>name!E$7</f>
        <v>Administrative and secretarial occupations</v>
      </c>
      <c r="B335" s="302">
        <v>1.6075660194793777</v>
      </c>
      <c r="C335" s="302">
        <v>3.0610351004942813</v>
      </c>
      <c r="D335" s="302">
        <v>0.24275090191311996</v>
      </c>
      <c r="E335" s="302">
        <f t="shared" si="147"/>
        <v>4.9113520218867794</v>
      </c>
      <c r="F335" s="303"/>
      <c r="G335" s="302">
        <v>1.2981459243454361</v>
      </c>
      <c r="H335" s="302">
        <v>2.8656395585682013</v>
      </c>
      <c r="I335" s="302">
        <v>0.25182211980094898</v>
      </c>
      <c r="J335" s="302">
        <f t="shared" si="148"/>
        <v>4.4156076027145863</v>
      </c>
      <c r="K335" s="303"/>
      <c r="L335" s="302">
        <v>0.75930196347110646</v>
      </c>
      <c r="M335" s="302">
        <v>1.58312810914802</v>
      </c>
      <c r="N335" s="302">
        <v>0.21992873354944315</v>
      </c>
      <c r="O335" s="302">
        <f t="shared" si="149"/>
        <v>2.5623588061685698</v>
      </c>
    </row>
    <row r="336" spans="1:15" s="236" customFormat="1" x14ac:dyDescent="0.2">
      <c r="A336" s="237" t="str">
        <f>name!E$8</f>
        <v>Skilled trades occupations</v>
      </c>
      <c r="B336" s="302">
        <v>0.585714015284306</v>
      </c>
      <c r="C336" s="302">
        <v>0.49063428405869136</v>
      </c>
      <c r="D336" s="302">
        <v>8.9225750455229083E-2</v>
      </c>
      <c r="E336" s="302">
        <f t="shared" si="147"/>
        <v>1.1655740497982265</v>
      </c>
      <c r="F336" s="303"/>
      <c r="G336" s="302">
        <v>0.39007141218055091</v>
      </c>
      <c r="H336" s="302">
        <v>0.3665596162825136</v>
      </c>
      <c r="I336" s="302">
        <v>0.10390086888052302</v>
      </c>
      <c r="J336" s="302">
        <f>SUM(G336:I336)</f>
        <v>0.86053189734358759</v>
      </c>
      <c r="K336" s="303"/>
      <c r="L336" s="302">
        <v>0.25885183981687065</v>
      </c>
      <c r="M336" s="302">
        <v>0.16156668005661237</v>
      </c>
      <c r="N336" s="302">
        <v>0.14884497352640455</v>
      </c>
      <c r="O336" s="302">
        <f t="shared" si="149"/>
        <v>0.56926349339988758</v>
      </c>
    </row>
    <row r="337" spans="1:15" s="236" customFormat="1" x14ac:dyDescent="0.2">
      <c r="A337" s="237" t="str">
        <f>name!E$9</f>
        <v>Caring, leisure and other service occupations</v>
      </c>
      <c r="B337" s="302">
        <v>10.694870280728233</v>
      </c>
      <c r="C337" s="302">
        <v>13.065232725890743</v>
      </c>
      <c r="D337" s="302">
        <v>0.41184713143979468</v>
      </c>
      <c r="E337" s="302">
        <f t="shared" si="147"/>
        <v>24.171950138058772</v>
      </c>
      <c r="F337" s="303"/>
      <c r="G337" s="302">
        <v>9.0936939473627714</v>
      </c>
      <c r="H337" s="302">
        <v>13.039691561598643</v>
      </c>
      <c r="I337" s="302">
        <v>0.5269739438687201</v>
      </c>
      <c r="J337" s="302">
        <f t="shared" ref="J337:J340" si="150">SUM(G337:I337)</f>
        <v>22.660359452830136</v>
      </c>
      <c r="K337" s="303"/>
      <c r="L337" s="302">
        <v>10.743202157227714</v>
      </c>
      <c r="M337" s="302">
        <v>12.525203595509701</v>
      </c>
      <c r="N337" s="302">
        <v>0.66030889371507029</v>
      </c>
      <c r="O337" s="302">
        <f t="shared" si="149"/>
        <v>23.928714646452484</v>
      </c>
    </row>
    <row r="338" spans="1:15" s="236" customFormat="1" x14ac:dyDescent="0.2">
      <c r="A338" s="237" t="str">
        <f>name!E$10</f>
        <v>Sales and customer service occupations</v>
      </c>
      <c r="B338" s="302">
        <v>0.16620748754503614</v>
      </c>
      <c r="C338" s="302">
        <v>0.23317300462682788</v>
      </c>
      <c r="D338" s="302">
        <v>9.7076350600444353E-2</v>
      </c>
      <c r="E338" s="302">
        <f t="shared" si="147"/>
        <v>0.49645684277230834</v>
      </c>
      <c r="F338" s="303"/>
      <c r="G338" s="302">
        <v>0.13524894905718024</v>
      </c>
      <c r="H338" s="302">
        <v>0.22951600022912799</v>
      </c>
      <c r="I338" s="302">
        <v>8.6166451570161146E-2</v>
      </c>
      <c r="J338" s="302">
        <f t="shared" si="150"/>
        <v>0.45093140085646932</v>
      </c>
      <c r="K338" s="303"/>
      <c r="L338" s="302">
        <v>0.15244682514590457</v>
      </c>
      <c r="M338" s="302">
        <v>0.23271320262122783</v>
      </c>
      <c r="N338" s="302">
        <v>9.0418302833370851E-2</v>
      </c>
      <c r="O338" s="302">
        <f t="shared" si="149"/>
        <v>0.47557833060050325</v>
      </c>
    </row>
    <row r="339" spans="1:15" s="236" customFormat="1" x14ac:dyDescent="0.2">
      <c r="A339" s="237" t="str">
        <f>name!E$11</f>
        <v>Process, plant and machine operatives</v>
      </c>
      <c r="B339" s="302">
        <v>9.784013724823222E-2</v>
      </c>
      <c r="C339" s="302">
        <v>0.16446039318278116</v>
      </c>
      <c r="D339" s="302">
        <v>0.95364083354868168</v>
      </c>
      <c r="E339" s="302">
        <f t="shared" si="147"/>
        <v>1.215941363979695</v>
      </c>
      <c r="F339" s="303"/>
      <c r="G339" s="302">
        <v>6.1881458388440447E-2</v>
      </c>
      <c r="H339" s="302">
        <v>0.14704058466282147</v>
      </c>
      <c r="I339" s="302">
        <v>1.1333236476264601</v>
      </c>
      <c r="J339" s="302">
        <f t="shared" si="150"/>
        <v>1.342245690677722</v>
      </c>
      <c r="K339" s="303"/>
      <c r="L339" s="302">
        <v>4.2826699549477487E-2</v>
      </c>
      <c r="M339" s="302">
        <v>0.16225297579786038</v>
      </c>
      <c r="N339" s="302">
        <v>1.0568081177970472</v>
      </c>
      <c r="O339" s="302">
        <f t="shared" si="149"/>
        <v>1.261887793144385</v>
      </c>
    </row>
    <row r="340" spans="1:15" s="236" customFormat="1" x14ac:dyDescent="0.2">
      <c r="A340" s="237" t="str">
        <f>name!E$12</f>
        <v>Elementary occupations</v>
      </c>
      <c r="B340" s="302">
        <v>1.0385500195300608</v>
      </c>
      <c r="C340" s="302">
        <v>4.5632174924356725</v>
      </c>
      <c r="D340" s="302">
        <v>2.2507939445475415E-2</v>
      </c>
      <c r="E340" s="302">
        <f t="shared" si="147"/>
        <v>5.6242754514112088</v>
      </c>
      <c r="F340" s="303"/>
      <c r="G340" s="302">
        <v>0.75404570056932863</v>
      </c>
      <c r="H340" s="302">
        <v>3.6149568507344614</v>
      </c>
      <c r="I340" s="302">
        <v>2.0713617809233399E-2</v>
      </c>
      <c r="J340" s="302">
        <f t="shared" si="150"/>
        <v>4.389716169113024</v>
      </c>
      <c r="K340" s="303"/>
      <c r="L340" s="302">
        <v>0.89106725835220835</v>
      </c>
      <c r="M340" s="302">
        <v>1.7398546313605794</v>
      </c>
      <c r="N340" s="302">
        <v>1.8011386741629994E-2</v>
      </c>
      <c r="O340" s="302">
        <f t="shared" si="149"/>
        <v>2.6489332764544176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38.532945390895669</v>
      </c>
      <c r="C342" s="311">
        <f t="shared" ref="C342:E342" si="151">SUM(C332:C340)</f>
        <v>33.731459159599694</v>
      </c>
      <c r="D342" s="311">
        <f t="shared" si="151"/>
        <v>6.2775954495046715</v>
      </c>
      <c r="E342" s="311">
        <f t="shared" si="151"/>
        <v>78.542000000000002</v>
      </c>
      <c r="F342" s="311"/>
      <c r="G342" s="311">
        <f t="shared" ref="G342:J342" si="152">SUM(G332:G340)</f>
        <v>35.719984104225681</v>
      </c>
      <c r="H342" s="311">
        <f t="shared" si="152"/>
        <v>35.187551525939902</v>
      </c>
      <c r="I342" s="311">
        <f t="shared" si="152"/>
        <v>7.977464369834502</v>
      </c>
      <c r="J342" s="311">
        <f t="shared" si="152"/>
        <v>78.885000000000105</v>
      </c>
      <c r="K342" s="311"/>
      <c r="L342" s="311">
        <f t="shared" ref="L342:O342" si="153">SUM(L332:L340)</f>
        <v>36.839038652439484</v>
      </c>
      <c r="M342" s="311">
        <f t="shared" si="153"/>
        <v>33.603457893502743</v>
      </c>
      <c r="N342" s="311">
        <f t="shared" si="153"/>
        <v>8.2075034540578589</v>
      </c>
      <c r="O342" s="311">
        <f t="shared" si="153"/>
        <v>78.650000000000077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2.2139347168624224</v>
      </c>
      <c r="C349" s="302">
        <v>0.75897069606451406</v>
      </c>
      <c r="D349" s="302">
        <v>0.47429636157303168</v>
      </c>
      <c r="E349" s="302">
        <f>SUM(B349:D349)</f>
        <v>3.4472017744999683</v>
      </c>
      <c r="F349" s="303"/>
      <c r="G349" s="302">
        <v>2.6584433106191723</v>
      </c>
      <c r="H349" s="302">
        <v>1.058710728119584</v>
      </c>
      <c r="I349" s="302">
        <v>0.4802349884117974</v>
      </c>
      <c r="J349" s="302">
        <f>SUM(G349:I349)</f>
        <v>4.1973890271505532</v>
      </c>
      <c r="K349" s="303"/>
      <c r="L349" s="302">
        <v>2.6832074830478145</v>
      </c>
      <c r="M349" s="302">
        <v>1.3399965358193522</v>
      </c>
      <c r="N349" s="302">
        <v>0.66698188539849024</v>
      </c>
      <c r="O349" s="302">
        <f>SUM(L349:N349)</f>
        <v>4.6901859042656575</v>
      </c>
    </row>
    <row r="350" spans="1:15" s="236" customFormat="1" x14ac:dyDescent="0.2">
      <c r="A350" s="237" t="str">
        <f>name!E$5</f>
        <v>Professional occupations</v>
      </c>
      <c r="B350" s="302">
        <v>13.897168931892974</v>
      </c>
      <c r="C350" s="302">
        <v>7.2080733271188109</v>
      </c>
      <c r="D350" s="302">
        <v>2.5874252509540696</v>
      </c>
      <c r="E350" s="302">
        <f t="shared" ref="E350:E357" si="154">SUM(B350:D350)</f>
        <v>23.692667509965855</v>
      </c>
      <c r="F350" s="303"/>
      <c r="G350" s="302">
        <v>17.384169222649678</v>
      </c>
      <c r="H350" s="302">
        <v>8.6222999073110902</v>
      </c>
      <c r="I350" s="302">
        <v>2.6485429761465986</v>
      </c>
      <c r="J350" s="302">
        <f t="shared" ref="J350:J352" si="155">SUM(G350:I350)</f>
        <v>28.655012106107367</v>
      </c>
      <c r="K350" s="303"/>
      <c r="L350" s="302">
        <v>19.263087775814903</v>
      </c>
      <c r="M350" s="302">
        <v>9.7864705387798381</v>
      </c>
      <c r="N350" s="302">
        <v>3.2056173042502589</v>
      </c>
      <c r="O350" s="302">
        <f t="shared" ref="O350:O357" si="156">SUM(L350:N350)</f>
        <v>32.255175618845001</v>
      </c>
    </row>
    <row r="351" spans="1:15" s="236" customFormat="1" x14ac:dyDescent="0.2">
      <c r="A351" s="237" t="str">
        <f>name!E$6</f>
        <v>Associate professional occupations</v>
      </c>
      <c r="B351" s="302">
        <v>5.7652650874136597</v>
      </c>
      <c r="C351" s="302">
        <v>3.9542468331629443</v>
      </c>
      <c r="D351" s="302">
        <v>0.97920981946438845</v>
      </c>
      <c r="E351" s="302">
        <f t="shared" si="154"/>
        <v>10.698721740040993</v>
      </c>
      <c r="F351" s="303"/>
      <c r="G351" s="302">
        <v>7.0741957538348377</v>
      </c>
      <c r="H351" s="302">
        <v>4.6583763017699571</v>
      </c>
      <c r="I351" s="302">
        <v>0.81093708316797475</v>
      </c>
      <c r="J351" s="302">
        <f t="shared" si="155"/>
        <v>12.54350913877277</v>
      </c>
      <c r="K351" s="303"/>
      <c r="L351" s="302">
        <v>12.654071947742153</v>
      </c>
      <c r="M351" s="302">
        <v>7.6206010560164126</v>
      </c>
      <c r="N351" s="302">
        <v>1.2450393328678728</v>
      </c>
      <c r="O351" s="302">
        <f t="shared" si="156"/>
        <v>21.519712336626437</v>
      </c>
    </row>
    <row r="352" spans="1:15" s="236" customFormat="1" x14ac:dyDescent="0.2">
      <c r="A352" s="237" t="str">
        <f>name!E$7</f>
        <v>Administrative and secretarial occupations</v>
      </c>
      <c r="B352" s="302">
        <v>3.0557183605654945</v>
      </c>
      <c r="C352" s="302">
        <v>4.1166763370250141</v>
      </c>
      <c r="D352" s="302">
        <v>0.24380054715486829</v>
      </c>
      <c r="E352" s="302">
        <f t="shared" si="154"/>
        <v>7.4161952447453769</v>
      </c>
      <c r="F352" s="303"/>
      <c r="G352" s="302">
        <v>3.1198502535646848</v>
      </c>
      <c r="H352" s="302">
        <v>3.7576818509967822</v>
      </c>
      <c r="I352" s="302">
        <v>0.16270644793933411</v>
      </c>
      <c r="J352" s="302">
        <f t="shared" si="155"/>
        <v>7.040238552500802</v>
      </c>
      <c r="K352" s="303"/>
      <c r="L352" s="302">
        <v>2.8791157210549132</v>
      </c>
      <c r="M352" s="302">
        <v>1.8923822848331577</v>
      </c>
      <c r="N352" s="302">
        <v>0.13016274090672436</v>
      </c>
      <c r="O352" s="302">
        <f t="shared" si="156"/>
        <v>4.9016607467947955</v>
      </c>
    </row>
    <row r="353" spans="1:15" s="236" customFormat="1" x14ac:dyDescent="0.2">
      <c r="A353" s="237" t="str">
        <f>name!E$8</f>
        <v>Skilled trades occupations</v>
      </c>
      <c r="B353" s="302">
        <v>0.39475432857352993</v>
      </c>
      <c r="C353" s="302">
        <v>0.44582108450272095</v>
      </c>
      <c r="D353" s="302">
        <v>0.14936560136752153</v>
      </c>
      <c r="E353" s="302">
        <f t="shared" si="154"/>
        <v>0.98994101444377236</v>
      </c>
      <c r="F353" s="303"/>
      <c r="G353" s="302">
        <v>0.32695454538090996</v>
      </c>
      <c r="H353" s="302">
        <v>0.33578476045690209</v>
      </c>
      <c r="I353" s="302">
        <v>0.13121715670234216</v>
      </c>
      <c r="J353" s="302">
        <f>SUM(G353:I353)</f>
        <v>0.79395646254015417</v>
      </c>
      <c r="K353" s="303"/>
      <c r="L353" s="302">
        <v>0.17994068562916482</v>
      </c>
      <c r="M353" s="302">
        <v>0.24515240523983658</v>
      </c>
      <c r="N353" s="302">
        <v>0.17456662394747041</v>
      </c>
      <c r="O353" s="302">
        <f t="shared" si="156"/>
        <v>0.59965971481647173</v>
      </c>
    </row>
    <row r="354" spans="1:15" s="236" customFormat="1" x14ac:dyDescent="0.2">
      <c r="A354" s="237" t="str">
        <f>name!E$9</f>
        <v>Caring, leisure and other service occupations</v>
      </c>
      <c r="B354" s="302">
        <v>17.590524179033771</v>
      </c>
      <c r="C354" s="302">
        <v>16.651862889464649</v>
      </c>
      <c r="D354" s="302">
        <v>1.9252267886101253</v>
      </c>
      <c r="E354" s="302">
        <f t="shared" si="154"/>
        <v>36.167613857108542</v>
      </c>
      <c r="F354" s="303"/>
      <c r="G354" s="302">
        <v>19.139328220250167</v>
      </c>
      <c r="H354" s="302">
        <v>16.31097060257391</v>
      </c>
      <c r="I354" s="302">
        <v>1.8996463082839474</v>
      </c>
      <c r="J354" s="302">
        <f t="shared" ref="J354:J357" si="157">SUM(G354:I354)</f>
        <v>37.349945131108029</v>
      </c>
      <c r="K354" s="303"/>
      <c r="L354" s="302">
        <v>24.110680265014341</v>
      </c>
      <c r="M354" s="302">
        <v>16.895087778228767</v>
      </c>
      <c r="N354" s="302">
        <v>2.2999577248938832</v>
      </c>
      <c r="O354" s="302">
        <f t="shared" si="156"/>
        <v>43.305725768136995</v>
      </c>
    </row>
    <row r="355" spans="1:15" s="236" customFormat="1" x14ac:dyDescent="0.2">
      <c r="A355" s="237" t="str">
        <f>name!E$10</f>
        <v>Sales and customer service occupations</v>
      </c>
      <c r="B355" s="302">
        <v>0.47520093981103834</v>
      </c>
      <c r="C355" s="302">
        <v>0.51814335229480935</v>
      </c>
      <c r="D355" s="302">
        <v>9.476809701067096E-2</v>
      </c>
      <c r="E355" s="302">
        <f t="shared" si="154"/>
        <v>1.0881123891165188</v>
      </c>
      <c r="F355" s="303"/>
      <c r="G355" s="302">
        <v>0.4881642512077824</v>
      </c>
      <c r="H355" s="302">
        <v>0.48046765502520816</v>
      </c>
      <c r="I355" s="302">
        <v>5.5449678824168694E-2</v>
      </c>
      <c r="J355" s="302">
        <f t="shared" si="157"/>
        <v>1.0240815850571592</v>
      </c>
      <c r="K355" s="303"/>
      <c r="L355" s="302">
        <v>0.52638150535444861</v>
      </c>
      <c r="M355" s="302">
        <v>0.51513191819589499</v>
      </c>
      <c r="N355" s="302">
        <v>6.8269471370496895E-2</v>
      </c>
      <c r="O355" s="302">
        <f t="shared" si="156"/>
        <v>1.1097828949208406</v>
      </c>
    </row>
    <row r="356" spans="1:15" s="236" customFormat="1" x14ac:dyDescent="0.2">
      <c r="A356" s="237" t="str">
        <f>name!E$11</f>
        <v>Process, plant and machine operatives</v>
      </c>
      <c r="B356" s="302">
        <v>0.13598664213961595</v>
      </c>
      <c r="C356" s="302">
        <v>0.31885135325563613</v>
      </c>
      <c r="D356" s="302">
        <v>1.8671853780614485E-2</v>
      </c>
      <c r="E356" s="302">
        <f t="shared" si="154"/>
        <v>0.47350984917586653</v>
      </c>
      <c r="F356" s="303"/>
      <c r="G356" s="302">
        <v>0.11222765947911915</v>
      </c>
      <c r="H356" s="302">
        <v>0.27526595483290012</v>
      </c>
      <c r="I356" s="302">
        <v>1.6345203200855193E-2</v>
      </c>
      <c r="J356" s="302">
        <f t="shared" si="157"/>
        <v>0.40383881751287448</v>
      </c>
      <c r="K356" s="303"/>
      <c r="L356" s="302">
        <v>4.6347177995642683E-2</v>
      </c>
      <c r="M356" s="302">
        <v>0.15611924068489874</v>
      </c>
      <c r="N356" s="302">
        <v>1.2265481210972595E-2</v>
      </c>
      <c r="O356" s="302">
        <f t="shared" si="156"/>
        <v>0.21473189989151403</v>
      </c>
    </row>
    <row r="357" spans="1:15" s="236" customFormat="1" x14ac:dyDescent="0.2">
      <c r="A357" s="237" t="str">
        <f>name!E$12</f>
        <v>Elementary occupations</v>
      </c>
      <c r="B357" s="302">
        <v>0.47984780664251081</v>
      </c>
      <c r="C357" s="302">
        <v>2.1522307929429574</v>
      </c>
      <c r="D357" s="302">
        <v>4.4958021317536678E-2</v>
      </c>
      <c r="E357" s="302">
        <f t="shared" si="154"/>
        <v>2.6770366209030048</v>
      </c>
      <c r="F357" s="303"/>
      <c r="G357" s="302">
        <v>0.4444366113292707</v>
      </c>
      <c r="H357" s="302">
        <v>1.6270429137867044</v>
      </c>
      <c r="I357" s="302">
        <v>2.3549654134489308E-2</v>
      </c>
      <c r="J357" s="302">
        <f t="shared" si="157"/>
        <v>2.0950291792504645</v>
      </c>
      <c r="K357" s="303"/>
      <c r="L357" s="302">
        <v>0.23233245740852004</v>
      </c>
      <c r="M357" s="302">
        <v>1.3205595757271889</v>
      </c>
      <c r="N357" s="302">
        <v>1.947308256657462E-2</v>
      </c>
      <c r="O357" s="302">
        <f t="shared" si="156"/>
        <v>1.5723651157022833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44.008400992935016</v>
      </c>
      <c r="C359" s="311">
        <f t="shared" ref="C359:E359" si="158">SUM(C349:C357)</f>
        <v>36.124876665832055</v>
      </c>
      <c r="D359" s="311">
        <f t="shared" si="158"/>
        <v>6.5177223412328269</v>
      </c>
      <c r="E359" s="311">
        <f t="shared" si="158"/>
        <v>86.650999999999897</v>
      </c>
      <c r="F359" s="311"/>
      <c r="G359" s="311">
        <f t="shared" ref="G359:J359" si="159">SUM(G349:G357)</f>
        <v>50.747769828315626</v>
      </c>
      <c r="H359" s="311">
        <f t="shared" si="159"/>
        <v>37.126600674873039</v>
      </c>
      <c r="I359" s="311">
        <f t="shared" si="159"/>
        <v>6.228629496811509</v>
      </c>
      <c r="J359" s="311">
        <f t="shared" si="159"/>
        <v>94.103000000000165</v>
      </c>
      <c r="K359" s="311"/>
      <c r="L359" s="311">
        <f t="shared" ref="L359:O359" si="160">SUM(L349:L357)</f>
        <v>62.575165019061899</v>
      </c>
      <c r="M359" s="311">
        <f t="shared" si="160"/>
        <v>39.77150133352535</v>
      </c>
      <c r="N359" s="311">
        <f t="shared" si="160"/>
        <v>7.8223336474127452</v>
      </c>
      <c r="O359" s="311">
        <f t="shared" si="160"/>
        <v>110.16900000000001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1.1734219512371538</v>
      </c>
      <c r="C366" s="302">
        <v>0.3220614183617645</v>
      </c>
      <c r="D366" s="302">
        <v>0.60997215499440838</v>
      </c>
      <c r="E366" s="302">
        <f>SUM(B366:D366)</f>
        <v>2.1054555245933266</v>
      </c>
      <c r="F366" s="303"/>
      <c r="G366" s="302">
        <v>1.3876643639253474</v>
      </c>
      <c r="H366" s="302">
        <v>0.5427103776488309</v>
      </c>
      <c r="I366" s="302">
        <v>0.5457307576558349</v>
      </c>
      <c r="J366" s="302">
        <f>SUM(G366:I366)</f>
        <v>2.4761054992300133</v>
      </c>
      <c r="K366" s="303"/>
      <c r="L366" s="302">
        <v>1.3921983028368163</v>
      </c>
      <c r="M366" s="302">
        <v>0.71211673742553605</v>
      </c>
      <c r="N366" s="302">
        <v>0.56354556417763135</v>
      </c>
      <c r="O366" s="302">
        <f>SUM(L366:N366)</f>
        <v>2.6678606044399835</v>
      </c>
    </row>
    <row r="367" spans="1:15" s="236" customFormat="1" x14ac:dyDescent="0.2">
      <c r="A367" s="237" t="str">
        <f>name!E$5</f>
        <v>Professional occupations</v>
      </c>
      <c r="B367" s="302">
        <v>1.2285231377477672</v>
      </c>
      <c r="C367" s="302">
        <v>0.62543319653863771</v>
      </c>
      <c r="D367" s="302">
        <v>1.4281036523730894</v>
      </c>
      <c r="E367" s="302">
        <f t="shared" ref="E367:E374" si="161">SUM(B367:D367)</f>
        <v>3.2820599866594944</v>
      </c>
      <c r="F367" s="303"/>
      <c r="G367" s="302">
        <v>1.867487986838388</v>
      </c>
      <c r="H367" s="302">
        <v>1.1411153290898139</v>
      </c>
      <c r="I367" s="302">
        <v>1.0982887603137417</v>
      </c>
      <c r="J367" s="302">
        <f t="shared" ref="J367:J369" si="162">SUM(G367:I367)</f>
        <v>4.1068920762419436</v>
      </c>
      <c r="K367" s="303"/>
      <c r="L367" s="302">
        <v>2.2518864994973202</v>
      </c>
      <c r="M367" s="302">
        <v>1.6560386905827864</v>
      </c>
      <c r="N367" s="302">
        <v>1.0758343266659294</v>
      </c>
      <c r="O367" s="302">
        <f t="shared" ref="O367:O374" si="163">SUM(L367:N367)</f>
        <v>4.9837595167460362</v>
      </c>
    </row>
    <row r="368" spans="1:15" s="236" customFormat="1" x14ac:dyDescent="0.2">
      <c r="A368" s="237" t="str">
        <f>name!E$6</f>
        <v>Associate professional occupations</v>
      </c>
      <c r="B368" s="302">
        <v>1.4303686533352451</v>
      </c>
      <c r="C368" s="302">
        <v>0.86591200433943982</v>
      </c>
      <c r="D368" s="302">
        <v>3.2485247952125627</v>
      </c>
      <c r="E368" s="302">
        <f t="shared" si="161"/>
        <v>5.5448054528872479</v>
      </c>
      <c r="F368" s="303"/>
      <c r="G368" s="302">
        <v>1.695526524340194</v>
      </c>
      <c r="H368" s="302">
        <v>1.1963975482690294</v>
      </c>
      <c r="I368" s="302">
        <v>2.9418775391347438</v>
      </c>
      <c r="J368" s="302">
        <f t="shared" si="162"/>
        <v>5.8338016117439668</v>
      </c>
      <c r="K368" s="303"/>
      <c r="L368" s="302">
        <v>1.5657843737526642</v>
      </c>
      <c r="M368" s="302">
        <v>1.2282753763287653</v>
      </c>
      <c r="N368" s="302">
        <v>2.8302380547637482</v>
      </c>
      <c r="O368" s="302">
        <f t="shared" si="163"/>
        <v>5.6242978048451775</v>
      </c>
    </row>
    <row r="369" spans="1:15" s="236" customFormat="1" x14ac:dyDescent="0.2">
      <c r="A369" s="237" t="str">
        <f>name!E$7</f>
        <v>Administrative and secretarial occupations</v>
      </c>
      <c r="B369" s="302">
        <v>0.85926760603321628</v>
      </c>
      <c r="C369" s="302">
        <v>1.7755225722590977</v>
      </c>
      <c r="D369" s="302">
        <v>0.10921578508970485</v>
      </c>
      <c r="E369" s="302">
        <f t="shared" si="161"/>
        <v>2.7440059633820186</v>
      </c>
      <c r="F369" s="303"/>
      <c r="G369" s="302">
        <v>1.0739942445560025</v>
      </c>
      <c r="H369" s="302">
        <v>2.3264803400252725</v>
      </c>
      <c r="I369" s="302">
        <v>0.10309791039569158</v>
      </c>
      <c r="J369" s="302">
        <f t="shared" si="162"/>
        <v>3.5035724949769667</v>
      </c>
      <c r="K369" s="303"/>
      <c r="L369" s="302">
        <v>1.065308808431682</v>
      </c>
      <c r="M369" s="302">
        <v>2.3517601711446363</v>
      </c>
      <c r="N369" s="302">
        <v>7.413071603973663E-2</v>
      </c>
      <c r="O369" s="302">
        <f t="shared" si="163"/>
        <v>3.4911996956160549</v>
      </c>
    </row>
    <row r="370" spans="1:15" s="236" customFormat="1" x14ac:dyDescent="0.2">
      <c r="A370" s="237" t="str">
        <f>name!E$8</f>
        <v>Skilled trades occupations</v>
      </c>
      <c r="B370" s="302">
        <v>1.0341723300526933</v>
      </c>
      <c r="C370" s="302">
        <v>0.58005355426671601</v>
      </c>
      <c r="D370" s="302">
        <v>0.87612065555263452</v>
      </c>
      <c r="E370" s="302">
        <f t="shared" si="161"/>
        <v>2.4903465398720437</v>
      </c>
      <c r="F370" s="303"/>
      <c r="G370" s="302">
        <v>0.90487458126973275</v>
      </c>
      <c r="H370" s="302">
        <v>0.48400951216733545</v>
      </c>
      <c r="I370" s="302">
        <v>0.77321634728167987</v>
      </c>
      <c r="J370" s="302">
        <f>SUM(G370:I370)</f>
        <v>2.1621004407187483</v>
      </c>
      <c r="K370" s="303"/>
      <c r="L370" s="302">
        <v>0.73738741336412816</v>
      </c>
      <c r="M370" s="302">
        <v>0.67836102286614686</v>
      </c>
      <c r="N370" s="302">
        <v>0.81028285412236367</v>
      </c>
      <c r="O370" s="302">
        <f t="shared" si="163"/>
        <v>2.2260312903526387</v>
      </c>
    </row>
    <row r="371" spans="1:15" s="236" customFormat="1" x14ac:dyDescent="0.2">
      <c r="A371" s="237" t="str">
        <f>name!E$9</f>
        <v>Caring, leisure and other service occupations</v>
      </c>
      <c r="B371" s="302">
        <v>0.96666874729371899</v>
      </c>
      <c r="C371" s="302">
        <v>1.7226737799003198</v>
      </c>
      <c r="D371" s="302">
        <v>0.22436331627999903</v>
      </c>
      <c r="E371" s="302">
        <f t="shared" si="161"/>
        <v>2.9137058434740375</v>
      </c>
      <c r="F371" s="303"/>
      <c r="G371" s="302">
        <v>1.1240404709033647</v>
      </c>
      <c r="H371" s="302">
        <v>1.8672914972390171</v>
      </c>
      <c r="I371" s="302">
        <v>0.25533950853289256</v>
      </c>
      <c r="J371" s="302">
        <f t="shared" ref="J371:J374" si="164">SUM(G371:I371)</f>
        <v>3.2466714766752744</v>
      </c>
      <c r="K371" s="303"/>
      <c r="L371" s="302">
        <v>0.98304694711230733</v>
      </c>
      <c r="M371" s="302">
        <v>1.9514911342844703</v>
      </c>
      <c r="N371" s="302">
        <v>0.26278324078746984</v>
      </c>
      <c r="O371" s="302">
        <f t="shared" si="163"/>
        <v>3.1973213221842474</v>
      </c>
    </row>
    <row r="372" spans="1:15" s="236" customFormat="1" x14ac:dyDescent="0.2">
      <c r="A372" s="237" t="str">
        <f>name!E$10</f>
        <v>Sales and customer service occupations</v>
      </c>
      <c r="B372" s="302">
        <v>0.3662265894746774</v>
      </c>
      <c r="C372" s="302">
        <v>0.72198772070421147</v>
      </c>
      <c r="D372" s="302">
        <v>0.12304680718542781</v>
      </c>
      <c r="E372" s="302">
        <f t="shared" si="161"/>
        <v>1.2112611173643166</v>
      </c>
      <c r="F372" s="303"/>
      <c r="G372" s="302">
        <v>0.422357828116526</v>
      </c>
      <c r="H372" s="302">
        <v>0.79346324724013406</v>
      </c>
      <c r="I372" s="302">
        <v>8.4156832007226359E-2</v>
      </c>
      <c r="J372" s="302">
        <f t="shared" si="164"/>
        <v>1.2999779073638864</v>
      </c>
      <c r="K372" s="303"/>
      <c r="L372" s="302">
        <v>0.45154571746541966</v>
      </c>
      <c r="M372" s="302">
        <v>0.88758771657995095</v>
      </c>
      <c r="N372" s="302">
        <v>7.0767522590551218E-2</v>
      </c>
      <c r="O372" s="302">
        <f t="shared" si="163"/>
        <v>1.409900956635922</v>
      </c>
    </row>
    <row r="373" spans="1:15" s="236" customFormat="1" x14ac:dyDescent="0.2">
      <c r="A373" s="237" t="str">
        <f>name!E$11</f>
        <v>Process, plant and machine operatives</v>
      </c>
      <c r="B373" s="302">
        <v>0.16949168417087254</v>
      </c>
      <c r="C373" s="302">
        <v>0.14961124623748723</v>
      </c>
      <c r="D373" s="302">
        <v>3.6106529638707606E-2</v>
      </c>
      <c r="E373" s="302">
        <f t="shared" si="161"/>
        <v>0.35520946004706738</v>
      </c>
      <c r="F373" s="303"/>
      <c r="G373" s="302">
        <v>0.13765855026620735</v>
      </c>
      <c r="H373" s="302">
        <v>0.14598930879370756</v>
      </c>
      <c r="I373" s="302">
        <v>2.8645567537589598E-2</v>
      </c>
      <c r="J373" s="302">
        <f t="shared" si="164"/>
        <v>0.31229342659750453</v>
      </c>
      <c r="K373" s="303"/>
      <c r="L373" s="302">
        <v>0.11835180175494245</v>
      </c>
      <c r="M373" s="302">
        <v>0.15827498937973489</v>
      </c>
      <c r="N373" s="302">
        <v>3.3921614454169788E-2</v>
      </c>
      <c r="O373" s="302">
        <f t="shared" si="163"/>
        <v>0.31054840558884717</v>
      </c>
    </row>
    <row r="374" spans="1:15" s="236" customFormat="1" x14ac:dyDescent="0.2">
      <c r="A374" s="237" t="str">
        <f>name!E$12</f>
        <v>Elementary occupations</v>
      </c>
      <c r="B374" s="302">
        <v>0.53640856973987716</v>
      </c>
      <c r="C374" s="302">
        <v>1.9343184536525826</v>
      </c>
      <c r="D374" s="302">
        <v>0.10542308832798862</v>
      </c>
      <c r="E374" s="302">
        <f t="shared" si="161"/>
        <v>2.5761501117204482</v>
      </c>
      <c r="F374" s="303"/>
      <c r="G374" s="302">
        <v>0.47007870413390029</v>
      </c>
      <c r="H374" s="302">
        <v>1.8684026681706067</v>
      </c>
      <c r="I374" s="302">
        <v>7.3103694147162807E-2</v>
      </c>
      <c r="J374" s="302">
        <f t="shared" si="164"/>
        <v>2.41158506645167</v>
      </c>
      <c r="K374" s="303"/>
      <c r="L374" s="302">
        <v>0.50554975909371835</v>
      </c>
      <c r="M374" s="302">
        <v>1.3054177219740983</v>
      </c>
      <c r="N374" s="302">
        <v>9.7112922523267461E-2</v>
      </c>
      <c r="O374" s="302">
        <f t="shared" si="163"/>
        <v>1.9080804035910841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7.7645492690852222</v>
      </c>
      <c r="C376" s="311">
        <f t="shared" ref="C376:E376" si="165">SUM(C366:C374)</f>
        <v>8.6975739462602562</v>
      </c>
      <c r="D376" s="311">
        <f t="shared" si="165"/>
        <v>6.7608767846545224</v>
      </c>
      <c r="E376" s="311">
        <f t="shared" si="165"/>
        <v>23.222999999999999</v>
      </c>
      <c r="F376" s="311"/>
      <c r="G376" s="311">
        <f t="shared" ref="G376:J376" si="166">SUM(G366:G374)</f>
        <v>9.0836832543496637</v>
      </c>
      <c r="H376" s="311">
        <f t="shared" si="166"/>
        <v>10.365859828643746</v>
      </c>
      <c r="I376" s="311">
        <f t="shared" si="166"/>
        <v>5.9034569170065625</v>
      </c>
      <c r="J376" s="311">
        <f t="shared" si="166"/>
        <v>25.352999999999977</v>
      </c>
      <c r="K376" s="311"/>
      <c r="L376" s="311">
        <f t="shared" ref="L376:O376" si="167">SUM(L366:L374)</f>
        <v>9.0710596233089973</v>
      </c>
      <c r="M376" s="311">
        <f t="shared" si="167"/>
        <v>10.929323560566125</v>
      </c>
      <c r="N376" s="311">
        <f t="shared" si="167"/>
        <v>5.8186168161248677</v>
      </c>
      <c r="O376" s="311">
        <f t="shared" si="167"/>
        <v>25.818999999999988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0.82675077427535237</v>
      </c>
      <c r="C383" s="302">
        <v>0.33763585383236783</v>
      </c>
      <c r="D383" s="302">
        <v>1.1624002831663043</v>
      </c>
      <c r="E383" s="302">
        <f>SUM(B383:D383)</f>
        <v>2.3267869112740245</v>
      </c>
      <c r="F383" s="303"/>
      <c r="G383" s="302">
        <v>0.96342751688264183</v>
      </c>
      <c r="H383" s="302">
        <v>0.22716692629523846</v>
      </c>
      <c r="I383" s="302">
        <v>1.3851444948712719</v>
      </c>
      <c r="J383" s="302">
        <f>SUM(G383:I383)</f>
        <v>2.5757389380491524</v>
      </c>
      <c r="K383" s="303"/>
      <c r="L383" s="302">
        <v>0.93256458743847204</v>
      </c>
      <c r="M383" s="302">
        <v>0.24288904115312843</v>
      </c>
      <c r="N383" s="302">
        <v>1.1549880167562987</v>
      </c>
      <c r="O383" s="302">
        <f>SUM(L383:N383)</f>
        <v>2.3304416453478991</v>
      </c>
    </row>
    <row r="384" spans="1:15" s="236" customFormat="1" x14ac:dyDescent="0.2">
      <c r="A384" s="237" t="str">
        <f>name!E$5</f>
        <v>Professional occupations</v>
      </c>
      <c r="B384" s="302">
        <v>1.6530256473518508</v>
      </c>
      <c r="C384" s="302">
        <v>1.3158376307931929</v>
      </c>
      <c r="D384" s="302">
        <v>2.2611224257989946</v>
      </c>
      <c r="E384" s="302">
        <f t="shared" ref="E384:E391" si="168">SUM(B384:D384)</f>
        <v>5.2299857039440383</v>
      </c>
      <c r="F384" s="303"/>
      <c r="G384" s="302">
        <v>2.1506706716061257</v>
      </c>
      <c r="H384" s="302">
        <v>0.71205698133441886</v>
      </c>
      <c r="I384" s="302">
        <v>1.8776196388793502</v>
      </c>
      <c r="J384" s="302">
        <f t="shared" ref="J384:J386" si="169">SUM(G384:I384)</f>
        <v>4.7403472918198952</v>
      </c>
      <c r="K384" s="303"/>
      <c r="L384" s="302">
        <v>2.3849709027097963</v>
      </c>
      <c r="M384" s="302">
        <v>0.82688938997109773</v>
      </c>
      <c r="N384" s="302">
        <v>1.8632646550326672</v>
      </c>
      <c r="O384" s="302">
        <f t="shared" ref="O384:O391" si="170">SUM(L384:N384)</f>
        <v>5.0751249477135616</v>
      </c>
    </row>
    <row r="385" spans="1:15" s="236" customFormat="1" x14ac:dyDescent="0.2">
      <c r="A385" s="237" t="str">
        <f>name!E$6</f>
        <v>Associate professional occupations</v>
      </c>
      <c r="B385" s="302">
        <v>0.7670650775559128</v>
      </c>
      <c r="C385" s="302">
        <v>0.82438736206058227</v>
      </c>
      <c r="D385" s="302">
        <v>1.1156883497457526</v>
      </c>
      <c r="E385" s="302">
        <f t="shared" si="168"/>
        <v>2.7071407893622474</v>
      </c>
      <c r="F385" s="303"/>
      <c r="G385" s="302">
        <v>0.89025054745098742</v>
      </c>
      <c r="H385" s="302">
        <v>0.41660797918745879</v>
      </c>
      <c r="I385" s="302">
        <v>1.2185874066827087</v>
      </c>
      <c r="J385" s="302">
        <f t="shared" si="169"/>
        <v>2.525445933321155</v>
      </c>
      <c r="K385" s="303"/>
      <c r="L385" s="302">
        <v>0.94040511016399186</v>
      </c>
      <c r="M385" s="302">
        <v>0.42522899427803862</v>
      </c>
      <c r="N385" s="302">
        <v>0.97933991344915605</v>
      </c>
      <c r="O385" s="302">
        <f t="shared" si="170"/>
        <v>2.3449740178911869</v>
      </c>
    </row>
    <row r="386" spans="1:15" s="236" customFormat="1" x14ac:dyDescent="0.2">
      <c r="A386" s="237" t="str">
        <f>name!E$7</f>
        <v>Administrative and secretarial occupations</v>
      </c>
      <c r="B386" s="302">
        <v>0.72866433272686926</v>
      </c>
      <c r="C386" s="302">
        <v>2.0696640015911636</v>
      </c>
      <c r="D386" s="302">
        <v>0.45309905211919821</v>
      </c>
      <c r="E386" s="302">
        <f t="shared" si="168"/>
        <v>3.2514273864372312</v>
      </c>
      <c r="F386" s="303"/>
      <c r="G386" s="302">
        <v>0.73649380790600283</v>
      </c>
      <c r="H386" s="302">
        <v>0.8467822001920855</v>
      </c>
      <c r="I386" s="302">
        <v>0.41345757370155856</v>
      </c>
      <c r="J386" s="302">
        <f t="shared" si="169"/>
        <v>1.996733581799647</v>
      </c>
      <c r="K386" s="303"/>
      <c r="L386" s="302">
        <v>0.63552589062298825</v>
      </c>
      <c r="M386" s="302">
        <v>0.8870160045062857</v>
      </c>
      <c r="N386" s="302">
        <v>0.58059697900458507</v>
      </c>
      <c r="O386" s="302">
        <f t="shared" si="170"/>
        <v>2.103138874133859</v>
      </c>
    </row>
    <row r="387" spans="1:15" s="236" customFormat="1" x14ac:dyDescent="0.2">
      <c r="A387" s="237" t="str">
        <f>name!E$8</f>
        <v>Skilled trades occupations</v>
      </c>
      <c r="B387" s="302">
        <v>0.38133208295637039</v>
      </c>
      <c r="C387" s="302">
        <v>0.4159914119243821</v>
      </c>
      <c r="D387" s="302">
        <v>0.67210650912808012</v>
      </c>
      <c r="E387" s="302">
        <f t="shared" si="168"/>
        <v>1.4694300040088326</v>
      </c>
      <c r="F387" s="303"/>
      <c r="G387" s="302">
        <v>0.3278625231878694</v>
      </c>
      <c r="H387" s="302">
        <v>0.15929828076038377</v>
      </c>
      <c r="I387" s="302">
        <v>0.66419288136203014</v>
      </c>
      <c r="J387" s="302">
        <f>SUM(G387:I387)</f>
        <v>1.1513536853102833</v>
      </c>
      <c r="K387" s="303"/>
      <c r="L387" s="302">
        <v>0.28950768591956028</v>
      </c>
      <c r="M387" s="302">
        <v>0.17890547375602531</v>
      </c>
      <c r="N387" s="302">
        <v>0.79259024328092498</v>
      </c>
      <c r="O387" s="302">
        <f t="shared" si="170"/>
        <v>1.2610034029565105</v>
      </c>
    </row>
    <row r="388" spans="1:15" s="236" customFormat="1" x14ac:dyDescent="0.2">
      <c r="A388" s="237" t="str">
        <f>name!E$9</f>
        <v>Caring, leisure and other service occupations</v>
      </c>
      <c r="B388" s="302">
        <v>2.554706388416681</v>
      </c>
      <c r="C388" s="302">
        <v>2.6180155284622639</v>
      </c>
      <c r="D388" s="302">
        <v>3.3944624721615275</v>
      </c>
      <c r="E388" s="302">
        <f t="shared" si="168"/>
        <v>8.5671843890404737</v>
      </c>
      <c r="F388" s="303"/>
      <c r="G388" s="302">
        <v>2.8540093872542287</v>
      </c>
      <c r="H388" s="302">
        <v>2.2023706984411384</v>
      </c>
      <c r="I388" s="302">
        <v>5.38266793186573</v>
      </c>
      <c r="J388" s="302">
        <f t="shared" ref="J388:J391" si="171">SUM(G388:I388)</f>
        <v>10.439048017561097</v>
      </c>
      <c r="K388" s="303"/>
      <c r="L388" s="302">
        <v>2.3586808868607751</v>
      </c>
      <c r="M388" s="302">
        <v>1.8419029637578472</v>
      </c>
      <c r="N388" s="302">
        <v>5.3550645167018383</v>
      </c>
      <c r="O388" s="302">
        <f t="shared" si="170"/>
        <v>9.5556483673204617</v>
      </c>
    </row>
    <row r="389" spans="1:15" s="236" customFormat="1" x14ac:dyDescent="0.2">
      <c r="A389" s="237" t="str">
        <f>name!E$10</f>
        <v>Sales and customer service occupations</v>
      </c>
      <c r="B389" s="302">
        <v>0.23155461715978562</v>
      </c>
      <c r="C389" s="302">
        <v>0.53425670822908877</v>
      </c>
      <c r="D389" s="302">
        <v>0.45172847214338391</v>
      </c>
      <c r="E389" s="302">
        <f t="shared" si="168"/>
        <v>1.2175397975322584</v>
      </c>
      <c r="F389" s="303"/>
      <c r="G389" s="302">
        <v>0.22245457373328076</v>
      </c>
      <c r="H389" s="302">
        <v>0.46401143491504537</v>
      </c>
      <c r="I389" s="302">
        <v>0.39378936327998498</v>
      </c>
      <c r="J389" s="302">
        <f t="shared" si="171"/>
        <v>1.080255371928311</v>
      </c>
      <c r="K389" s="303"/>
      <c r="L389" s="302">
        <v>0.201122406938017</v>
      </c>
      <c r="M389" s="302">
        <v>0.46678541407620322</v>
      </c>
      <c r="N389" s="302">
        <v>0.19768409390114486</v>
      </c>
      <c r="O389" s="302">
        <f t="shared" si="170"/>
        <v>0.86559191491536502</v>
      </c>
    </row>
    <row r="390" spans="1:15" s="236" customFormat="1" x14ac:dyDescent="0.2">
      <c r="A390" s="237" t="str">
        <f>name!E$11</f>
        <v>Process, plant and machine operatives</v>
      </c>
      <c r="B390" s="302">
        <v>0.324198703076224</v>
      </c>
      <c r="C390" s="302">
        <v>0.37212677033283798</v>
      </c>
      <c r="D390" s="302">
        <v>0.13940572560505582</v>
      </c>
      <c r="E390" s="302">
        <f t="shared" si="168"/>
        <v>0.83573119901411785</v>
      </c>
      <c r="F390" s="303"/>
      <c r="G390" s="302">
        <v>0.28448634793978694</v>
      </c>
      <c r="H390" s="302">
        <v>0.27823557386016096</v>
      </c>
      <c r="I390" s="302">
        <v>0.14679928037188972</v>
      </c>
      <c r="J390" s="302">
        <f t="shared" si="171"/>
        <v>0.70952120217183767</v>
      </c>
      <c r="K390" s="303"/>
      <c r="L390" s="302">
        <v>0.22487137732195533</v>
      </c>
      <c r="M390" s="302">
        <v>0.25493876861996007</v>
      </c>
      <c r="N390" s="302">
        <v>0.1076324605691744</v>
      </c>
      <c r="O390" s="302">
        <f t="shared" si="170"/>
        <v>0.58744260651108982</v>
      </c>
    </row>
    <row r="391" spans="1:15" s="236" customFormat="1" x14ac:dyDescent="0.2">
      <c r="A391" s="237" t="str">
        <f>name!E$12</f>
        <v>Elementary occupations</v>
      </c>
      <c r="B391" s="302">
        <v>0.61593542317158012</v>
      </c>
      <c r="C391" s="302">
        <v>1.6694747608091773</v>
      </c>
      <c r="D391" s="302">
        <v>0.59036363540600567</v>
      </c>
      <c r="E391" s="302">
        <f t="shared" si="168"/>
        <v>2.875773819386763</v>
      </c>
      <c r="F391" s="303"/>
      <c r="G391" s="302">
        <v>0.58711030345918269</v>
      </c>
      <c r="H391" s="302">
        <v>0.67991504707418815</v>
      </c>
      <c r="I391" s="302">
        <v>0.41253062750523173</v>
      </c>
      <c r="J391" s="302">
        <f t="shared" si="171"/>
        <v>1.6795559780386027</v>
      </c>
      <c r="K391" s="303"/>
      <c r="L391" s="302">
        <v>0.69352365181678566</v>
      </c>
      <c r="M391" s="302">
        <v>0.38742528904396606</v>
      </c>
      <c r="N391" s="302">
        <v>0.36268528234929215</v>
      </c>
      <c r="O391" s="302">
        <f t="shared" si="170"/>
        <v>1.4436342232100439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8.0832330466906264</v>
      </c>
      <c r="C393" s="311">
        <f t="shared" ref="C393:E393" si="172">SUM(C383:C391)</f>
        <v>10.157390028035056</v>
      </c>
      <c r="D393" s="311">
        <f t="shared" si="172"/>
        <v>10.240376925274301</v>
      </c>
      <c r="E393" s="311">
        <f t="shared" si="172"/>
        <v>28.480999999999984</v>
      </c>
      <c r="F393" s="311"/>
      <c r="G393" s="311">
        <f t="shared" ref="G393:J393" si="173">SUM(G383:G391)</f>
        <v>9.0167656794201054</v>
      </c>
      <c r="H393" s="311">
        <f t="shared" si="173"/>
        <v>5.9864451220601183</v>
      </c>
      <c r="I393" s="311">
        <f t="shared" si="173"/>
        <v>11.894789198519756</v>
      </c>
      <c r="J393" s="311">
        <f t="shared" si="173"/>
        <v>26.897999999999982</v>
      </c>
      <c r="K393" s="311"/>
      <c r="L393" s="311">
        <f t="shared" ref="L393:O393" si="174">SUM(L383:L391)</f>
        <v>8.6611724997923432</v>
      </c>
      <c r="M393" s="311">
        <f t="shared" si="174"/>
        <v>5.5119813391625518</v>
      </c>
      <c r="N393" s="311">
        <f t="shared" si="174"/>
        <v>11.393846161045081</v>
      </c>
      <c r="O393" s="311">
        <f t="shared" si="174"/>
        <v>25.566999999999975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East Midlands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East Midlands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East Midlands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82.891695523863447</v>
      </c>
      <c r="C8" s="11">
        <f t="array" ref="C8:C16">MMULT(aggregation!$B$13:$AA$21,'Occ T2'!C8:C33)</f>
        <v>99.569634747426065</v>
      </c>
      <c r="D8" s="11">
        <f t="array" ref="D8:D16">MMULT(aggregation!$B$13:$AA$21,'Occ T2'!D8:D33)</f>
        <v>102.75495333891907</v>
      </c>
      <c r="E8" s="11">
        <f t="array" ref="E8:E16">MMULT(aggregation!$B$13:$AA$21,'Occ T2'!E8:E33)</f>
        <v>97.43296116766642</v>
      </c>
      <c r="F8" s="11">
        <f t="array" ref="F8:F16">MMULT(aggregation!$B$13:$AA$21,'Occ T2'!F8:F33)</f>
        <v>107.28124470570503</v>
      </c>
      <c r="G8" s="11"/>
      <c r="H8" s="11">
        <f>F8-D8</f>
        <v>4.5262913667859692</v>
      </c>
      <c r="I8" s="11">
        <f t="array" ref="I8:I16">MMULT(aggregation!$B$13:$AA$21,'Occ T2'!I8:I33)</f>
        <v>51.848100425498501</v>
      </c>
      <c r="J8" s="11">
        <f>SUM(H8:I8)</f>
        <v>56.37439179228447</v>
      </c>
      <c r="L8" s="10" t="str">
        <f>name!E4</f>
        <v>Managers, directors and senior officials</v>
      </c>
      <c r="M8" s="11">
        <f t="array" ref="M8:M16">MMULT(aggregation!$B$13:$AA$21,'Occ T2'!M8:M33)</f>
        <v>57.98270896177003</v>
      </c>
      <c r="N8" s="11">
        <f t="array" ref="N8:N16">MMULT(aggregation!$B$13:$AA$21,'Occ T2'!N8:N33)</f>
        <v>66.970618000297492</v>
      </c>
      <c r="O8" s="11">
        <f t="array" ref="O8:O16">MMULT(aggregation!$B$13:$AA$21,'Occ T2'!O8:O33)</f>
        <v>69.595695568559762</v>
      </c>
      <c r="P8" s="11">
        <f t="array" ref="P8:P16">MMULT(aggregation!$B$13:$AA$21,'Occ T2'!P8:P33)</f>
        <v>65.73453508971734</v>
      </c>
      <c r="Q8" s="11">
        <f t="array" ref="Q8:Q16">MMULT(aggregation!$B$13:$AA$21,'Occ T2'!Q8:Q33)</f>
        <v>70.599104352153034</v>
      </c>
      <c r="R8" s="11"/>
      <c r="S8" s="11">
        <f>Q8-O8</f>
        <v>1.0034087835932723</v>
      </c>
      <c r="T8" s="11">
        <f t="array" ref="T8:T16">MMULT(aggregation!$B$13:$AA$21,'Occ T2'!T8:T33)</f>
        <v>31.884416869001484</v>
      </c>
      <c r="U8" s="11">
        <f>SUM(S8:T8)</f>
        <v>32.887825652594756</v>
      </c>
      <c r="W8" s="10" t="str">
        <f>name!E4</f>
        <v>Managers, directors and senior officials</v>
      </c>
      <c r="X8" s="11">
        <f t="array" ref="X8:X16">MMULT(aggregation!$B$13:$AA$21,'Occ T2'!X8:X33)</f>
        <v>24.908986562093332</v>
      </c>
      <c r="Y8" s="11">
        <f t="array" ref="Y8:Y16">MMULT(aggregation!$B$13:$AA$21,'Occ T2'!Y8:Y33)</f>
        <v>32.599016747128594</v>
      </c>
      <c r="Z8" s="11">
        <f t="array" ref="Z8:Z16">MMULT(aggregation!$B$13:$AA$21,'Occ T2'!Z8:Z33)</f>
        <v>33.159257770359304</v>
      </c>
      <c r="AA8" s="11">
        <f t="array" ref="AA8:AA16">MMULT(aggregation!$B$13:$AA$21,'Occ T2'!AA8:AA33)</f>
        <v>31.698426077949019</v>
      </c>
      <c r="AB8" s="11">
        <f t="array" ref="AB8:AB16">MMULT(aggregation!$B$13:$AA$21,'Occ T2'!AB8:AB33)</f>
        <v>36.682140353552086</v>
      </c>
      <c r="AC8" s="11"/>
      <c r="AD8" s="11">
        <f>AB8-Z8</f>
        <v>3.5228825831927821</v>
      </c>
      <c r="AE8" s="11">
        <f t="array" ref="AE8:AE16">MMULT(aggregation!$B$13:$AA$21,'Occ T2'!AE8:AE33)</f>
        <v>19.963683556497021</v>
      </c>
      <c r="AF8" s="11">
        <f>SUM(AD8:AE8)</f>
        <v>23.486566139689803</v>
      </c>
    </row>
    <row r="9" spans="1:32" x14ac:dyDescent="0.2">
      <c r="A9" t="str">
        <f>name!E5</f>
        <v>Professional occupations</v>
      </c>
      <c r="B9" s="11">
        <v>154.34777525266747</v>
      </c>
      <c r="C9" s="11">
        <v>179.29045751577672</v>
      </c>
      <c r="D9" s="11">
        <v>188.4091845428961</v>
      </c>
      <c r="E9" s="11">
        <v>202.87052516967469</v>
      </c>
      <c r="F9" s="11">
        <v>225.71182146499621</v>
      </c>
      <c r="G9" s="11"/>
      <c r="H9" s="11">
        <f t="shared" ref="H9:H16" si="0">F9-D9</f>
        <v>37.302636922100106</v>
      </c>
      <c r="I9" s="11">
        <v>93.235633144504391</v>
      </c>
      <c r="J9" s="11">
        <f t="shared" ref="J9:J15" si="1">SUM(H9:I9)</f>
        <v>130.5382700666045</v>
      </c>
      <c r="L9" s="10" t="str">
        <f>name!E5</f>
        <v>Professional occupations</v>
      </c>
      <c r="M9" s="11">
        <v>87.687117879360116</v>
      </c>
      <c r="N9" s="11">
        <v>97.903381631751643</v>
      </c>
      <c r="O9" s="11">
        <v>102.05276750703803</v>
      </c>
      <c r="P9" s="11">
        <v>113.17176563344499</v>
      </c>
      <c r="Q9" s="11">
        <v>124.78496124660379</v>
      </c>
      <c r="R9" s="11"/>
      <c r="S9" s="11">
        <f t="shared" ref="S9:S16" si="2">Q9-O9</f>
        <v>22.732193739565759</v>
      </c>
      <c r="T9" s="11">
        <v>42.913430595940255</v>
      </c>
      <c r="U9" s="11">
        <f t="shared" ref="U9:U12" si="3">SUM(S9:T9)</f>
        <v>65.645624335506014</v>
      </c>
      <c r="W9" s="10" t="str">
        <f>name!E5</f>
        <v>Professional occupations</v>
      </c>
      <c r="X9" s="11">
        <v>66.660657373307458</v>
      </c>
      <c r="Y9" s="11">
        <v>81.387075884025023</v>
      </c>
      <c r="Z9" s="11">
        <v>86.356417035858001</v>
      </c>
      <c r="AA9" s="11">
        <v>89.698759536229801</v>
      </c>
      <c r="AB9" s="11">
        <v>100.92686021839268</v>
      </c>
      <c r="AC9" s="11"/>
      <c r="AD9" s="11">
        <f t="shared" ref="AD9:AD16" si="4">AB9-Z9</f>
        <v>14.570443182534675</v>
      </c>
      <c r="AE9" s="11">
        <v>50.322202548564121</v>
      </c>
      <c r="AF9" s="11">
        <f t="shared" ref="AF9:AF12" si="5">SUM(AD9:AE9)</f>
        <v>64.892645731098796</v>
      </c>
    </row>
    <row r="10" spans="1:32" x14ac:dyDescent="0.2">
      <c r="A10" t="str">
        <f>name!E6</f>
        <v>Associate professional occupations</v>
      </c>
      <c r="B10" s="11">
        <v>97.996279299454585</v>
      </c>
      <c r="C10" s="11">
        <v>108.55014465316648</v>
      </c>
      <c r="D10" s="11">
        <v>113.44183156404978</v>
      </c>
      <c r="E10" s="11">
        <v>119.29079874234023</v>
      </c>
      <c r="F10" s="11">
        <v>130.06171429640997</v>
      </c>
      <c r="G10" s="11"/>
      <c r="H10" s="11">
        <f t="shared" si="0"/>
        <v>16.619882732360196</v>
      </c>
      <c r="I10" s="11">
        <v>56.287148745634425</v>
      </c>
      <c r="J10" s="11">
        <f t="shared" si="1"/>
        <v>72.907031477994622</v>
      </c>
      <c r="L10" s="10" t="str">
        <f>name!E6</f>
        <v>Associate professional occupations</v>
      </c>
      <c r="M10" s="11">
        <v>55.990155013674766</v>
      </c>
      <c r="N10" s="11">
        <v>59.957711493857545</v>
      </c>
      <c r="O10" s="11">
        <v>62.677356055636025</v>
      </c>
      <c r="P10" s="11">
        <v>60.333994411261727</v>
      </c>
      <c r="Q10" s="11">
        <v>62.348303100965296</v>
      </c>
      <c r="R10" s="11"/>
      <c r="S10" s="11">
        <f t="shared" si="2"/>
        <v>-0.32905295467072904</v>
      </c>
      <c r="T10" s="11">
        <v>22.847031012315121</v>
      </c>
      <c r="U10" s="11">
        <f t="shared" si="3"/>
        <v>22.517978057644392</v>
      </c>
      <c r="W10" s="10" t="str">
        <f>name!E6</f>
        <v>Associate professional occupations</v>
      </c>
      <c r="X10" s="11">
        <v>42.006124285779805</v>
      </c>
      <c r="Y10" s="11">
        <v>48.592433159308982</v>
      </c>
      <c r="Z10" s="11">
        <v>50.764475508413781</v>
      </c>
      <c r="AA10" s="11">
        <v>58.95680433107848</v>
      </c>
      <c r="AB10" s="11">
        <v>67.713411195444664</v>
      </c>
      <c r="AC10" s="11"/>
      <c r="AD10" s="11">
        <f t="shared" si="4"/>
        <v>16.948935687030882</v>
      </c>
      <c r="AE10" s="11">
        <v>33.440117733319298</v>
      </c>
      <c r="AF10" s="11">
        <f t="shared" si="5"/>
        <v>50.38905342035018</v>
      </c>
    </row>
    <row r="11" spans="1:32" x14ac:dyDescent="0.2">
      <c r="A11" t="str">
        <f>name!E7</f>
        <v>Administrative and secretarial occupations</v>
      </c>
      <c r="B11" s="11">
        <v>95.703718659826365</v>
      </c>
      <c r="C11" s="11">
        <v>97.67139856717958</v>
      </c>
      <c r="D11" s="11">
        <v>100.00440525300458</v>
      </c>
      <c r="E11" s="11">
        <v>101.76115119532854</v>
      </c>
      <c r="F11" s="11">
        <v>97.345923165440098</v>
      </c>
      <c r="G11" s="11"/>
      <c r="H11" s="11">
        <f t="shared" si="0"/>
        <v>-2.6584820875644795</v>
      </c>
      <c r="I11" s="11">
        <v>51.03179036783596</v>
      </c>
      <c r="J11" s="11">
        <f t="shared" si="1"/>
        <v>48.37330828027148</v>
      </c>
      <c r="L11" s="10" t="str">
        <f>name!E7</f>
        <v>Administrative and secretarial occupations</v>
      </c>
      <c r="M11" s="11">
        <v>19.227210010947957</v>
      </c>
      <c r="N11" s="11">
        <v>18.912246992632745</v>
      </c>
      <c r="O11" s="11">
        <v>22.639843098768335</v>
      </c>
      <c r="P11" s="11">
        <v>23.855106664992519</v>
      </c>
      <c r="Q11" s="11">
        <v>26.531081243007836</v>
      </c>
      <c r="R11" s="11"/>
      <c r="S11" s="11">
        <f t="shared" si="2"/>
        <v>3.8912381442395017</v>
      </c>
      <c r="T11" s="11">
        <v>8.9435215750716921</v>
      </c>
      <c r="U11" s="11">
        <f t="shared" si="3"/>
        <v>12.834759719311194</v>
      </c>
      <c r="W11" s="10" t="str">
        <f>name!E7</f>
        <v>Administrative and secretarial occupations</v>
      </c>
      <c r="X11" s="11">
        <v>76.476508648878465</v>
      </c>
      <c r="Y11" s="11">
        <v>78.759151574546962</v>
      </c>
      <c r="Z11" s="11">
        <v>77.364562154236154</v>
      </c>
      <c r="AA11" s="11">
        <v>77.906044530336061</v>
      </c>
      <c r="AB11" s="11">
        <v>70.81484192243218</v>
      </c>
      <c r="AC11" s="11"/>
      <c r="AD11" s="11">
        <f t="shared" si="4"/>
        <v>-6.549720231803974</v>
      </c>
      <c r="AE11" s="11">
        <v>42.088268792764275</v>
      </c>
      <c r="AF11" s="11">
        <f t="shared" si="5"/>
        <v>35.538548560960301</v>
      </c>
    </row>
    <row r="12" spans="1:32" x14ac:dyDescent="0.2">
      <c r="A12" t="str">
        <f>name!E8</f>
        <v>Skilled trades occupations</v>
      </c>
      <c r="B12" s="11">
        <v>81.22119797178803</v>
      </c>
      <c r="C12" s="11">
        <v>80.563416079906631</v>
      </c>
      <c r="D12" s="11">
        <v>71.81689339409094</v>
      </c>
      <c r="E12" s="11">
        <v>71.409965440509424</v>
      </c>
      <c r="F12" s="11">
        <v>67.234917213218196</v>
      </c>
      <c r="G12" s="11"/>
      <c r="H12" s="11">
        <f t="shared" si="0"/>
        <v>-4.5819761808727435</v>
      </c>
      <c r="I12" s="11">
        <v>29.152627726349742</v>
      </c>
      <c r="J12" s="11">
        <f t="shared" si="1"/>
        <v>24.570651545476998</v>
      </c>
      <c r="L12" s="10" t="str">
        <f>name!E8</f>
        <v>Skilled trades occupations</v>
      </c>
      <c r="M12" s="11">
        <v>72.329161717013804</v>
      </c>
      <c r="N12" s="11">
        <v>70.592805048694842</v>
      </c>
      <c r="O12" s="11">
        <v>62.409067483084208</v>
      </c>
      <c r="P12" s="11">
        <v>61.569973806756693</v>
      </c>
      <c r="Q12" s="11">
        <v>56.945503522920681</v>
      </c>
      <c r="R12" s="11"/>
      <c r="S12" s="11">
        <f t="shared" si="2"/>
        <v>-5.4635639601635262</v>
      </c>
      <c r="T12" s="11">
        <v>23.306803377583584</v>
      </c>
      <c r="U12" s="11">
        <f t="shared" si="3"/>
        <v>17.843239417420058</v>
      </c>
      <c r="W12" s="10" t="str">
        <f>name!E8</f>
        <v>Skilled trades occupations</v>
      </c>
      <c r="X12" s="11">
        <v>8.8920362547741494</v>
      </c>
      <c r="Y12" s="11">
        <v>9.9706110312117069</v>
      </c>
      <c r="Z12" s="11">
        <v>9.407825911006686</v>
      </c>
      <c r="AA12" s="11">
        <v>9.8399916337527351</v>
      </c>
      <c r="AB12" s="11">
        <v>10.289413690297494</v>
      </c>
      <c r="AC12" s="11"/>
      <c r="AD12" s="11">
        <f t="shared" si="4"/>
        <v>0.88158777929080756</v>
      </c>
      <c r="AE12" s="11">
        <v>5.8458243487661576</v>
      </c>
      <c r="AF12" s="11">
        <f t="shared" si="5"/>
        <v>6.7274121280569652</v>
      </c>
    </row>
    <row r="13" spans="1:32" x14ac:dyDescent="0.2">
      <c r="A13" t="str">
        <f>name!E9</f>
        <v>Caring, leisure and other service occupations</v>
      </c>
      <c r="B13" s="11">
        <v>90.584637093951912</v>
      </c>
      <c r="C13" s="11">
        <v>99.054273637847416</v>
      </c>
      <c r="D13" s="11">
        <v>94.846009134356748</v>
      </c>
      <c r="E13" s="11">
        <v>96.943108715047543</v>
      </c>
      <c r="F13" s="11">
        <v>104.12241221709172</v>
      </c>
      <c r="G13" s="11"/>
      <c r="H13" s="11">
        <f t="shared" si="0"/>
        <v>9.2764030827349728</v>
      </c>
      <c r="I13" s="11">
        <v>53.620969416206947</v>
      </c>
      <c r="J13" s="11">
        <f>SUM(H13:I13)</f>
        <v>62.89737249894192</v>
      </c>
      <c r="L13" s="10" t="str">
        <f>name!E9</f>
        <v>Caring, leisure and other service occupations</v>
      </c>
      <c r="M13" s="11">
        <v>17.199009449696952</v>
      </c>
      <c r="N13" s="11">
        <v>18.707161070009576</v>
      </c>
      <c r="O13" s="11">
        <v>18.696723838028031</v>
      </c>
      <c r="P13" s="11">
        <v>20.479015663171808</v>
      </c>
      <c r="Q13" s="11">
        <v>23.557158771997315</v>
      </c>
      <c r="R13" s="11"/>
      <c r="S13" s="11">
        <f t="shared" si="2"/>
        <v>4.8604349339692838</v>
      </c>
      <c r="T13" s="11">
        <v>9.1793916685432659</v>
      </c>
      <c r="U13" s="11">
        <f>SUM(S13:T13)</f>
        <v>14.03982660251255</v>
      </c>
      <c r="W13" s="10" t="str">
        <f>name!E9</f>
        <v>Caring, leisure and other service occupations</v>
      </c>
      <c r="X13" s="11">
        <v>73.385627644254967</v>
      </c>
      <c r="Y13" s="11">
        <v>80.347112567837883</v>
      </c>
      <c r="Z13" s="11">
        <v>76.149285296328756</v>
      </c>
      <c r="AA13" s="11">
        <v>76.46409305187575</v>
      </c>
      <c r="AB13" s="11">
        <v>80.565253445094442</v>
      </c>
      <c r="AC13" s="11"/>
      <c r="AD13" s="11">
        <f t="shared" si="4"/>
        <v>4.4159681487656854</v>
      </c>
      <c r="AE13" s="11">
        <v>44.441577747663693</v>
      </c>
      <c r="AF13" s="11">
        <f>SUM(AD13:AE13)</f>
        <v>48.857545896429379</v>
      </c>
    </row>
    <row r="14" spans="1:32" x14ac:dyDescent="0.2">
      <c r="A14" t="str">
        <f>name!E10</f>
        <v>Sales and customer service occupations</v>
      </c>
      <c r="B14" s="11">
        <v>82.014621373675126</v>
      </c>
      <c r="C14" s="11">
        <v>80.844622833418839</v>
      </c>
      <c r="D14" s="11">
        <v>79.902877888102637</v>
      </c>
      <c r="E14" s="11">
        <v>80.27573285216252</v>
      </c>
      <c r="F14" s="11">
        <v>80.553226333112008</v>
      </c>
      <c r="G14" s="11"/>
      <c r="H14" s="11">
        <f t="shared" si="0"/>
        <v>0.65034844500937083</v>
      </c>
      <c r="I14" s="11">
        <v>37.502217375563703</v>
      </c>
      <c r="J14" s="11">
        <f t="shared" si="1"/>
        <v>38.152565820573074</v>
      </c>
      <c r="L14" s="10" t="str">
        <f>name!E10</f>
        <v>Sales and customer service occupations</v>
      </c>
      <c r="M14" s="11">
        <v>29.176625079074</v>
      </c>
      <c r="N14" s="11">
        <v>29.132636076053078</v>
      </c>
      <c r="O14" s="11">
        <v>29.954371833352159</v>
      </c>
      <c r="P14" s="11">
        <v>31.090440559894493</v>
      </c>
      <c r="Q14" s="11">
        <v>31.810214103691525</v>
      </c>
      <c r="R14" s="11"/>
      <c r="S14" s="11">
        <f t="shared" si="2"/>
        <v>1.855842270339366</v>
      </c>
      <c r="T14" s="11">
        <v>10.285993564397836</v>
      </c>
      <c r="U14" s="11">
        <f t="shared" ref="U14:U15" si="6">SUM(S14:T14)</f>
        <v>12.141835834737202</v>
      </c>
      <c r="W14" s="10" t="str">
        <f>name!E10</f>
        <v>Sales and customer service occupations</v>
      </c>
      <c r="X14" s="11">
        <v>52.837996294601147</v>
      </c>
      <c r="Y14" s="11">
        <v>51.711986757365743</v>
      </c>
      <c r="Z14" s="11">
        <v>49.948506054750453</v>
      </c>
      <c r="AA14" s="11">
        <v>49.185292292268016</v>
      </c>
      <c r="AB14" s="11">
        <v>48.743012229420501</v>
      </c>
      <c r="AC14" s="11"/>
      <c r="AD14" s="11">
        <f t="shared" si="4"/>
        <v>-1.2054938253299525</v>
      </c>
      <c r="AE14" s="11">
        <v>27.216223811165882</v>
      </c>
      <c r="AF14" s="11">
        <f t="shared" ref="AF14:AF15" si="7">SUM(AD14:AE14)</f>
        <v>26.01072998583593</v>
      </c>
    </row>
    <row r="15" spans="1:32" x14ac:dyDescent="0.2">
      <c r="A15" t="str">
        <f>name!E11</f>
        <v>Process, plant and machine operatives</v>
      </c>
      <c r="B15" s="11">
        <v>71.947117944086514</v>
      </c>
      <c r="C15" s="11">
        <v>81.696015762640755</v>
      </c>
      <c r="D15" s="11">
        <v>76.239495144541621</v>
      </c>
      <c r="E15" s="11">
        <v>78.581937849117679</v>
      </c>
      <c r="F15" s="11">
        <v>75.456994549791233</v>
      </c>
      <c r="G15" s="11"/>
      <c r="H15" s="11">
        <f t="shared" si="0"/>
        <v>-0.78250059475038825</v>
      </c>
      <c r="I15" s="11">
        <v>37.289198339510804</v>
      </c>
      <c r="J15" s="11">
        <f t="shared" si="1"/>
        <v>36.506697744760416</v>
      </c>
      <c r="L15" s="10" t="str">
        <f>name!E11</f>
        <v>Process, plant and machine operatives</v>
      </c>
      <c r="M15" s="11">
        <v>62.282013545550726</v>
      </c>
      <c r="N15" s="11">
        <v>70.650808791762387</v>
      </c>
      <c r="O15" s="11">
        <v>66.838893430111924</v>
      </c>
      <c r="P15" s="11">
        <v>67.153764778263593</v>
      </c>
      <c r="Q15" s="11">
        <v>63.198146497221231</v>
      </c>
      <c r="R15" s="11"/>
      <c r="S15" s="11">
        <f t="shared" si="2"/>
        <v>-3.6407469328906927</v>
      </c>
      <c r="T15" s="11">
        <v>31.320917525053378</v>
      </c>
      <c r="U15" s="11">
        <f t="shared" si="6"/>
        <v>27.680170592162685</v>
      </c>
      <c r="W15" s="10" t="str">
        <f>name!E11</f>
        <v>Process, plant and machine operatives</v>
      </c>
      <c r="X15" s="11">
        <v>9.6651043985359308</v>
      </c>
      <c r="Y15" s="11">
        <v>11.045206970878338</v>
      </c>
      <c r="Z15" s="11">
        <v>9.4006017144296639</v>
      </c>
      <c r="AA15" s="11">
        <v>11.428173070854147</v>
      </c>
      <c r="AB15" s="11">
        <v>12.258848052569908</v>
      </c>
      <c r="AC15" s="11"/>
      <c r="AD15" s="11">
        <f t="shared" si="4"/>
        <v>2.8582463381402441</v>
      </c>
      <c r="AE15" s="11">
        <v>5.9682808144574366</v>
      </c>
      <c r="AF15" s="11">
        <f t="shared" si="7"/>
        <v>8.8265271525976807</v>
      </c>
    </row>
    <row r="16" spans="1:32" x14ac:dyDescent="0.2">
      <c r="A16" t="str">
        <f>name!E12</f>
        <v>Elementary occupations</v>
      </c>
      <c r="B16" s="11">
        <v>105.41695688068648</v>
      </c>
      <c r="C16" s="11">
        <v>106.31603620263718</v>
      </c>
      <c r="D16" s="11">
        <v>96.840349740039017</v>
      </c>
      <c r="E16" s="11">
        <v>100.8358188681533</v>
      </c>
      <c r="F16" s="11">
        <v>97.57774605423549</v>
      </c>
      <c r="G16" s="11"/>
      <c r="H16" s="11">
        <f t="shared" si="0"/>
        <v>0.73739631419647367</v>
      </c>
      <c r="I16" s="11">
        <v>46.164769851773322</v>
      </c>
      <c r="J16" s="11">
        <f>SUM(H16:I16)</f>
        <v>46.902166165969795</v>
      </c>
      <c r="L16" s="10" t="str">
        <f>name!E12</f>
        <v>Elementary occupations</v>
      </c>
      <c r="M16" s="11">
        <v>59.532368890989545</v>
      </c>
      <c r="N16" s="11">
        <v>57.403871125804969</v>
      </c>
      <c r="O16" s="11">
        <v>53.74774900811056</v>
      </c>
      <c r="P16" s="11">
        <v>57.307247676851262</v>
      </c>
      <c r="Q16" s="11">
        <v>55.052860430469295</v>
      </c>
      <c r="R16" s="11"/>
      <c r="S16" s="11">
        <f t="shared" si="2"/>
        <v>1.3051114223587348</v>
      </c>
      <c r="T16" s="11">
        <v>21.146152738325249</v>
      </c>
      <c r="U16" s="11">
        <f>SUM(S16:T16)</f>
        <v>22.451264160683984</v>
      </c>
      <c r="W16" s="10" t="str">
        <f>name!E12</f>
        <v>Elementary occupations</v>
      </c>
      <c r="X16" s="11">
        <v>45.884587989696925</v>
      </c>
      <c r="Y16" s="11">
        <v>48.912165076832331</v>
      </c>
      <c r="Z16" s="11">
        <v>43.092600731928513</v>
      </c>
      <c r="AA16" s="11">
        <v>43.528571191302021</v>
      </c>
      <c r="AB16" s="11">
        <v>42.524885623766295</v>
      </c>
      <c r="AC16" s="11"/>
      <c r="AD16" s="11">
        <f t="shared" si="4"/>
        <v>-0.56771510816221848</v>
      </c>
      <c r="AE16" s="11">
        <v>25.018617113448066</v>
      </c>
      <c r="AF16" s="11">
        <f>SUM(AD16:AE16)</f>
        <v>24.450902005285847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862.1239999999998</v>
      </c>
      <c r="C18" s="34">
        <f>SUM(C8:C16)</f>
        <v>933.55599999999981</v>
      </c>
      <c r="D18" s="34">
        <f>SUM(D8:D16)</f>
        <v>924.25600000000054</v>
      </c>
      <c r="E18" s="34">
        <f>SUM(E8:E16)</f>
        <v>949.40200000000027</v>
      </c>
      <c r="F18" s="34">
        <f>SUM(F8:F16)</f>
        <v>985.34599999999989</v>
      </c>
      <c r="G18" s="11"/>
      <c r="H18" s="34">
        <f>SUM(H8:H16)</f>
        <v>61.089999999999478</v>
      </c>
      <c r="I18" s="34">
        <f>SUM(I8:I16)</f>
        <v>456.13245539287777</v>
      </c>
      <c r="J18" s="34">
        <f>SUM(H18:I18)</f>
        <v>517.22245539287724</v>
      </c>
      <c r="L18" s="231" t="str">
        <f>name!E3</f>
        <v>All occupations</v>
      </c>
      <c r="M18" s="34">
        <f>SUM(M8:M16)</f>
        <v>461.40637054807792</v>
      </c>
      <c r="N18" s="34">
        <f>SUM(N8:N16)</f>
        <v>490.23124023086433</v>
      </c>
      <c r="O18" s="34">
        <f>SUM(O8:O16)</f>
        <v>488.61246782268904</v>
      </c>
      <c r="P18" s="34">
        <f>SUM(P8:P16)</f>
        <v>500.69584428435439</v>
      </c>
      <c r="Q18" s="34">
        <f>SUM(Q8:Q16)</f>
        <v>514.82733326902996</v>
      </c>
      <c r="R18" s="11"/>
      <c r="S18" s="34">
        <f>SUM(S8:S16)</f>
        <v>26.214865446340969</v>
      </c>
      <c r="T18" s="34">
        <f>SUM(T8:T16)</f>
        <v>201.82765892623186</v>
      </c>
      <c r="U18" s="34">
        <f>SUM(S18:T18)</f>
        <v>228.04252437257284</v>
      </c>
      <c r="W18" s="231" t="str">
        <f>name!E3</f>
        <v>All occupations</v>
      </c>
      <c r="X18" s="34">
        <f>SUM(X8:X16)</f>
        <v>400.71762945192222</v>
      </c>
      <c r="Y18" s="34">
        <f>SUM(Y8:Y16)</f>
        <v>443.32475976913554</v>
      </c>
      <c r="Z18" s="34">
        <f>SUM(Z8:Z16)</f>
        <v>435.64353217731139</v>
      </c>
      <c r="AA18" s="34">
        <f>SUM(AA8:AA16)</f>
        <v>448.70615571564599</v>
      </c>
      <c r="AB18" s="34">
        <f>SUM(AB8:AB16)</f>
        <v>470.51866673097021</v>
      </c>
      <c r="AC18" s="11"/>
      <c r="AD18" s="34">
        <f>SUM(AD8:AD16)</f>
        <v>34.875134553658938</v>
      </c>
      <c r="AE18" s="34">
        <f>SUM(AE8:AE16)</f>
        <v>254.30479646664597</v>
      </c>
      <c r="AF18" s="34">
        <f>SUM(AD18:AE18)</f>
        <v>289.17993102030493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9.6148228704761109</v>
      </c>
      <c r="C26" s="18">
        <f t="shared" si="8"/>
        <v>10.665630636772308</v>
      </c>
      <c r="D26" s="18">
        <f t="shared" si="8"/>
        <v>11.117585748853024</v>
      </c>
      <c r="E26" s="18">
        <f t="shared" si="8"/>
        <v>10.262561187744117</v>
      </c>
      <c r="F26" s="18">
        <f t="shared" si="8"/>
        <v>10.8876724222461</v>
      </c>
      <c r="G26" s="11"/>
      <c r="H26" s="40">
        <f>IF(D8&gt;0,(H8/D8)*100,0)</f>
        <v>4.4049373968929721</v>
      </c>
      <c r="I26" s="40">
        <f>IF(D8&gt;0,(I8/D8)*100,0)</f>
        <v>50.458005907011319</v>
      </c>
      <c r="J26" s="40">
        <f>IF(D8&gt;0,(J8/D8)*100,0)</f>
        <v>54.862943303904288</v>
      </c>
      <c r="L26" t="str">
        <f>$A$8</f>
        <v>Managers, directors and senior officials</v>
      </c>
      <c r="M26" s="18">
        <f t="shared" ref="M26:Q26" si="9">M8/M$18*100</f>
        <v>12.566516776284587</v>
      </c>
      <c r="N26" s="18">
        <f t="shared" si="9"/>
        <v>13.661026165684392</v>
      </c>
      <c r="O26" s="18">
        <f t="shared" si="9"/>
        <v>14.243536575864683</v>
      </c>
      <c r="P26" s="18">
        <f t="shared" si="9"/>
        <v>13.128636045236576</v>
      </c>
      <c r="Q26" s="18">
        <f t="shared" si="9"/>
        <v>13.713161634963257</v>
      </c>
      <c r="R26" s="11"/>
      <c r="S26" s="40">
        <f>IF(O8&gt;0,(S8/O8)*100,0)</f>
        <v>1.441768453344646</v>
      </c>
      <c r="T26" s="40">
        <f>IF(O8&gt;0,(T8/O8)*100,0)</f>
        <v>45.813777143144819</v>
      </c>
      <c r="U26" s="40">
        <f>IF(O8&gt;0,(U8/O8)*100,0)</f>
        <v>47.255545596489462</v>
      </c>
      <c r="W26" t="str">
        <f>$A$8</f>
        <v>Managers, directors and senior officials</v>
      </c>
      <c r="X26" s="18">
        <f t="shared" ref="X26:AB26" si="10">X8/X$18*100</f>
        <v>6.2160945092838471</v>
      </c>
      <c r="Y26" s="18">
        <f t="shared" si="10"/>
        <v>7.3533038768474741</v>
      </c>
      <c r="Z26" s="18">
        <f t="shared" si="10"/>
        <v>7.6115574595201716</v>
      </c>
      <c r="AA26" s="18">
        <f t="shared" si="10"/>
        <v>7.0644063323341042</v>
      </c>
      <c r="AB26" s="18">
        <f t="shared" si="10"/>
        <v>7.7961073486008861</v>
      </c>
      <c r="AC26" s="11"/>
      <c r="AD26" s="40">
        <f>IF(Z8&gt;0,(AD8/Z8)*100,0)</f>
        <v>10.624129790811686</v>
      </c>
      <c r="AE26" s="40">
        <f>IF(Z8&gt;0,(AE8/Z8)*100,0)</f>
        <v>60.205459647960936</v>
      </c>
      <c r="AF26" s="40">
        <f>IF(Z8&gt;0,(AF8/Z8)*100,0)</f>
        <v>70.829589438772615</v>
      </c>
    </row>
    <row r="27" spans="1:32" x14ac:dyDescent="0.2">
      <c r="A27" t="str">
        <f>$A$9</f>
        <v>Professional occupations</v>
      </c>
      <c r="B27" s="18">
        <f t="shared" si="8"/>
        <v>17.903198989085968</v>
      </c>
      <c r="C27" s="18">
        <f t="shared" si="8"/>
        <v>19.205110086141243</v>
      </c>
      <c r="D27" s="18">
        <f t="shared" si="8"/>
        <v>20.38495660757366</v>
      </c>
      <c r="E27" s="18">
        <f t="shared" si="8"/>
        <v>21.368242869687933</v>
      </c>
      <c r="F27" s="18">
        <f t="shared" si="8"/>
        <v>22.906859262126829</v>
      </c>
      <c r="G27" s="11"/>
      <c r="H27" s="40">
        <f t="shared" ref="H27:H36" si="11">IF(D9&gt;0,(H9/D9)*100,0)</f>
        <v>19.79873593349544</v>
      </c>
      <c r="I27" s="40">
        <f t="shared" ref="I27:I36" si="12">IF(D9&gt;0,(I9/D9)*100,0)</f>
        <v>49.485715556120859</v>
      </c>
      <c r="J27" s="40">
        <f t="shared" ref="J27:J36" si="13">IF(D9&gt;0,(J9/D9)*100,0)</f>
        <v>69.284451489616288</v>
      </c>
      <c r="L27" t="str">
        <f>$A$9</f>
        <v>Professional occupations</v>
      </c>
      <c r="M27" s="18">
        <f t="shared" ref="M27:Q27" si="14">M9/M$18*100</f>
        <v>19.00431452110244</v>
      </c>
      <c r="N27" s="18">
        <f t="shared" si="14"/>
        <v>19.970857341863006</v>
      </c>
      <c r="O27" s="18">
        <f t="shared" si="14"/>
        <v>20.886238937331335</v>
      </c>
      <c r="P27" s="18">
        <f t="shared" si="14"/>
        <v>22.602896933407074</v>
      </c>
      <c r="Q27" s="18">
        <f t="shared" si="14"/>
        <v>24.238216035316004</v>
      </c>
      <c r="R27" s="11"/>
      <c r="S27" s="40">
        <f t="shared" ref="S27:S34" si="15">IF(O9&gt;0,(S9/O9)*100,0)</f>
        <v>22.274940988737068</v>
      </c>
      <c r="T27" s="40">
        <f t="shared" ref="T27:T34" si="16">IF(O9&gt;0,(T9/O9)*100,0)</f>
        <v>42.050236994289008</v>
      </c>
      <c r="U27" s="40">
        <f t="shared" ref="U27:U34" si="17">IF(O9&gt;0,(U9/O9)*100,0)</f>
        <v>64.325177983026066</v>
      </c>
      <c r="W27" t="str">
        <f>$A$9</f>
        <v>Professional occupations</v>
      </c>
      <c r="X27" s="18">
        <f t="shared" ref="X27:AB27" si="18">X9/X$18*100</f>
        <v>16.635319355547683</v>
      </c>
      <c r="Y27" s="18">
        <f t="shared" si="18"/>
        <v>18.358342071037924</v>
      </c>
      <c r="Z27" s="18">
        <f t="shared" si="18"/>
        <v>19.822724465632614</v>
      </c>
      <c r="AA27" s="18">
        <f t="shared" si="18"/>
        <v>19.990534650269804</v>
      </c>
      <c r="AB27" s="18">
        <f t="shared" si="18"/>
        <v>21.45012883752387</v>
      </c>
      <c r="AC27" s="11"/>
      <c r="AD27" s="40">
        <f t="shared" ref="AD27:AD34" si="19">IF(Z9&gt;0,(AD9/Z9)*100,0)</f>
        <v>16.872449879995081</v>
      </c>
      <c r="AE27" s="40">
        <f t="shared" ref="AE27:AE34" si="20">IF(Z9&gt;0,(AE9/Z9)*100,0)</f>
        <v>58.272684620146642</v>
      </c>
      <c r="AF27" s="40">
        <f t="shared" ref="AF27:AF34" si="21">IF(Z9&gt;0,(AF9/Z9)*100,0)</f>
        <v>75.145134500141722</v>
      </c>
    </row>
    <row r="28" spans="1:32" x14ac:dyDescent="0.2">
      <c r="A28" t="str">
        <f>$A$10</f>
        <v>Associate professional occupations</v>
      </c>
      <c r="B28" s="18">
        <f t="shared" si="8"/>
        <v>11.366842739496246</v>
      </c>
      <c r="C28" s="18">
        <f t="shared" si="8"/>
        <v>11.627598628595019</v>
      </c>
      <c r="D28" s="18">
        <f t="shared" si="8"/>
        <v>12.27385394999326</v>
      </c>
      <c r="E28" s="18">
        <f t="shared" si="8"/>
        <v>12.564835416645446</v>
      </c>
      <c r="F28" s="18">
        <f t="shared" si="8"/>
        <v>13.199598343770614</v>
      </c>
      <c r="G28" s="11"/>
      <c r="H28" s="40">
        <f t="shared" si="11"/>
        <v>14.650576866767647</v>
      </c>
      <c r="I28" s="40">
        <f t="shared" si="12"/>
        <v>49.617630436312588</v>
      </c>
      <c r="J28" s="40">
        <f t="shared" si="13"/>
        <v>64.268207303080231</v>
      </c>
      <c r="L28" t="str">
        <f>$A$10</f>
        <v>Associate professional occupations</v>
      </c>
      <c r="M28" s="18">
        <f t="shared" ref="M28:Q28" si="22">M10/M$18*100</f>
        <v>12.134673161787363</v>
      </c>
      <c r="N28" s="18">
        <f t="shared" si="22"/>
        <v>12.230495850411675</v>
      </c>
      <c r="O28" s="18">
        <f t="shared" si="22"/>
        <v>12.827621107364129</v>
      </c>
      <c r="P28" s="18">
        <f t="shared" si="22"/>
        <v>12.050028994647885</v>
      </c>
      <c r="Q28" s="18">
        <f t="shared" si="22"/>
        <v>12.110526980972153</v>
      </c>
      <c r="R28" s="11"/>
      <c r="S28" s="40">
        <f t="shared" si="15"/>
        <v>-0.52499495093354409</v>
      </c>
      <c r="T28" s="40">
        <f t="shared" si="16"/>
        <v>36.45181043060397</v>
      </c>
      <c r="U28" s="40">
        <f t="shared" si="17"/>
        <v>35.926815479670424</v>
      </c>
      <c r="W28" t="str">
        <f>$A$10</f>
        <v>Associate professional occupations</v>
      </c>
      <c r="X28" s="18">
        <f t="shared" ref="X28:AB28" si="23">X10/X$18*100</f>
        <v>10.48272429222375</v>
      </c>
      <c r="Y28" s="18">
        <f t="shared" si="23"/>
        <v>10.960911180465947</v>
      </c>
      <c r="Z28" s="18">
        <f t="shared" si="23"/>
        <v>11.652755466079574</v>
      </c>
      <c r="AA28" s="18">
        <f t="shared" si="23"/>
        <v>13.139290286099969</v>
      </c>
      <c r="AB28" s="18">
        <f t="shared" si="23"/>
        <v>14.391227380179872</v>
      </c>
      <c r="AC28" s="11"/>
      <c r="AD28" s="40">
        <f t="shared" si="19"/>
        <v>33.387394466868351</v>
      </c>
      <c r="AE28" s="40">
        <f t="shared" si="20"/>
        <v>65.873068515751498</v>
      </c>
      <c r="AF28" s="40">
        <f t="shared" si="21"/>
        <v>99.260462982619842</v>
      </c>
    </row>
    <row r="29" spans="1:32" x14ac:dyDescent="0.2">
      <c r="A29" t="str">
        <f>$A$11</f>
        <v>Administrative and secretarial occupations</v>
      </c>
      <c r="B29" s="18">
        <f t="shared" si="8"/>
        <v>11.100922681635865</v>
      </c>
      <c r="C29" s="18">
        <f t="shared" si="8"/>
        <v>10.462296698556873</v>
      </c>
      <c r="D29" s="18">
        <f t="shared" si="8"/>
        <v>10.819989835392416</v>
      </c>
      <c r="E29" s="18">
        <f t="shared" si="8"/>
        <v>10.718447106213016</v>
      </c>
      <c r="F29" s="18">
        <f t="shared" si="8"/>
        <v>9.8793645242828525</v>
      </c>
      <c r="G29" s="11"/>
      <c r="H29" s="40">
        <f t="shared" si="11"/>
        <v>-2.6583649798613314</v>
      </c>
      <c r="I29" s="40">
        <f t="shared" si="12"/>
        <v>51.029542387386719</v>
      </c>
      <c r="J29" s="40">
        <f t="shared" si="13"/>
        <v>48.371177407525387</v>
      </c>
      <c r="L29" t="str">
        <f>$A$11</f>
        <v>Administrative and secretarial occupations</v>
      </c>
      <c r="M29" s="18">
        <f t="shared" ref="M29:Q29" si="24">M11/M$18*100</f>
        <v>4.1670881110958797</v>
      </c>
      <c r="N29" s="18">
        <f t="shared" si="24"/>
        <v>3.8578216646753094</v>
      </c>
      <c r="O29" s="18">
        <f t="shared" si="24"/>
        <v>4.6334968077368082</v>
      </c>
      <c r="P29" s="18">
        <f t="shared" si="24"/>
        <v>4.7643907848064266</v>
      </c>
      <c r="Q29" s="18">
        <f t="shared" si="24"/>
        <v>5.1533940660341084</v>
      </c>
      <c r="R29" s="11"/>
      <c r="S29" s="40">
        <f t="shared" si="15"/>
        <v>17.187566747983315</v>
      </c>
      <c r="T29" s="40">
        <f t="shared" si="16"/>
        <v>39.503460938553246</v>
      </c>
      <c r="U29" s="40">
        <f t="shared" si="17"/>
        <v>56.691027686536565</v>
      </c>
      <c r="W29" t="str">
        <f>$A$11</f>
        <v>Administrative and secretarial occupations</v>
      </c>
      <c r="X29" s="18">
        <f t="shared" ref="X29:AB29" si="25">X11/X$18*100</f>
        <v>19.084887468883885</v>
      </c>
      <c r="Y29" s="18">
        <f t="shared" si="25"/>
        <v>17.765565725578092</v>
      </c>
      <c r="Z29" s="18">
        <f t="shared" si="25"/>
        <v>17.758684897162201</v>
      </c>
      <c r="AA29" s="18">
        <f t="shared" si="25"/>
        <v>17.362374805418685</v>
      </c>
      <c r="AB29" s="18">
        <f t="shared" si="25"/>
        <v>15.050378854134214</v>
      </c>
      <c r="AC29" s="11"/>
      <c r="AD29" s="40">
        <f t="shared" si="19"/>
        <v>-8.4660470497412863</v>
      </c>
      <c r="AE29" s="40">
        <f t="shared" si="20"/>
        <v>54.402516631395038</v>
      </c>
      <c r="AF29" s="40">
        <f t="shared" si="21"/>
        <v>45.936469581653746</v>
      </c>
    </row>
    <row r="30" spans="1:32" x14ac:dyDescent="0.2">
      <c r="A30" t="str">
        <f>$A$12</f>
        <v>Skilled trades occupations</v>
      </c>
      <c r="B30" s="18">
        <f t="shared" si="8"/>
        <v>9.4210575244150547</v>
      </c>
      <c r="C30" s="18">
        <f t="shared" si="8"/>
        <v>8.6297357715987726</v>
      </c>
      <c r="D30" s="18">
        <f t="shared" si="8"/>
        <v>7.7702382666805399</v>
      </c>
      <c r="E30" s="18">
        <f t="shared" si="8"/>
        <v>7.5215730997522021</v>
      </c>
      <c r="F30" s="18">
        <f t="shared" si="8"/>
        <v>6.8234830418166013</v>
      </c>
      <c r="G30" s="11"/>
      <c r="H30" s="40">
        <f t="shared" si="11"/>
        <v>-6.3800812933099476</v>
      </c>
      <c r="I30" s="40">
        <f t="shared" si="12"/>
        <v>40.592994696075799</v>
      </c>
      <c r="J30" s="40">
        <f t="shared" si="13"/>
        <v>34.212913402765842</v>
      </c>
      <c r="L30" t="str">
        <f>$A$12</f>
        <v>Skilled trades occupations</v>
      </c>
      <c r="M30" s="18">
        <f t="shared" ref="M30:Q30" si="26">M12/M$18*100</f>
        <v>15.675804742595595</v>
      </c>
      <c r="N30" s="18">
        <f t="shared" si="26"/>
        <v>14.399899324133363</v>
      </c>
      <c r="O30" s="18">
        <f t="shared" si="26"/>
        <v>12.772712853846297</v>
      </c>
      <c r="P30" s="18">
        <f t="shared" si="26"/>
        <v>12.296881332170589</v>
      </c>
      <c r="Q30" s="18">
        <f t="shared" si="26"/>
        <v>11.061087833338297</v>
      </c>
      <c r="R30" s="11"/>
      <c r="S30" s="40">
        <f t="shared" si="15"/>
        <v>-8.7544393475265583</v>
      </c>
      <c r="T30" s="40">
        <f t="shared" si="16"/>
        <v>37.345219721318259</v>
      </c>
      <c r="U30" s="40">
        <f t="shared" si="17"/>
        <v>28.590780373791702</v>
      </c>
      <c r="W30" t="str">
        <f>$A$12</f>
        <v>Skilled trades occupations</v>
      </c>
      <c r="X30" s="18">
        <f t="shared" ref="X30:AB30" si="27">X12/X$18*100</f>
        <v>2.2190279641392743</v>
      </c>
      <c r="Y30" s="18">
        <f t="shared" si="27"/>
        <v>2.2490535011858963</v>
      </c>
      <c r="Z30" s="18">
        <f t="shared" si="27"/>
        <v>2.1595238345413112</v>
      </c>
      <c r="AA30" s="18">
        <f t="shared" si="27"/>
        <v>2.1929700558840857</v>
      </c>
      <c r="AB30" s="18">
        <f t="shared" si="27"/>
        <v>2.1868236943255432</v>
      </c>
      <c r="AC30" s="11"/>
      <c r="AD30" s="40">
        <f t="shared" si="19"/>
        <v>9.3707918028053001</v>
      </c>
      <c r="AE30" s="40">
        <f t="shared" si="20"/>
        <v>62.137888222685277</v>
      </c>
      <c r="AF30" s="40">
        <f t="shared" si="21"/>
        <v>71.508680025490577</v>
      </c>
    </row>
    <row r="31" spans="1:32" x14ac:dyDescent="0.2">
      <c r="A31" t="str">
        <f>$A$13</f>
        <v>Caring, leisure and other service occupations</v>
      </c>
      <c r="B31" s="18">
        <f t="shared" si="8"/>
        <v>10.50714712662586</v>
      </c>
      <c r="C31" s="18">
        <f t="shared" si="8"/>
        <v>10.610426545150739</v>
      </c>
      <c r="D31" s="18">
        <f t="shared" si="8"/>
        <v>10.261876485990538</v>
      </c>
      <c r="E31" s="18">
        <f t="shared" si="8"/>
        <v>10.210965293421282</v>
      </c>
      <c r="F31" s="18">
        <f t="shared" si="8"/>
        <v>10.567091378773723</v>
      </c>
      <c r="G31" s="11"/>
      <c r="H31" s="40">
        <f t="shared" si="11"/>
        <v>9.7804885702615341</v>
      </c>
      <c r="I31" s="40">
        <f t="shared" si="12"/>
        <v>56.534766096746011</v>
      </c>
      <c r="J31" s="40">
        <f t="shared" si="13"/>
        <v>66.315254667007551</v>
      </c>
      <c r="L31" t="str">
        <f>$A$13</f>
        <v>Caring, leisure and other service occupations</v>
      </c>
      <c r="M31" s="18">
        <f t="shared" ref="M31:Q31" si="28">M13/M$18*100</f>
        <v>3.7275188526910115</v>
      </c>
      <c r="N31" s="18">
        <f t="shared" si="28"/>
        <v>3.8159871372538032</v>
      </c>
      <c r="O31" s="18">
        <f t="shared" si="28"/>
        <v>3.8264934010674536</v>
      </c>
      <c r="P31" s="18">
        <f t="shared" si="28"/>
        <v>4.0901109719499482</v>
      </c>
      <c r="Q31" s="18">
        <f t="shared" si="28"/>
        <v>4.5757397188713762</v>
      </c>
      <c r="R31" s="11"/>
      <c r="S31" s="40">
        <f t="shared" si="15"/>
        <v>25.996185086092176</v>
      </c>
      <c r="T31" s="40">
        <f t="shared" si="16"/>
        <v>49.096257440958325</v>
      </c>
      <c r="U31" s="40">
        <f t="shared" si="17"/>
        <v>75.092442527050494</v>
      </c>
      <c r="W31" t="str">
        <f>$A$13</f>
        <v>Caring, leisure and other service occupations</v>
      </c>
      <c r="X31" s="18">
        <f t="shared" ref="X31:AB31" si="29">X13/X$18*100</f>
        <v>18.313551052053157</v>
      </c>
      <c r="Y31" s="18">
        <f t="shared" si="29"/>
        <v>18.123759342852676</v>
      </c>
      <c r="Z31" s="18">
        <f t="shared" si="29"/>
        <v>17.479723597809599</v>
      </c>
      <c r="AA31" s="18">
        <f t="shared" si="29"/>
        <v>17.04101717301435</v>
      </c>
      <c r="AB31" s="18">
        <f t="shared" si="29"/>
        <v>17.122647652820852</v>
      </c>
      <c r="AC31" s="11"/>
      <c r="AD31" s="40">
        <f t="shared" si="19"/>
        <v>5.7990933619157481</v>
      </c>
      <c r="AE31" s="40">
        <f t="shared" si="20"/>
        <v>58.361122595862724</v>
      </c>
      <c r="AF31" s="40">
        <f t="shared" si="21"/>
        <v>64.160215957778476</v>
      </c>
    </row>
    <row r="32" spans="1:32" x14ac:dyDescent="0.2">
      <c r="A32" t="str">
        <f>$A$14</f>
        <v>Sales and customer service occupations</v>
      </c>
      <c r="B32" s="18">
        <f t="shared" si="8"/>
        <v>9.5130887637596384</v>
      </c>
      <c r="C32" s="18">
        <f t="shared" si="8"/>
        <v>8.6598578803434236</v>
      </c>
      <c r="D32" s="18">
        <f t="shared" si="8"/>
        <v>8.6451024270443035</v>
      </c>
      <c r="E32" s="18">
        <f t="shared" si="8"/>
        <v>8.4553995938667175</v>
      </c>
      <c r="F32" s="18">
        <f t="shared" si="8"/>
        <v>8.1751208543102631</v>
      </c>
      <c r="H32" s="40">
        <f t="shared" si="11"/>
        <v>0.81392368109710644</v>
      </c>
      <c r="I32" s="40">
        <f t="shared" si="12"/>
        <v>46.934751747092832</v>
      </c>
      <c r="J32" s="40">
        <f t="shared" si="13"/>
        <v>47.748675428189934</v>
      </c>
      <c r="L32" t="str">
        <f>$A$14</f>
        <v>Sales and customer service occupations</v>
      </c>
      <c r="M32" s="18">
        <f t="shared" ref="M32:Q32" si="30">M14/M$18*100</f>
        <v>6.3234118428873831</v>
      </c>
      <c r="N32" s="18">
        <f t="shared" si="30"/>
        <v>5.9426314941360454</v>
      </c>
      <c r="O32" s="18">
        <f t="shared" si="30"/>
        <v>6.1304968264179047</v>
      </c>
      <c r="P32" s="18">
        <f t="shared" si="30"/>
        <v>6.2094464962720277</v>
      </c>
      <c r="Q32" s="18">
        <f t="shared" si="30"/>
        <v>6.1788122051920409</v>
      </c>
      <c r="S32" s="40">
        <f t="shared" si="15"/>
        <v>6.1955639753159897</v>
      </c>
      <c r="T32" s="40">
        <f t="shared" si="16"/>
        <v>34.338872541286548</v>
      </c>
      <c r="U32" s="40">
        <f t="shared" si="17"/>
        <v>40.534436516602533</v>
      </c>
      <c r="W32" t="str">
        <f>$A$14</f>
        <v>Sales and customer service occupations</v>
      </c>
      <c r="X32" s="18">
        <f t="shared" ref="X32:AB32" si="31">X14/X$18*100</f>
        <v>13.185842700973707</v>
      </c>
      <c r="Y32" s="18">
        <f t="shared" si="31"/>
        <v>11.664583495019571</v>
      </c>
      <c r="Z32" s="18">
        <f t="shared" si="31"/>
        <v>11.465453373108016</v>
      </c>
      <c r="AA32" s="18">
        <f t="shared" si="31"/>
        <v>10.961581798186366</v>
      </c>
      <c r="AB32" s="18">
        <f t="shared" si="31"/>
        <v>10.359421565157675</v>
      </c>
      <c r="AD32" s="40">
        <f t="shared" si="19"/>
        <v>-2.41347323583325</v>
      </c>
      <c r="AE32" s="40">
        <f t="shared" si="20"/>
        <v>54.488564245211144</v>
      </c>
      <c r="AF32" s="40">
        <f t="shared" si="21"/>
        <v>52.075091009377907</v>
      </c>
    </row>
    <row r="33" spans="1:32" x14ac:dyDescent="0.2">
      <c r="A33" t="str">
        <f>$A$15</f>
        <v>Process, plant and machine operatives</v>
      </c>
      <c r="B33" s="18">
        <f t="shared" si="8"/>
        <v>8.3453329154607143</v>
      </c>
      <c r="C33" s="18">
        <f t="shared" si="8"/>
        <v>8.7510567938764012</v>
      </c>
      <c r="D33" s="18">
        <f t="shared" si="8"/>
        <v>8.2487422472282113</v>
      </c>
      <c r="E33" s="18">
        <f t="shared" si="8"/>
        <v>8.2769930808148349</v>
      </c>
      <c r="F33" s="18">
        <f t="shared" si="8"/>
        <v>7.6579185940564276</v>
      </c>
      <c r="G33" s="11"/>
      <c r="H33" s="40">
        <f t="shared" si="11"/>
        <v>-1.0263716899841138</v>
      </c>
      <c r="I33" s="40">
        <f t="shared" si="12"/>
        <v>48.910605020159984</v>
      </c>
      <c r="J33" s="40">
        <f t="shared" si="13"/>
        <v>47.884233330175874</v>
      </c>
      <c r="L33" t="str">
        <f>$A$15</f>
        <v>Process, plant and machine operatives</v>
      </c>
      <c r="M33" s="18">
        <f t="shared" ref="M33:Q33" si="32">M15/M$18*100</f>
        <v>13.49829944297681</v>
      </c>
      <c r="N33" s="18">
        <f t="shared" si="32"/>
        <v>14.411731239015049</v>
      </c>
      <c r="O33" s="18">
        <f t="shared" si="32"/>
        <v>13.679326221034307</v>
      </c>
      <c r="P33" s="18">
        <f t="shared" si="32"/>
        <v>13.412087506787001</v>
      </c>
      <c r="Q33" s="18">
        <f t="shared" si="32"/>
        <v>12.275600461212534</v>
      </c>
      <c r="R33" s="11"/>
      <c r="S33" s="40">
        <f t="shared" si="15"/>
        <v>-5.4470484863689883</v>
      </c>
      <c r="T33" s="40">
        <f t="shared" si="16"/>
        <v>46.86031727590337</v>
      </c>
      <c r="U33" s="40">
        <f t="shared" si="17"/>
        <v>41.413268789534378</v>
      </c>
      <c r="W33" t="str">
        <f>$A$15</f>
        <v>Process, plant and machine operatives</v>
      </c>
      <c r="X33" s="18">
        <f t="shared" ref="X33:AB33" si="33">X15/X$18*100</f>
        <v>2.4119488857416349</v>
      </c>
      <c r="Y33" s="18">
        <f t="shared" si="33"/>
        <v>2.4914482504045581</v>
      </c>
      <c r="Z33" s="18">
        <f t="shared" si="33"/>
        <v>2.1578655529318227</v>
      </c>
      <c r="AA33" s="18">
        <f t="shared" si="33"/>
        <v>2.5469169355671615</v>
      </c>
      <c r="AB33" s="18">
        <f t="shared" si="33"/>
        <v>2.6053903743587679</v>
      </c>
      <c r="AC33" s="11"/>
      <c r="AD33" s="40">
        <f t="shared" si="19"/>
        <v>30.404929652034028</v>
      </c>
      <c r="AE33" s="40">
        <f t="shared" si="20"/>
        <v>63.488285066862161</v>
      </c>
      <c r="AF33" s="40">
        <f t="shared" si="21"/>
        <v>93.893214718896189</v>
      </c>
    </row>
    <row r="34" spans="1:32" x14ac:dyDescent="0.2">
      <c r="A34" t="str">
        <f>$A$16</f>
        <v>Elementary occupations</v>
      </c>
      <c r="B34" s="18">
        <f t="shared" si="8"/>
        <v>12.227586389044559</v>
      </c>
      <c r="C34" s="18">
        <f t="shared" si="8"/>
        <v>11.388286958965203</v>
      </c>
      <c r="D34" s="18">
        <f t="shared" si="8"/>
        <v>10.477654431244044</v>
      </c>
      <c r="E34" s="18">
        <f t="shared" si="8"/>
        <v>10.62098235185446</v>
      </c>
      <c r="F34" s="18">
        <f t="shared" si="8"/>
        <v>9.9028915786165967</v>
      </c>
      <c r="G34" s="11"/>
      <c r="H34" s="40">
        <f t="shared" si="11"/>
        <v>0.76145564960882661</v>
      </c>
      <c r="I34" s="40">
        <f t="shared" si="12"/>
        <v>47.671006946690447</v>
      </c>
      <c r="J34" s="40">
        <f t="shared" si="13"/>
        <v>48.432462596299267</v>
      </c>
      <c r="L34" t="str">
        <f>$A$16</f>
        <v>Elementary occupations</v>
      </c>
      <c r="M34" s="18">
        <f t="shared" ref="M34:Q34" si="34">M16/M$18*100</f>
        <v>12.902372548578922</v>
      </c>
      <c r="N34" s="18">
        <f t="shared" si="34"/>
        <v>11.709549782827345</v>
      </c>
      <c r="O34" s="18">
        <f t="shared" si="34"/>
        <v>11.000077269337078</v>
      </c>
      <c r="P34" s="18">
        <f t="shared" si="34"/>
        <v>11.445520934722483</v>
      </c>
      <c r="Q34" s="18">
        <f t="shared" si="34"/>
        <v>10.693461064100239</v>
      </c>
      <c r="R34" s="11"/>
      <c r="S34" s="40">
        <f t="shared" si="15"/>
        <v>2.4282159652151996</v>
      </c>
      <c r="T34" s="40">
        <f t="shared" si="16"/>
        <v>39.343327169169982</v>
      </c>
      <c r="U34" s="40">
        <f t="shared" si="17"/>
        <v>41.771543134385176</v>
      </c>
      <c r="W34" t="str">
        <f>$A$16</f>
        <v>Elementary occupations</v>
      </c>
      <c r="X34" s="18">
        <f t="shared" ref="X34:AB34" si="35">X16/X$18*100</f>
        <v>11.450603771153054</v>
      </c>
      <c r="Y34" s="18">
        <f t="shared" si="35"/>
        <v>11.033032556607864</v>
      </c>
      <c r="Z34" s="18">
        <f t="shared" si="35"/>
        <v>9.8917113532146708</v>
      </c>
      <c r="AA34" s="18">
        <f t="shared" si="35"/>
        <v>9.7009079632254789</v>
      </c>
      <c r="AB34" s="18">
        <f t="shared" si="35"/>
        <v>9.0378742928983229</v>
      </c>
      <c r="AC34" s="11"/>
      <c r="AD34" s="40">
        <f t="shared" si="19"/>
        <v>-1.3174305994986801</v>
      </c>
      <c r="AE34" s="40">
        <f t="shared" si="20"/>
        <v>58.057802705119798</v>
      </c>
      <c r="AF34" s="40">
        <f t="shared" si="21"/>
        <v>56.74037210562112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6.6096406190492081</v>
      </c>
      <c r="I36" s="43">
        <f t="shared" si="12"/>
        <v>49.351311259313171</v>
      </c>
      <c r="J36" s="43">
        <f t="shared" si="13"/>
        <v>55.960951878362373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5.3651650689875545</v>
      </c>
      <c r="T36" s="43">
        <f t="shared" ref="T36" si="37">IF(O18&gt;0,(T18/O18)*100,0)</f>
        <v>41.306285086338079</v>
      </c>
      <c r="U36" s="43">
        <f t="shared" ref="U36" si="38">IF(O18&gt;0,(U18/O18)*100,0)</f>
        <v>46.671450155325637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8.0054292047802971</v>
      </c>
      <c r="AE36" s="43">
        <f t="shared" ref="AE36" si="40">IF(Z18&gt;0,(AE18/Z18)*100,0)</f>
        <v>58.374514409900911</v>
      </c>
      <c r="AF36" s="43">
        <f t="shared" ref="AF36" si="41">IF(Z18&gt;0,(AF18/Z18)*100,0)</f>
        <v>66.379943614681224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South East Midlands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South East Midlands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South East Midlands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4.6897042045646931</v>
      </c>
      <c r="C46" s="18">
        <f t="shared" si="42"/>
        <v>3.1990863475326092</v>
      </c>
      <c r="D46" s="18">
        <f t="shared" si="42"/>
        <v>-1.058013169938532</v>
      </c>
      <c r="E46" s="18">
        <f t="shared" si="42"/>
        <v>0.96754350329504302</v>
      </c>
      <c r="F46" s="18">
        <f>IF(F$6-D$6 &lt;&gt; 0,(EXP(LN(F8/D8)/(F$6-D$6))-1)*100,0)</f>
        <v>0.28779187075038681</v>
      </c>
      <c r="H46" s="18">
        <f>IF($F$6-$D$6 &lt;&gt; 0,(EXP(LN(1+(H26/100))/($F$6-$D$6))-1)*100,0)</f>
        <v>0.28779187075038681</v>
      </c>
      <c r="I46" s="18">
        <f>IF($F$6-$D$6 &lt;&gt; 0,(EXP(LN(1+(I26/100))/($F$6-$D$6))-1)*100,0)</f>
        <v>2.7608497255593445</v>
      </c>
      <c r="J46" s="18">
        <f>IF($F$6-$D$6 &lt;&gt; 0,(EXP(LN(1+(J26/100))/($F$6-$D$6))-1)*100,0)</f>
        <v>2.958727720965193</v>
      </c>
      <c r="L46" t="str">
        <f>$A$8</f>
        <v>Managers, directors and senior officials</v>
      </c>
      <c r="M46" s="18">
        <f t="shared" ref="M46:M54" si="43">IF(N$6-M$6 &lt;&gt; 0,(EXP(LN(N8/M8)/(N$6-M$6))-1)*100,0)</f>
        <v>3.6684132328522301</v>
      </c>
      <c r="N46" s="18">
        <f t="shared" ref="N46:N54" si="44">IF(O$6-N$6 &lt;&gt; 0,(EXP(LN(O8/N8)/(O$6-N$6))-1)*100,0)</f>
        <v>3.9197451757883028</v>
      </c>
      <c r="O46" s="18">
        <f t="shared" ref="O46:O54" si="45">IF(P$6-O$6 &lt;&gt; 0,(EXP(LN(P8/O8)/(P$6-O$6))-1)*100,0)</f>
        <v>-1.135074552898474</v>
      </c>
      <c r="P46" s="18">
        <f t="shared" ref="P46:P54" si="46">IF(Q$6-P$6 &lt;&gt; 0,(EXP(LN(Q8/P8)/(Q$6-P$6))-1)*100,0)</f>
        <v>0.71648478304267016</v>
      </c>
      <c r="Q46" s="18">
        <f>IF(Q$6-O$6 &lt;&gt; 0,(EXP(LN(Q8/O8)/(Q$6-O$6))-1)*100,0)</f>
        <v>9.5477137361177356E-2</v>
      </c>
      <c r="S46" s="18">
        <f>IF($F$6-$D$6 &lt;&gt; 0,(EXP(LN(1+(S26/100))/($F$6-$D$6))-1)*100,0)</f>
        <v>9.5477137361177356E-2</v>
      </c>
      <c r="T46" s="18">
        <f>IF($F$6-$D$6 &lt;&gt; 0,(EXP(LN(1+(T26/100))/($F$6-$D$6))-1)*100,0)</f>
        <v>2.5462784911438829</v>
      </c>
      <c r="U46" s="18">
        <f>IF($F$6-$D$6 &lt;&gt; 0,(EXP(LN(1+(U26/100))/($F$6-$D$6))-1)*100,0)</f>
        <v>2.6135652712929058</v>
      </c>
      <c r="W46" t="str">
        <f>$A$8</f>
        <v>Managers, directors and senior officials</v>
      </c>
      <c r="X46" s="18">
        <f t="shared" ref="X46:X54" si="47">IF(Y$6-X$6 &lt;&gt; 0,(EXP(LN(Y8/X8)/(Y$6-X$6))-1)*100,0)</f>
        <v>6.9577136233178738</v>
      </c>
      <c r="Y46" s="18">
        <f t="shared" ref="Y46:Y54" si="48">IF(Z$6-Y$6 &lt;&gt; 0,(EXP(LN(Z8/Y8)/(Z$6-Y$6))-1)*100,0)</f>
        <v>1.7185825805008603</v>
      </c>
      <c r="Z46" s="18">
        <f t="shared" ref="Z46:Z54" si="49">IF(AA$6-Z$6 &lt;&gt; 0,(EXP(LN(AA8/Z8)/(AA$6-Z$6))-1)*100,0)</f>
        <v>-0.8970506283435653</v>
      </c>
      <c r="AA46" s="18">
        <f t="shared" ref="AA46:AA54" si="50">IF(AB$6-AA$6 &lt;&gt; 0,(EXP(LN(AB8/AA8)/(AB$6-AA$6))-1)*100,0)</f>
        <v>1.4709431234256165</v>
      </c>
      <c r="AB46" s="18">
        <f>IF(AB$6-Z$6 &lt;&gt; 0,(EXP(LN(AB8/Z8)/(AB$6-Z$6))-1)*100,0)</f>
        <v>0.67539088668127079</v>
      </c>
      <c r="AD46" s="18">
        <f>IF($F$6-$D$6 &lt;&gt; 0,(EXP(LN(1+(AD26/100))/($F$6-$D$6))-1)*100,0)</f>
        <v>0.67539088668127079</v>
      </c>
      <c r="AE46" s="18">
        <f>IF($F$6-$D$6 &lt;&gt; 0,(EXP(LN(1+(AE26/100))/($F$6-$D$6))-1)*100,0)</f>
        <v>3.1917919523680727</v>
      </c>
      <c r="AF46" s="18">
        <f>IF($F$6-$D$6 &lt;&gt; 0,(EXP(LN(1+(AF26/100))/($F$6-$D$6))-1)*100,0)</f>
        <v>3.6344642175839548</v>
      </c>
    </row>
    <row r="47" spans="1:32" x14ac:dyDescent="0.2">
      <c r="A47" t="str">
        <f>$A$9</f>
        <v>Professional occupations</v>
      </c>
      <c r="B47" s="18">
        <f t="shared" si="42"/>
        <v>3.8159781842433294</v>
      </c>
      <c r="C47" s="18">
        <f t="shared" si="42"/>
        <v>5.0860080081601478</v>
      </c>
      <c r="D47" s="18">
        <f t="shared" si="42"/>
        <v>1.4900290254445947</v>
      </c>
      <c r="E47" s="18">
        <f t="shared" si="42"/>
        <v>1.0726226979495879</v>
      </c>
      <c r="F47" s="18">
        <f>IF(F$6-D$6 &lt;&gt; 0,(EXP(LN(F9/D9)/(F$6-D$6))-1)*100,0)</f>
        <v>1.2115670463823669</v>
      </c>
      <c r="H47" s="18">
        <f t="shared" ref="H47:J56" si="51">IF($F$6-$D$6 &lt;&gt; 0,(EXP(LN(1+(H27/100))/($F$6-$D$6))-1)*100,0)</f>
        <v>1.2115670463823669</v>
      </c>
      <c r="I47" s="18">
        <f t="shared" si="51"/>
        <v>2.7164448870868219</v>
      </c>
      <c r="J47" s="18">
        <f t="shared" si="51"/>
        <v>3.5717079507207039</v>
      </c>
      <c r="L47" t="str">
        <f>$A$9</f>
        <v>Professional occupations</v>
      </c>
      <c r="M47" s="18">
        <f t="shared" si="43"/>
        <v>2.7934575639511294</v>
      </c>
      <c r="N47" s="18">
        <f t="shared" si="44"/>
        <v>4.2382457134051421</v>
      </c>
      <c r="O47" s="18">
        <f t="shared" si="45"/>
        <v>2.0898723973577393</v>
      </c>
      <c r="P47" s="18">
        <f t="shared" si="46"/>
        <v>0.98163908992781046</v>
      </c>
      <c r="Q47" s="18">
        <f>IF(Q$6-O$6 &lt;&gt; 0,(EXP(LN(Q9/O9)/(Q$6-O$6))-1)*100,0)</f>
        <v>1.3497069920156868</v>
      </c>
      <c r="S47" s="18">
        <f t="shared" ref="S47:U47" si="52">IF($F$6-$D$6 &lt;&gt; 0,(EXP(LN(1+(S27/100))/($F$6-$D$6))-1)*100,0)</f>
        <v>1.3497069920156868</v>
      </c>
      <c r="T47" s="18">
        <f t="shared" si="52"/>
        <v>2.3676650798310828</v>
      </c>
      <c r="U47" s="18">
        <f t="shared" si="52"/>
        <v>3.3666101562898954</v>
      </c>
      <c r="W47" t="str">
        <f>$A$9</f>
        <v>Professional occupations</v>
      </c>
      <c r="X47" s="18">
        <f t="shared" si="47"/>
        <v>5.1166382654253439</v>
      </c>
      <c r="Y47" s="18">
        <f t="shared" si="48"/>
        <v>6.1058111473548893</v>
      </c>
      <c r="Z47" s="18">
        <f t="shared" si="49"/>
        <v>0.76236781475351734</v>
      </c>
      <c r="AA47" s="18">
        <f t="shared" si="50"/>
        <v>1.1863738280528002</v>
      </c>
      <c r="AB47" s="18">
        <f>IF(AB$6-Z$6 &lt;&gt; 0,(EXP(LN(AB9/Z9)/(AB$6-Z$6))-1)*100,0)</f>
        <v>1.0448406147222755</v>
      </c>
      <c r="AD47" s="18">
        <f t="shared" ref="AD47:AF47" si="53">IF($F$6-$D$6 &lt;&gt; 0,(EXP(LN(1+(AD27/100))/($F$6-$D$6))-1)*100,0)</f>
        <v>1.0448406147222755</v>
      </c>
      <c r="AE47" s="18">
        <f t="shared" si="53"/>
        <v>3.1083248773246863</v>
      </c>
      <c r="AF47" s="18">
        <f t="shared" si="53"/>
        <v>3.8069756848166492</v>
      </c>
    </row>
    <row r="48" spans="1:32" x14ac:dyDescent="0.2">
      <c r="A48" t="str">
        <f>$A$10</f>
        <v>Associate professional occupations</v>
      </c>
      <c r="B48" s="18">
        <f t="shared" si="42"/>
        <v>2.5900413656906762</v>
      </c>
      <c r="C48" s="18">
        <f t="shared" si="42"/>
        <v>4.5063845161265714</v>
      </c>
      <c r="D48" s="18">
        <f t="shared" si="42"/>
        <v>1.0105517482806414</v>
      </c>
      <c r="E48" s="18">
        <f t="shared" si="42"/>
        <v>0.86819578778509765</v>
      </c>
      <c r="F48" s="18">
        <f t="shared" ref="F48:F56" si="54">IF(F$6-D$6 &lt;&gt; 0,(EXP(LN(F10/D10)/(F$6-D$6))-1)*100,0)</f>
        <v>0.91562546900081365</v>
      </c>
      <c r="H48" s="18">
        <f t="shared" si="51"/>
        <v>0.91562546900081365</v>
      </c>
      <c r="I48" s="18">
        <f t="shared" si="51"/>
        <v>2.7224852638707553</v>
      </c>
      <c r="J48" s="18">
        <f t="shared" si="51"/>
        <v>3.3642206587848333</v>
      </c>
      <c r="L48" t="str">
        <f>$A$10</f>
        <v>Associate professional occupations</v>
      </c>
      <c r="M48" s="18">
        <f t="shared" si="43"/>
        <v>1.7263224778674591</v>
      </c>
      <c r="N48" s="18">
        <f t="shared" si="44"/>
        <v>4.5359379035957659</v>
      </c>
      <c r="O48" s="18">
        <f t="shared" si="45"/>
        <v>-0.75919415837208959</v>
      </c>
      <c r="P48" s="18">
        <f>IF(Q$6-P$6 &lt;&gt; 0,(EXP(LN(Q10/P10)/(Q$6-P$6))-1)*100,0)</f>
        <v>0.32894741267743832</v>
      </c>
      <c r="Q48" s="18">
        <f t="shared" ref="Q48:Q54" si="55">IF(Q$6-O$6 &lt;&gt; 0,(EXP(LN(Q10/O10)/(Q$6-O$6))-1)*100,0)</f>
        <v>-3.5085702980230948E-2</v>
      </c>
      <c r="S48" s="18">
        <f t="shared" ref="S48:U48" si="56">IF($F$6-$D$6 &lt;&gt; 0,(EXP(LN(1+(S28/100))/($F$6-$D$6))-1)*100,0)</f>
        <v>-3.5085702980230948E-2</v>
      </c>
      <c r="T48" s="18">
        <f t="shared" si="56"/>
        <v>2.0936239957497937</v>
      </c>
      <c r="U48" s="18">
        <f t="shared" si="56"/>
        <v>2.067390015185433</v>
      </c>
      <c r="W48" t="str">
        <f>$A$10</f>
        <v>Associate professional occupations</v>
      </c>
      <c r="X48" s="18">
        <f t="shared" si="47"/>
        <v>3.7084177095989102</v>
      </c>
      <c r="Y48" s="18">
        <f t="shared" si="48"/>
        <v>4.4699188904243847</v>
      </c>
      <c r="Z48" s="18">
        <f t="shared" si="49"/>
        <v>3.0373798292006038</v>
      </c>
      <c r="AA48" s="18">
        <f t="shared" si="50"/>
        <v>1.3944247781625174</v>
      </c>
      <c r="AB48" s="18">
        <f t="shared" ref="AB48:AB54" si="57">IF(AB$6-Z$6 &lt;&gt; 0,(EXP(LN(AB10/Z10)/(AB$6-Z$6))-1)*100,0)</f>
        <v>1.9391448283843093</v>
      </c>
      <c r="AD48" s="18">
        <f t="shared" ref="AD48:AF48" si="58">IF($F$6-$D$6 &lt;&gt; 0,(EXP(LN(1+(AD28/100))/($F$6-$D$6))-1)*100,0)</f>
        <v>1.9391448283843093</v>
      </c>
      <c r="AE48" s="18">
        <f t="shared" si="58"/>
        <v>3.4312385565436365</v>
      </c>
      <c r="AF48" s="18">
        <f t="shared" si="58"/>
        <v>4.7035505335944583</v>
      </c>
    </row>
    <row r="49" spans="1:32" x14ac:dyDescent="0.2">
      <c r="A49" t="str">
        <f>$A$11</f>
        <v>Administrative and secretarial occupations</v>
      </c>
      <c r="B49" s="18">
        <f t="shared" si="42"/>
        <v>0.51008687336766556</v>
      </c>
      <c r="C49" s="18">
        <f t="shared" si="42"/>
        <v>2.3886283190880375</v>
      </c>
      <c r="D49" s="18">
        <f t="shared" si="42"/>
        <v>0.34889070824744017</v>
      </c>
      <c r="E49" s="18">
        <f t="shared" si="42"/>
        <v>-0.44259325196452926</v>
      </c>
      <c r="F49" s="18">
        <f t="shared" si="54"/>
        <v>-0.1794613400323275</v>
      </c>
      <c r="H49" s="18">
        <f t="shared" si="51"/>
        <v>-0.1794613400323275</v>
      </c>
      <c r="I49" s="18">
        <f t="shared" si="51"/>
        <v>2.7868271689773572</v>
      </c>
      <c r="J49" s="18">
        <f t="shared" si="51"/>
        <v>2.6652107185530127</v>
      </c>
      <c r="L49" t="str">
        <f>$A$11</f>
        <v>Administrative and secretarial occupations</v>
      </c>
      <c r="M49" s="18">
        <f t="shared" si="43"/>
        <v>-0.41206772644024614</v>
      </c>
      <c r="N49" s="18">
        <f t="shared" si="44"/>
        <v>19.709958883191781</v>
      </c>
      <c r="O49" s="18">
        <f t="shared" si="45"/>
        <v>1.0512267139280995</v>
      </c>
      <c r="P49" s="18">
        <f t="shared" si="46"/>
        <v>1.0688580313950924</v>
      </c>
      <c r="Q49" s="18">
        <f t="shared" si="55"/>
        <v>1.0629805837887307</v>
      </c>
      <c r="S49" s="18">
        <f t="shared" ref="S49:U49" si="59">IF($F$6-$D$6 &lt;&gt; 0,(EXP(LN(1+(S29/100))/($F$6-$D$6))-1)*100,0)</f>
        <v>1.0629805837887307</v>
      </c>
      <c r="T49" s="18">
        <f t="shared" si="59"/>
        <v>2.2442747774622074</v>
      </c>
      <c r="U49" s="18">
        <f t="shared" si="59"/>
        <v>3.0393100348739432</v>
      </c>
      <c r="W49" t="str">
        <f>$A$11</f>
        <v>Administrative and secretarial occupations</v>
      </c>
      <c r="X49" s="18">
        <f t="shared" si="47"/>
        <v>0.7379813648299649</v>
      </c>
      <c r="Y49" s="18">
        <f t="shared" si="48"/>
        <v>-1.7707014263489196</v>
      </c>
      <c r="Z49" s="18">
        <f t="shared" si="49"/>
        <v>0.13959175630882115</v>
      </c>
      <c r="AA49" s="18">
        <f t="shared" si="50"/>
        <v>-0.94980986824970692</v>
      </c>
      <c r="AB49" s="18">
        <f t="shared" si="57"/>
        <v>-0.58799922492012158</v>
      </c>
      <c r="AD49" s="18">
        <f t="shared" ref="AD49:AF49" si="60">IF($F$6-$D$6 &lt;&gt; 0,(EXP(LN(1+(AD29/100))/($F$6-$D$6))-1)*100,0)</f>
        <v>-0.58799922492012158</v>
      </c>
      <c r="AE49" s="18">
        <f t="shared" si="60"/>
        <v>2.9382920841162452</v>
      </c>
      <c r="AF49" s="18">
        <f t="shared" si="60"/>
        <v>2.5520286177658891</v>
      </c>
    </row>
    <row r="50" spans="1:32" x14ac:dyDescent="0.2">
      <c r="A50" t="str">
        <f>$A$12</f>
        <v>Skilled trades occupations</v>
      </c>
      <c r="B50" s="18">
        <f t="shared" si="42"/>
        <v>-0.20308400937243398</v>
      </c>
      <c r="C50" s="18">
        <f t="shared" si="42"/>
        <v>-10.856692915231491</v>
      </c>
      <c r="D50" s="18">
        <f t="shared" si="42"/>
        <v>-0.11358146371677202</v>
      </c>
      <c r="E50" s="18">
        <f t="shared" si="42"/>
        <v>-0.60063610206558815</v>
      </c>
      <c r="F50" s="18">
        <f t="shared" si="54"/>
        <v>-0.43854900941235897</v>
      </c>
      <c r="H50" s="18">
        <f t="shared" si="51"/>
        <v>-0.43854900941235897</v>
      </c>
      <c r="I50" s="18">
        <f t="shared" si="51"/>
        <v>2.2973174785541728</v>
      </c>
      <c r="J50" s="18">
        <f t="shared" si="51"/>
        <v>1.9810831312136346</v>
      </c>
      <c r="L50" t="str">
        <f>$A$12</f>
        <v>Skilled trades occupations</v>
      </c>
      <c r="M50" s="18">
        <f t="shared" si="43"/>
        <v>-0.60563765846428641</v>
      </c>
      <c r="N50" s="18">
        <f t="shared" si="44"/>
        <v>-11.592877716029982</v>
      </c>
      <c r="O50" s="18">
        <f t="shared" si="45"/>
        <v>-0.27035914054827082</v>
      </c>
      <c r="P50" s="18">
        <f t="shared" si="46"/>
        <v>-0.77775552290605399</v>
      </c>
      <c r="Q50" s="18">
        <f t="shared" si="55"/>
        <v>-0.60891087821495216</v>
      </c>
      <c r="S50" s="18">
        <f t="shared" ref="S50:U50" si="61">IF($F$6-$D$6 &lt;&gt; 0,(EXP(LN(1+(S30/100))/($F$6-$D$6))-1)*100,0)</f>
        <v>-0.60891087821495216</v>
      </c>
      <c r="T50" s="18">
        <f t="shared" si="61"/>
        <v>2.1380518264061621</v>
      </c>
      <c r="U50" s="18">
        <f t="shared" si="61"/>
        <v>1.6905638641314447</v>
      </c>
      <c r="W50" t="str">
        <f>$A$12</f>
        <v>Skilled trades occupations</v>
      </c>
      <c r="X50" s="18">
        <f t="shared" si="47"/>
        <v>2.9034978450354521</v>
      </c>
      <c r="Y50" s="18">
        <f t="shared" si="48"/>
        <v>-5.6444396280558422</v>
      </c>
      <c r="Z50" s="18">
        <f t="shared" si="49"/>
        <v>0.90230594147793219</v>
      </c>
      <c r="AA50" s="18">
        <f t="shared" si="50"/>
        <v>0.44760586373022715</v>
      </c>
      <c r="AB50" s="18">
        <f t="shared" si="57"/>
        <v>0.59894442878836163</v>
      </c>
      <c r="AD50" s="18">
        <f t="shared" ref="AD50:AF50" si="62">IF($F$6-$D$6 &lt;&gt; 0,(EXP(LN(1+(AD30/100))/($F$6-$D$6))-1)*100,0)</f>
        <v>0.59894442878836163</v>
      </c>
      <c r="AE50" s="18">
        <f t="shared" si="62"/>
        <v>3.2743097098579588</v>
      </c>
      <c r="AF50" s="18">
        <f t="shared" si="62"/>
        <v>3.6618782679987083</v>
      </c>
    </row>
    <row r="51" spans="1:32" x14ac:dyDescent="0.2">
      <c r="A51" t="str">
        <f>$A$13</f>
        <v>Caring, leisure and other service occupations</v>
      </c>
      <c r="B51" s="18">
        <f t="shared" si="42"/>
        <v>2.2597360073465911</v>
      </c>
      <c r="C51" s="18">
        <f t="shared" si="42"/>
        <v>-4.2484431503445386</v>
      </c>
      <c r="D51" s="18">
        <f t="shared" si="42"/>
        <v>0.43835152982962811</v>
      </c>
      <c r="E51" s="18">
        <f t="shared" si="42"/>
        <v>0.71698762762291146</v>
      </c>
      <c r="F51" s="18">
        <f t="shared" si="54"/>
        <v>0.62402314604923514</v>
      </c>
      <c r="H51" s="18">
        <f t="shared" si="51"/>
        <v>0.62402314604923514</v>
      </c>
      <c r="I51" s="18">
        <f t="shared" si="51"/>
        <v>3.0324563837953455</v>
      </c>
      <c r="J51" s="18">
        <f t="shared" si="51"/>
        <v>3.4495975993145356</v>
      </c>
      <c r="L51" t="str">
        <f>$A$13</f>
        <v>Caring, leisure and other service occupations</v>
      </c>
      <c r="M51" s="18">
        <f t="shared" si="43"/>
        <v>2.123599229423645</v>
      </c>
      <c r="N51" s="18">
        <f t="shared" si="44"/>
        <v>-5.5792709233026816E-2</v>
      </c>
      <c r="O51" s="18">
        <f t="shared" si="45"/>
        <v>1.8377306574452357</v>
      </c>
      <c r="P51" s="18">
        <f t="shared" si="46"/>
        <v>1.4101401897111288</v>
      </c>
      <c r="Q51" s="18">
        <f t="shared" si="55"/>
        <v>1.5524704899499531</v>
      </c>
      <c r="S51" s="18">
        <f t="shared" ref="S51:U51" si="63">IF($F$6-$D$6 &lt;&gt; 0,(EXP(LN(1+(S31/100))/($F$6-$D$6))-1)*100,0)</f>
        <v>1.5524704899499531</v>
      </c>
      <c r="T51" s="18">
        <f t="shared" si="63"/>
        <v>2.6985825462416901</v>
      </c>
      <c r="U51" s="18">
        <f t="shared" si="63"/>
        <v>3.8048933879571534</v>
      </c>
      <c r="W51" t="str">
        <f>$A$13</f>
        <v>Caring, leisure and other service occupations</v>
      </c>
      <c r="X51" s="18">
        <f t="shared" si="47"/>
        <v>2.2915631602876241</v>
      </c>
      <c r="Y51" s="18">
        <f t="shared" si="48"/>
        <v>-5.2246149704071261</v>
      </c>
      <c r="Z51" s="18">
        <f t="shared" si="49"/>
        <v>8.2545348870977087E-2</v>
      </c>
      <c r="AA51" s="18">
        <f t="shared" si="50"/>
        <v>0.523829203624393</v>
      </c>
      <c r="AB51" s="18">
        <f t="shared" si="57"/>
        <v>0.3765188181293011</v>
      </c>
      <c r="AD51" s="18">
        <f t="shared" ref="AD51:AF51" si="64">IF($F$6-$D$6 &lt;&gt; 0,(EXP(LN(1+(AD31/100))/($F$6-$D$6))-1)*100,0)</f>
        <v>0.3765188181293011</v>
      </c>
      <c r="AE51" s="18">
        <f t="shared" si="64"/>
        <v>3.1121647964393429</v>
      </c>
      <c r="AF51" s="18">
        <f t="shared" si="64"/>
        <v>3.3596890993255801</v>
      </c>
    </row>
    <row r="52" spans="1:32" x14ac:dyDescent="0.2">
      <c r="A52" t="str">
        <f>$A$14</f>
        <v>Sales and customer service occupations</v>
      </c>
      <c r="B52" s="18">
        <f t="shared" si="42"/>
        <v>-0.35856723006212343</v>
      </c>
      <c r="C52" s="18">
        <f t="shared" si="42"/>
        <v>-1.164882601105921</v>
      </c>
      <c r="D52" s="18">
        <f t="shared" si="42"/>
        <v>9.3153329907114113E-2</v>
      </c>
      <c r="E52" s="18">
        <f t="shared" si="42"/>
        <v>3.4513888780973723E-2</v>
      </c>
      <c r="F52" s="18">
        <f t="shared" si="54"/>
        <v>5.4056551068937253E-2</v>
      </c>
      <c r="H52" s="18">
        <f t="shared" si="51"/>
        <v>5.4056551068937253E-2</v>
      </c>
      <c r="I52" s="18">
        <f t="shared" si="51"/>
        <v>2.5986472987688192</v>
      </c>
      <c r="J52" s="18">
        <f t="shared" si="51"/>
        <v>2.6364383888965559</v>
      </c>
      <c r="L52" t="str">
        <f>$A$14</f>
        <v>Sales and customer service occupations</v>
      </c>
      <c r="M52" s="18">
        <f t="shared" si="43"/>
        <v>-3.7713319561205605E-2</v>
      </c>
      <c r="N52" s="18">
        <f t="shared" si="44"/>
        <v>2.8206707939297804</v>
      </c>
      <c r="O52" s="18">
        <f t="shared" si="45"/>
        <v>0.74728049747403436</v>
      </c>
      <c r="P52" s="18">
        <f t="shared" si="46"/>
        <v>0.22913252829670494</v>
      </c>
      <c r="Q52" s="18">
        <f t="shared" si="55"/>
        <v>0.40155174370299918</v>
      </c>
      <c r="S52" s="18">
        <f t="shared" ref="S52:U52" si="65">IF($F$6-$D$6 &lt;&gt; 0,(EXP(LN(1+(S32/100))/($F$6-$D$6))-1)*100,0)</f>
        <v>0.40155174370299918</v>
      </c>
      <c r="T52" s="18">
        <f t="shared" si="65"/>
        <v>1.9874609709999103</v>
      </c>
      <c r="U52" s="18">
        <f t="shared" si="65"/>
        <v>2.2944764127057926</v>
      </c>
      <c r="W52" t="str">
        <f>$A$14</f>
        <v>Sales and customer service occupations</v>
      </c>
      <c r="X52" s="18">
        <f t="shared" si="47"/>
        <v>-0.53707635709664414</v>
      </c>
      <c r="Y52" s="18">
        <f t="shared" si="48"/>
        <v>-3.4101971577491286</v>
      </c>
      <c r="Z52" s="18">
        <f t="shared" si="49"/>
        <v>-0.30748537591156477</v>
      </c>
      <c r="AA52" s="18">
        <f t="shared" si="50"/>
        <v>-9.0287150326939791E-2</v>
      </c>
      <c r="AB52" s="18">
        <f t="shared" si="57"/>
        <v>-0.16273908642242541</v>
      </c>
      <c r="AD52" s="18">
        <f t="shared" ref="AD52:AF52" si="66">IF($F$6-$D$6 &lt;&gt; 0,(EXP(LN(1+(AD32/100))/($F$6-$D$6))-1)*100,0)</f>
        <v>-0.16273908642242541</v>
      </c>
      <c r="AE52" s="18">
        <f t="shared" si="66"/>
        <v>2.9421155501341723</v>
      </c>
      <c r="AF52" s="18">
        <f t="shared" si="66"/>
        <v>2.8341128289312012</v>
      </c>
    </row>
    <row r="53" spans="1:32" x14ac:dyDescent="0.2">
      <c r="A53" t="str">
        <f>$A$15</f>
        <v>Process, plant and machine operatives</v>
      </c>
      <c r="B53" s="18">
        <f t="shared" si="42"/>
        <v>3.2278468481276024</v>
      </c>
      <c r="C53" s="18">
        <f t="shared" si="42"/>
        <v>-6.6790535219642617</v>
      </c>
      <c r="D53" s="18">
        <f t="shared" si="42"/>
        <v>0.60708005223648609</v>
      </c>
      <c r="E53" s="18">
        <f t="shared" si="42"/>
        <v>-0.40496767850234372</v>
      </c>
      <c r="F53" s="18">
        <f t="shared" si="54"/>
        <v>-6.8754700090256637E-2</v>
      </c>
      <c r="H53" s="18">
        <f t="shared" si="51"/>
        <v>-6.8754700090256637E-2</v>
      </c>
      <c r="I53" s="18">
        <f t="shared" si="51"/>
        <v>2.6900523395059217</v>
      </c>
      <c r="J53" s="18">
        <f t="shared" si="51"/>
        <v>2.6427135615351149</v>
      </c>
      <c r="L53" t="str">
        <f>$A$15</f>
        <v>Process, plant and machine operatives</v>
      </c>
      <c r="M53" s="18">
        <f t="shared" si="43"/>
        <v>3.2021210841339798</v>
      </c>
      <c r="N53" s="18">
        <f t="shared" si="44"/>
        <v>-5.3954306070094438</v>
      </c>
      <c r="O53" s="18">
        <f t="shared" si="45"/>
        <v>9.4040961064156825E-2</v>
      </c>
      <c r="P53" s="18">
        <f t="shared" si="46"/>
        <v>-0.60526100531838045</v>
      </c>
      <c r="Q53" s="18">
        <f t="shared" si="55"/>
        <v>-0.37270489100809101</v>
      </c>
      <c r="S53" s="18">
        <f t="shared" ref="S53:U53" si="67">IF($F$6-$D$6 &lt;&gt; 0,(EXP(LN(1+(S33/100))/($F$6-$D$6))-1)*100,0)</f>
        <v>-0.37270489100809101</v>
      </c>
      <c r="T53" s="18">
        <f t="shared" si="67"/>
        <v>2.5951815055285321</v>
      </c>
      <c r="U53" s="18">
        <f t="shared" si="67"/>
        <v>2.3369990321190803</v>
      </c>
      <c r="W53" t="str">
        <f>$A$15</f>
        <v>Process, plant and machine operatives</v>
      </c>
      <c r="X53" s="18">
        <f t="shared" si="47"/>
        <v>3.393164372185109</v>
      </c>
      <c r="Y53" s="18">
        <f t="shared" si="48"/>
        <v>-14.889764046837882</v>
      </c>
      <c r="Z53" s="18">
        <f t="shared" si="49"/>
        <v>3.9834520783583072</v>
      </c>
      <c r="AA53" s="18">
        <f t="shared" si="50"/>
        <v>0.70413080069078315</v>
      </c>
      <c r="AB53" s="18">
        <f t="shared" si="57"/>
        <v>1.7855827133704816</v>
      </c>
      <c r="AD53" s="18">
        <f t="shared" ref="AD53:AF53" si="68">IF($F$6-$D$6 &lt;&gt; 0,(EXP(LN(1+(AD33/100))/($F$6-$D$6))-1)*100,0)</f>
        <v>1.7855827133704816</v>
      </c>
      <c r="AE53" s="18">
        <f t="shared" si="68"/>
        <v>3.3314306980882114</v>
      </c>
      <c r="AF53" s="18">
        <f t="shared" si="68"/>
        <v>4.5131267258087915</v>
      </c>
    </row>
    <row r="54" spans="1:32" x14ac:dyDescent="0.2">
      <c r="A54" t="str">
        <f>$A$16</f>
        <v>Elementary occupations</v>
      </c>
      <c r="B54" s="18">
        <f t="shared" si="42"/>
        <v>0.2125412382508296</v>
      </c>
      <c r="C54" s="18">
        <f t="shared" si="42"/>
        <v>-8.9127537115262783</v>
      </c>
      <c r="D54" s="18">
        <f t="shared" si="42"/>
        <v>0.81187587893229995</v>
      </c>
      <c r="E54" s="18">
        <f t="shared" si="42"/>
        <v>-0.32790304735147435</v>
      </c>
      <c r="F54" s="18">
        <f t="shared" si="54"/>
        <v>5.0584203449566267E-2</v>
      </c>
      <c r="H54" s="18">
        <f t="shared" si="51"/>
        <v>5.0584203449566267E-2</v>
      </c>
      <c r="I54" s="18">
        <f t="shared" si="51"/>
        <v>2.6328405799684651</v>
      </c>
      <c r="J54" s="18">
        <f t="shared" si="51"/>
        <v>2.6680372533042673</v>
      </c>
      <c r="L54" t="str">
        <f>$A$16</f>
        <v>Elementary occupations</v>
      </c>
      <c r="M54" s="18">
        <f t="shared" si="43"/>
        <v>-0.90608105339151646</v>
      </c>
      <c r="N54" s="18">
        <f t="shared" si="44"/>
        <v>-6.3691211864122188</v>
      </c>
      <c r="O54" s="18">
        <f t="shared" si="45"/>
        <v>1.2907656836602666</v>
      </c>
      <c r="P54" s="18">
        <f t="shared" si="46"/>
        <v>-0.40052853441350234</v>
      </c>
      <c r="Q54" s="18">
        <f t="shared" si="55"/>
        <v>0.16007488459317543</v>
      </c>
      <c r="S54" s="18">
        <f t="shared" ref="S54:U54" si="69">IF($F$6-$D$6 &lt;&gt; 0,(EXP(LN(1+(S34/100))/($F$6-$D$6))-1)*100,0)</f>
        <v>0.16007488459317543</v>
      </c>
      <c r="T54" s="18">
        <f t="shared" si="69"/>
        <v>2.2364462796134132</v>
      </c>
      <c r="U54" s="18">
        <f t="shared" si="69"/>
        <v>2.354263533099421</v>
      </c>
      <c r="W54" t="str">
        <f>$A$16</f>
        <v>Elementary occupations</v>
      </c>
      <c r="X54" s="18">
        <f t="shared" si="47"/>
        <v>1.6102483108371812</v>
      </c>
      <c r="Y54" s="18">
        <f t="shared" si="48"/>
        <v>-11.897989663230636</v>
      </c>
      <c r="Z54" s="18">
        <f t="shared" si="49"/>
        <v>0.20152731122082823</v>
      </c>
      <c r="AA54" s="18">
        <f t="shared" si="50"/>
        <v>-0.23300894004308903</v>
      </c>
      <c r="AB54" s="18">
        <f t="shared" si="57"/>
        <v>-8.8373307526090628E-2</v>
      </c>
      <c r="AD54" s="18">
        <f t="shared" ref="AD54:AF54" si="70">IF($F$6-$D$6 &lt;&gt; 0,(EXP(LN(1+(AD34/100))/($F$6-$D$6))-1)*100,0)</f>
        <v>-8.8373307526090628E-2</v>
      </c>
      <c r="AE54" s="18">
        <f t="shared" si="70"/>
        <v>3.0989864943105738</v>
      </c>
      <c r="AF54" s="18">
        <f t="shared" si="70"/>
        <v>3.041472961458358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2.0099793893558537</v>
      </c>
      <c r="C56" s="26">
        <f>IF(D$6-C$6 &lt;&gt; 0,(EXP(LN(D18/C18)/(D$6-C$6))-1)*100,0)</f>
        <v>-0.99619090874026872</v>
      </c>
      <c r="D56" s="26">
        <f>IF(E$6-D$6 &lt;&gt; 0,(EXP(LN(E18/D18)/(E$6-D$6))-1)*100,0)</f>
        <v>0.53830816293143346</v>
      </c>
      <c r="E56" s="26">
        <f>IF(F$6-E$6 &lt;&gt; 0,(EXP(LN(F18/E18)/(F$6-E$6))-1)*100,0)</f>
        <v>0.37229666694398311</v>
      </c>
      <c r="F56" s="26">
        <f t="shared" si="54"/>
        <v>0.42760335183862352</v>
      </c>
      <c r="H56" s="26">
        <f t="shared" si="51"/>
        <v>0.42760335183862352</v>
      </c>
      <c r="I56" s="26">
        <f t="shared" ref="I56" si="71">IF($F$6-$D$6 &lt;&gt; 0,(EXP(LN(1+(I36/100))/($F$6-$D$6))-1)*100,0)</f>
        <v>2.7102854011227473</v>
      </c>
      <c r="J56" s="26">
        <f t="shared" ref="J56" si="72">IF($F$6-$D$6 &lt;&gt; 0,(EXP(LN(1+(J36/100))/($F$6-$D$6))-1)*100,0)</f>
        <v>3.0072339291416839</v>
      </c>
      <c r="L56" s="24" t="str">
        <f>$A$18</f>
        <v>All occupations</v>
      </c>
      <c r="M56" s="26">
        <f>IF(N$6-M$6 &lt;&gt; 0,(EXP(LN(N18/M18)/(N$6-M$6))-1)*100,0)</f>
        <v>1.5264847034916817</v>
      </c>
      <c r="N56" s="26">
        <f>IF(O$6-N$6 &lt;&gt; 0,(EXP(LN(O18/N18)/(O$6-N$6))-1)*100,0)</f>
        <v>-0.33020588557615138</v>
      </c>
      <c r="O56" s="26">
        <f>IF(P$6-O$6 &lt;&gt; 0,(EXP(LN(P18/O18)/(P$6-O$6))-1)*100,0)</f>
        <v>0.48977838331378809</v>
      </c>
      <c r="P56" s="26">
        <f>IF(Q$6-P$6 &lt;&gt; 0,(EXP(LN(Q18/P18)/(Q$6-P$6))-1)*100,0)</f>
        <v>0.27871518808677553</v>
      </c>
      <c r="Q56" s="26">
        <f t="shared" ref="Q56" si="73">IF(Q$6-O$6 &lt;&gt; 0,(EXP(LN(Q18/O18)/(Q$6-O$6))-1)*100,0)</f>
        <v>0.34902028429169007</v>
      </c>
      <c r="S56" s="26">
        <f t="shared" ref="S56:U56" si="74">IF($F$6-$D$6 &lt;&gt; 0,(EXP(LN(1+(S36/100))/($F$6-$D$6))-1)*100,0)</f>
        <v>0.34902028429169007</v>
      </c>
      <c r="T56" s="26">
        <f t="shared" si="74"/>
        <v>2.3318357927607947</v>
      </c>
      <c r="U56" s="26">
        <f t="shared" si="74"/>
        <v>2.5863801739808512</v>
      </c>
      <c r="W56" s="24" t="str">
        <f>$A$18</f>
        <v>All occupations</v>
      </c>
      <c r="X56" s="26">
        <f>IF(Y$6-X$6 &lt;&gt; 0,(EXP(LN(Y18/X18)/(Y$6-X$6))-1)*100,0)</f>
        <v>2.5583167849146493</v>
      </c>
      <c r="Y56" s="26">
        <f>IF(Z$6-Y$6 &lt;&gt; 0,(EXP(LN(Z18/Y18)/(Z$6-Y$6))-1)*100,0)</f>
        <v>-1.7326412347968612</v>
      </c>
      <c r="Z56" s="26">
        <f>IF(AA$6-Z$6 &lt;&gt; 0,(EXP(LN(AA18/Z18)/(AA$6-Z$6))-1)*100,0)</f>
        <v>0.59262732247995498</v>
      </c>
      <c r="AA56" s="26">
        <f>IF(AB$6-AA$6 &lt;&gt; 0,(EXP(LN(AB18/AA18)/(AB$6-AA$6))-1)*100,0)</f>
        <v>0.47580236762021499</v>
      </c>
      <c r="AB56" s="26">
        <f t="shared" ref="AB56" si="75">IF(AB$6-Z$6 &lt;&gt; 0,(EXP(LN(AB18/Z18)/(AB$6-Z$6))-1)*100,0)</f>
        <v>0.51472893627093619</v>
      </c>
      <c r="AD56" s="26">
        <f t="shared" ref="AD56:AF56" si="76">IF($F$6-$D$6 &lt;&gt; 0,(EXP(LN(1+(AD36/100))/($F$6-$D$6))-1)*100,0)</f>
        <v>0.51472893627093619</v>
      </c>
      <c r="AE56" s="26">
        <f t="shared" si="76"/>
        <v>3.1127460857619527</v>
      </c>
      <c r="AF56" s="26">
        <f t="shared" si="76"/>
        <v>3.45227958669998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16.677939223562618</v>
      </c>
      <c r="C64" s="27">
        <f t="shared" si="77"/>
        <v>3.1853185914930009</v>
      </c>
      <c r="D64" s="27">
        <f t="shared" si="77"/>
        <v>-5.3219921712526457</v>
      </c>
      <c r="E64" s="27">
        <f t="shared" si="77"/>
        <v>9.8482835380386149</v>
      </c>
      <c r="F64" s="27">
        <f>F8-D8</f>
        <v>4.5262913667859692</v>
      </c>
      <c r="L64" t="str">
        <f>$A$8</f>
        <v>Managers, directors and senior officials</v>
      </c>
      <c r="M64" s="27">
        <f t="shared" ref="M64:M72" si="78">N8-M8</f>
        <v>8.9879090385274623</v>
      </c>
      <c r="N64" s="27">
        <f t="shared" ref="N64:N72" si="79">O8-N8</f>
        <v>2.6250775682622702</v>
      </c>
      <c r="O64" s="27">
        <f t="shared" ref="O64:O72" si="80">P8-O8</f>
        <v>-3.8611604788424216</v>
      </c>
      <c r="P64" s="27">
        <f t="shared" ref="P64:P72" si="81">Q8-P8</f>
        <v>4.864569262435694</v>
      </c>
      <c r="Q64" s="27">
        <f>Q8-O8</f>
        <v>1.0034087835932723</v>
      </c>
      <c r="W64" t="str">
        <f>$A$8</f>
        <v>Managers, directors and senior officials</v>
      </c>
      <c r="X64" s="27">
        <f t="shared" ref="X64:X72" si="82">Y8-X8</f>
        <v>7.6900301850352619</v>
      </c>
      <c r="Y64" s="27">
        <f t="shared" ref="Y64:Y72" si="83">Z8-Y8</f>
        <v>0.56024102323070935</v>
      </c>
      <c r="Z64" s="27">
        <f t="shared" ref="Z64:Z72" si="84">AA8-Z8</f>
        <v>-1.4608316924102844</v>
      </c>
      <c r="AA64" s="27">
        <f t="shared" ref="AA64:AA72" si="85">AB8-AA8</f>
        <v>4.9837142756030666</v>
      </c>
      <c r="AB64" s="27">
        <f>AB8-Z8</f>
        <v>3.5228825831927821</v>
      </c>
    </row>
    <row r="65" spans="1:31" x14ac:dyDescent="0.2">
      <c r="A65" t="str">
        <f>$A$9</f>
        <v>Professional occupations</v>
      </c>
      <c r="B65" s="27">
        <f t="shared" si="77"/>
        <v>24.942682263109248</v>
      </c>
      <c r="C65" s="27">
        <f t="shared" si="77"/>
        <v>9.1187270271193768</v>
      </c>
      <c r="D65" s="27">
        <f t="shared" si="77"/>
        <v>14.461340626778593</v>
      </c>
      <c r="E65" s="27">
        <f t="shared" si="77"/>
        <v>22.841296295321513</v>
      </c>
      <c r="F65" s="27">
        <f t="shared" ref="F65:F72" si="86">F9-D9</f>
        <v>37.302636922100106</v>
      </c>
      <c r="L65" t="str">
        <f>$A$9</f>
        <v>Professional occupations</v>
      </c>
      <c r="M65" s="27">
        <f t="shared" si="78"/>
        <v>10.216263752391527</v>
      </c>
      <c r="N65" s="27">
        <f t="shared" si="79"/>
        <v>4.1493858752863844</v>
      </c>
      <c r="O65" s="27">
        <f t="shared" si="80"/>
        <v>11.118998126406964</v>
      </c>
      <c r="P65" s="27">
        <f t="shared" si="81"/>
        <v>11.613195613158794</v>
      </c>
      <c r="Q65" s="27">
        <f t="shared" ref="Q65:Q72" si="87">Q9-O9</f>
        <v>22.732193739565759</v>
      </c>
      <c r="W65" t="str">
        <f>$A$9</f>
        <v>Professional occupations</v>
      </c>
      <c r="X65" s="27">
        <f t="shared" si="82"/>
        <v>14.726418510717565</v>
      </c>
      <c r="Y65" s="27">
        <f t="shared" si="83"/>
        <v>4.9693411518329782</v>
      </c>
      <c r="Z65" s="27">
        <f t="shared" si="84"/>
        <v>3.3423425003717995</v>
      </c>
      <c r="AA65" s="27">
        <f t="shared" si="85"/>
        <v>11.228100682162875</v>
      </c>
      <c r="AB65" s="27">
        <f t="shared" ref="AB65:AB72" si="88">AB9-Z9</f>
        <v>14.570443182534675</v>
      </c>
    </row>
    <row r="66" spans="1:31" x14ac:dyDescent="0.2">
      <c r="A66" t="str">
        <f>$A$10</f>
        <v>Associate professional occupations</v>
      </c>
      <c r="B66" s="27">
        <f t="shared" si="77"/>
        <v>10.553865353711899</v>
      </c>
      <c r="C66" s="27">
        <f t="shared" si="77"/>
        <v>4.8916869108832941</v>
      </c>
      <c r="D66" s="27">
        <f t="shared" si="77"/>
        <v>5.8489671782904509</v>
      </c>
      <c r="E66" s="27">
        <f t="shared" si="77"/>
        <v>10.770915554069745</v>
      </c>
      <c r="F66" s="27">
        <f t="shared" si="86"/>
        <v>16.619882732360196</v>
      </c>
      <c r="L66" t="str">
        <f>$A$10</f>
        <v>Associate professional occupations</v>
      </c>
      <c r="M66" s="27">
        <f t="shared" si="78"/>
        <v>3.967556480182779</v>
      </c>
      <c r="N66" s="27">
        <f t="shared" si="79"/>
        <v>2.7196445617784804</v>
      </c>
      <c r="O66" s="27">
        <f t="shared" si="80"/>
        <v>-2.3433616443742977</v>
      </c>
      <c r="P66" s="27">
        <f t="shared" si="81"/>
        <v>2.0143086897035687</v>
      </c>
      <c r="Q66" s="27">
        <f t="shared" si="87"/>
        <v>-0.32905295467072904</v>
      </c>
      <c r="W66" t="str">
        <f>$A$10</f>
        <v>Associate professional occupations</v>
      </c>
      <c r="X66" s="27">
        <f t="shared" si="82"/>
        <v>6.5863088735291768</v>
      </c>
      <c r="Y66" s="27">
        <f t="shared" si="83"/>
        <v>2.1720423491047995</v>
      </c>
      <c r="Z66" s="27">
        <f t="shared" si="84"/>
        <v>8.1923288226646989</v>
      </c>
      <c r="AA66" s="27">
        <f t="shared" si="85"/>
        <v>8.7566068643661836</v>
      </c>
      <c r="AB66" s="27">
        <f t="shared" si="88"/>
        <v>16.948935687030882</v>
      </c>
    </row>
    <row r="67" spans="1:31" x14ac:dyDescent="0.2">
      <c r="A67" t="str">
        <f>$A$11</f>
        <v>Administrative and secretarial occupations</v>
      </c>
      <c r="B67" s="27">
        <f t="shared" si="77"/>
        <v>1.9676799073532152</v>
      </c>
      <c r="C67" s="27">
        <f t="shared" si="77"/>
        <v>2.3330066858249978</v>
      </c>
      <c r="D67" s="27">
        <f t="shared" si="77"/>
        <v>1.7567459423239598</v>
      </c>
      <c r="E67" s="27">
        <f t="shared" si="77"/>
        <v>-4.4152280298884392</v>
      </c>
      <c r="F67" s="27">
        <f t="shared" si="86"/>
        <v>-2.6584820875644795</v>
      </c>
      <c r="L67" t="str">
        <f>$A$11</f>
        <v>Administrative and secretarial occupations</v>
      </c>
      <c r="M67" s="27">
        <f t="shared" si="78"/>
        <v>-0.31496301831521123</v>
      </c>
      <c r="N67" s="27">
        <f t="shared" si="79"/>
        <v>3.7275961061355893</v>
      </c>
      <c r="O67" s="27">
        <f t="shared" si="80"/>
        <v>1.2152635662241842</v>
      </c>
      <c r="P67" s="27">
        <f t="shared" si="81"/>
        <v>2.6759745780153175</v>
      </c>
      <c r="Q67" s="27">
        <f t="shared" si="87"/>
        <v>3.8912381442395017</v>
      </c>
      <c r="W67" t="str">
        <f>$A$11</f>
        <v>Administrative and secretarial occupations</v>
      </c>
      <c r="X67" s="27">
        <f t="shared" si="82"/>
        <v>2.2826429256684975</v>
      </c>
      <c r="Y67" s="27">
        <f t="shared" si="83"/>
        <v>-1.3945894203108082</v>
      </c>
      <c r="Z67" s="27">
        <f t="shared" si="84"/>
        <v>0.54148237609990701</v>
      </c>
      <c r="AA67" s="27">
        <f t="shared" si="85"/>
        <v>-7.091202607903881</v>
      </c>
      <c r="AB67" s="27">
        <f t="shared" si="88"/>
        <v>-6.549720231803974</v>
      </c>
    </row>
    <row r="68" spans="1:31" x14ac:dyDescent="0.2">
      <c r="A68" t="str">
        <f>$A$12</f>
        <v>Skilled trades occupations</v>
      </c>
      <c r="B68" s="27">
        <f t="shared" si="77"/>
        <v>-0.65778189188139891</v>
      </c>
      <c r="C68" s="27">
        <f t="shared" si="77"/>
        <v>-8.746522685815691</v>
      </c>
      <c r="D68" s="27">
        <f t="shared" si="77"/>
        <v>-0.40692795358151557</v>
      </c>
      <c r="E68" s="27">
        <f t="shared" si="77"/>
        <v>-4.1750482272912279</v>
      </c>
      <c r="F68" s="27">
        <f t="shared" si="86"/>
        <v>-4.5819761808727435</v>
      </c>
      <c r="L68" t="str">
        <f>$A$12</f>
        <v>Skilled trades occupations</v>
      </c>
      <c r="M68" s="27">
        <f t="shared" si="78"/>
        <v>-1.7363566683189617</v>
      </c>
      <c r="N68" s="27">
        <f t="shared" si="79"/>
        <v>-8.1837375656106346</v>
      </c>
      <c r="O68" s="27">
        <f t="shared" si="80"/>
        <v>-0.83909367632751497</v>
      </c>
      <c r="P68" s="27">
        <f t="shared" si="81"/>
        <v>-4.6244702838360112</v>
      </c>
      <c r="Q68" s="27">
        <f t="shared" si="87"/>
        <v>-5.4635639601635262</v>
      </c>
      <c r="W68" t="str">
        <f>$A$12</f>
        <v>Skilled trades occupations</v>
      </c>
      <c r="X68" s="27">
        <f t="shared" si="82"/>
        <v>1.0785747764375575</v>
      </c>
      <c r="Y68" s="27">
        <f t="shared" si="83"/>
        <v>-0.56278512020502092</v>
      </c>
      <c r="Z68" s="27">
        <f t="shared" si="84"/>
        <v>0.43216572274604914</v>
      </c>
      <c r="AA68" s="27">
        <f t="shared" si="85"/>
        <v>0.44942205654475842</v>
      </c>
      <c r="AB68" s="27">
        <f t="shared" si="88"/>
        <v>0.88158777929080756</v>
      </c>
    </row>
    <row r="69" spans="1:31" x14ac:dyDescent="0.2">
      <c r="A69" t="str">
        <f>$A$13</f>
        <v>Caring, leisure and other service occupations</v>
      </c>
      <c r="B69" s="27">
        <f t="shared" si="77"/>
        <v>8.4696365438955041</v>
      </c>
      <c r="C69" s="27">
        <f t="shared" si="77"/>
        <v>-4.2082645034906676</v>
      </c>
      <c r="D69" s="27">
        <f t="shared" si="77"/>
        <v>2.0970995806907951</v>
      </c>
      <c r="E69" s="27">
        <f t="shared" si="77"/>
        <v>7.1793035020441778</v>
      </c>
      <c r="F69" s="27">
        <f t="shared" si="86"/>
        <v>9.2764030827349728</v>
      </c>
      <c r="L69" t="str">
        <f>$A$13</f>
        <v>Caring, leisure and other service occupations</v>
      </c>
      <c r="M69" s="27">
        <f t="shared" si="78"/>
        <v>1.5081516203126242</v>
      </c>
      <c r="N69" s="27">
        <f t="shared" si="79"/>
        <v>-1.043723198154467E-2</v>
      </c>
      <c r="O69" s="27">
        <f t="shared" si="80"/>
        <v>1.7822918251437763</v>
      </c>
      <c r="P69" s="27">
        <f t="shared" si="81"/>
        <v>3.0781431088255076</v>
      </c>
      <c r="Q69" s="27">
        <f t="shared" si="87"/>
        <v>4.8604349339692838</v>
      </c>
      <c r="W69" t="str">
        <f>$A$13</f>
        <v>Caring, leisure and other service occupations</v>
      </c>
      <c r="X69" s="27">
        <f t="shared" si="82"/>
        <v>6.9614849235829155</v>
      </c>
      <c r="Y69" s="27">
        <f t="shared" si="83"/>
        <v>-4.1978272715091265</v>
      </c>
      <c r="Z69" s="27">
        <f t="shared" si="84"/>
        <v>0.31480775554699392</v>
      </c>
      <c r="AA69" s="27">
        <f t="shared" si="85"/>
        <v>4.1011603932186915</v>
      </c>
      <c r="AB69" s="27">
        <f t="shared" si="88"/>
        <v>4.4159681487656854</v>
      </c>
    </row>
    <row r="70" spans="1:31" x14ac:dyDescent="0.2">
      <c r="A70" t="str">
        <f>$A$14</f>
        <v>Sales and customer service occupations</v>
      </c>
      <c r="B70" s="27">
        <f t="shared" si="77"/>
        <v>-1.1699985402562874</v>
      </c>
      <c r="C70" s="27">
        <f t="shared" si="77"/>
        <v>-0.94174494531620212</v>
      </c>
      <c r="D70" s="27">
        <f t="shared" si="77"/>
        <v>0.37285496405988283</v>
      </c>
      <c r="E70" s="27">
        <f t="shared" si="77"/>
        <v>0.277493480949488</v>
      </c>
      <c r="F70" s="27">
        <f t="shared" si="86"/>
        <v>0.65034844500937083</v>
      </c>
      <c r="L70" t="str">
        <f>$A$14</f>
        <v>Sales and customer service occupations</v>
      </c>
      <c r="M70" s="27">
        <f t="shared" si="78"/>
        <v>-4.3989003020922013E-2</v>
      </c>
      <c r="N70" s="27">
        <f t="shared" si="79"/>
        <v>0.82173575729908066</v>
      </c>
      <c r="O70" s="27">
        <f t="shared" si="80"/>
        <v>1.1360687265423337</v>
      </c>
      <c r="P70" s="27">
        <f t="shared" si="81"/>
        <v>0.71977354379703229</v>
      </c>
      <c r="Q70" s="27">
        <f t="shared" si="87"/>
        <v>1.855842270339366</v>
      </c>
      <c r="W70" t="str">
        <f>$A$14</f>
        <v>Sales and customer service occupations</v>
      </c>
      <c r="X70" s="27">
        <f t="shared" si="82"/>
        <v>-1.1260095372354044</v>
      </c>
      <c r="Y70" s="27">
        <f t="shared" si="83"/>
        <v>-1.7634807026152899</v>
      </c>
      <c r="Z70" s="27">
        <f t="shared" si="84"/>
        <v>-0.76321376248243666</v>
      </c>
      <c r="AA70" s="27">
        <f t="shared" si="85"/>
        <v>-0.44228006284751586</v>
      </c>
      <c r="AB70" s="27">
        <f t="shared" si="88"/>
        <v>-1.2054938253299525</v>
      </c>
    </row>
    <row r="71" spans="1:31" x14ac:dyDescent="0.2">
      <c r="A71" t="str">
        <f>$A$15</f>
        <v>Process, plant and machine operatives</v>
      </c>
      <c r="B71" s="27">
        <f t="shared" si="77"/>
        <v>9.7488978185542408</v>
      </c>
      <c r="C71" s="27">
        <f t="shared" si="77"/>
        <v>-5.4565206180991339</v>
      </c>
      <c r="D71" s="27">
        <f t="shared" si="77"/>
        <v>2.3424427045760581</v>
      </c>
      <c r="E71" s="27">
        <f t="shared" si="77"/>
        <v>-3.1249432993264463</v>
      </c>
      <c r="F71" s="27">
        <f t="shared" si="86"/>
        <v>-0.78250059475038825</v>
      </c>
      <c r="L71" t="str">
        <f>$A$15</f>
        <v>Process, plant and machine operatives</v>
      </c>
      <c r="M71" s="27">
        <f t="shared" si="78"/>
        <v>8.3687952462116613</v>
      </c>
      <c r="N71" s="27">
        <f t="shared" si="79"/>
        <v>-3.8119153616504633</v>
      </c>
      <c r="O71" s="27">
        <f t="shared" si="80"/>
        <v>0.31487134815166939</v>
      </c>
      <c r="P71" s="27">
        <f t="shared" si="81"/>
        <v>-3.9556182810423621</v>
      </c>
      <c r="Q71" s="27">
        <f t="shared" si="87"/>
        <v>-3.6407469328906927</v>
      </c>
      <c r="W71" t="str">
        <f>$A$15</f>
        <v>Process, plant and machine operatives</v>
      </c>
      <c r="X71" s="27">
        <f t="shared" si="82"/>
        <v>1.3801025723424072</v>
      </c>
      <c r="Y71" s="27">
        <f t="shared" si="83"/>
        <v>-1.6446052564486742</v>
      </c>
      <c r="Z71" s="27">
        <f t="shared" si="84"/>
        <v>2.0275713564244828</v>
      </c>
      <c r="AA71" s="27">
        <f t="shared" si="85"/>
        <v>0.83067498171576126</v>
      </c>
      <c r="AB71" s="27">
        <f t="shared" si="88"/>
        <v>2.8582463381402441</v>
      </c>
    </row>
    <row r="72" spans="1:31" x14ac:dyDescent="0.2">
      <c r="A72" t="str">
        <f>$A$16</f>
        <v>Elementary occupations</v>
      </c>
      <c r="B72" s="27">
        <f t="shared" si="77"/>
        <v>0.89907932195069407</v>
      </c>
      <c r="C72" s="27">
        <f t="shared" si="77"/>
        <v>-9.4756864625981621</v>
      </c>
      <c r="D72" s="27">
        <f t="shared" si="77"/>
        <v>3.99546912811428</v>
      </c>
      <c r="E72" s="27">
        <f t="shared" si="77"/>
        <v>-3.2580728139178063</v>
      </c>
      <c r="F72" s="27">
        <f t="shared" si="86"/>
        <v>0.73739631419647367</v>
      </c>
      <c r="L72" t="str">
        <f>$A$16</f>
        <v>Elementary occupations</v>
      </c>
      <c r="M72" s="27">
        <f t="shared" si="78"/>
        <v>-2.1284977651845765</v>
      </c>
      <c r="N72" s="27">
        <f t="shared" si="79"/>
        <v>-3.6561221176944088</v>
      </c>
      <c r="O72" s="27">
        <f t="shared" si="80"/>
        <v>3.5594986687407015</v>
      </c>
      <c r="P72" s="27">
        <f t="shared" si="81"/>
        <v>-2.2543872463819667</v>
      </c>
      <c r="Q72" s="27">
        <f t="shared" si="87"/>
        <v>1.3051114223587348</v>
      </c>
      <c r="W72" t="str">
        <f>$A$16</f>
        <v>Elementary occupations</v>
      </c>
      <c r="X72" s="27">
        <f t="shared" si="82"/>
        <v>3.0275770871354055</v>
      </c>
      <c r="Y72" s="27">
        <f t="shared" si="83"/>
        <v>-5.8195643449038172</v>
      </c>
      <c r="Z72" s="27">
        <f t="shared" si="84"/>
        <v>0.43597045937350742</v>
      </c>
      <c r="AA72" s="27">
        <f t="shared" si="85"/>
        <v>-1.0036855675357259</v>
      </c>
      <c r="AB72" s="27">
        <f t="shared" si="88"/>
        <v>-0.56771510816221848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71.432000000000016</v>
      </c>
      <c r="C74" s="29">
        <f t="shared" ref="C74" si="89">D18-C18</f>
        <v>-9.2999999999992724</v>
      </c>
      <c r="D74" s="29">
        <f>E18-D18</f>
        <v>25.145999999999731</v>
      </c>
      <c r="E74" s="29">
        <f>F18-E18</f>
        <v>35.943999999999619</v>
      </c>
      <c r="F74" s="29">
        <f>F18-D18</f>
        <v>61.08999999999935</v>
      </c>
      <c r="L74" s="24" t="str">
        <f>$A$18</f>
        <v>All occupations</v>
      </c>
      <c r="M74" s="29">
        <f>N18-M18</f>
        <v>28.824869682786414</v>
      </c>
      <c r="N74" s="29">
        <f t="shared" ref="N74" si="90">O18-N18</f>
        <v>-1.618772408175289</v>
      </c>
      <c r="O74" s="29">
        <f>P18-O18</f>
        <v>12.083376461665353</v>
      </c>
      <c r="P74" s="29">
        <f>Q18-P18</f>
        <v>14.13148898467557</v>
      </c>
      <c r="Q74" s="29">
        <f>Q18-O18</f>
        <v>26.214865446340923</v>
      </c>
      <c r="W74" s="24" t="str">
        <f>$A$18</f>
        <v>All occupations</v>
      </c>
      <c r="X74" s="29">
        <f>Y18-X18</f>
        <v>42.607130317213318</v>
      </c>
      <c r="Y74" s="29">
        <f t="shared" ref="Y74" si="91">Z18-Y18</f>
        <v>-7.6812275918241539</v>
      </c>
      <c r="Z74" s="29">
        <f>AA18-Z18</f>
        <v>13.062623538334606</v>
      </c>
      <c r="AA74" s="29">
        <f>AB18-AA18</f>
        <v>21.812511015324219</v>
      </c>
      <c r="AB74" s="29">
        <f>AB18-Z18</f>
        <v>34.875134553658825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82.891695523863447</v>
      </c>
      <c r="C80" s="11">
        <f t="shared" si="92"/>
        <v>99.569634747426065</v>
      </c>
      <c r="D80" s="11">
        <f t="shared" si="92"/>
        <v>102.75495333891907</v>
      </c>
      <c r="E80" s="11">
        <f t="shared" si="92"/>
        <v>97.43296116766642</v>
      </c>
      <c r="F80" s="11">
        <f t="shared" si="92"/>
        <v>107.28124470570503</v>
      </c>
      <c r="H80" s="40">
        <f>IF(D$6-B$6 &lt;&gt; 0,(EXP(LN(D8/B8)/(D$6-B$6))-1)*100,0)</f>
        <v>4.3898680559272485</v>
      </c>
      <c r="I80" s="40">
        <f t="shared" ref="I80:I88" si="93">F46</f>
        <v>0.28779187075038681</v>
      </c>
      <c r="L80" t="str">
        <f t="shared" ref="L80:Q88" si="94">L8</f>
        <v>Managers, directors and senior officials</v>
      </c>
      <c r="M80" s="11">
        <f t="shared" si="94"/>
        <v>57.98270896177003</v>
      </c>
      <c r="N80" s="11">
        <f t="shared" si="94"/>
        <v>66.970618000297492</v>
      </c>
      <c r="O80" s="11">
        <f t="shared" si="94"/>
        <v>69.595695568559762</v>
      </c>
      <c r="P80" s="11">
        <f t="shared" si="94"/>
        <v>65.73453508971734</v>
      </c>
      <c r="Q80" s="11">
        <f t="shared" si="94"/>
        <v>70.599104352153034</v>
      </c>
      <c r="S80" s="40">
        <f t="shared" ref="S80:S88" si="95">IF(O$6-M$6 &lt;&gt; 0,(EXP(LN(O8/M8)/(O$6-M$6))-1)*100,0)</f>
        <v>3.71863094623468</v>
      </c>
      <c r="T80" s="40">
        <f t="shared" ref="T80:T88" si="96">Q46</f>
        <v>9.5477137361177356E-2</v>
      </c>
      <c r="W80" t="str">
        <f t="shared" ref="W80:AB88" si="97">W8</f>
        <v>Managers, directors and senior officials</v>
      </c>
      <c r="X80" s="11">
        <f t="shared" si="97"/>
        <v>24.908986562093332</v>
      </c>
      <c r="Y80" s="11">
        <f t="shared" si="97"/>
        <v>32.599016747128594</v>
      </c>
      <c r="Z80" s="11">
        <f t="shared" si="97"/>
        <v>33.159257770359304</v>
      </c>
      <c r="AA80" s="11">
        <f t="shared" si="97"/>
        <v>31.698426077949019</v>
      </c>
      <c r="AB80" s="11">
        <f t="shared" si="97"/>
        <v>36.682140353552086</v>
      </c>
      <c r="AD80" s="40">
        <f t="shared" ref="AD80:AD88" si="98">IF(Z$6-X$6 &lt;&gt; 0,(EXP(LN(Z8/X8)/(Z$6-X$6))-1)*100,0)</f>
        <v>5.8887321865150222</v>
      </c>
      <c r="AE80" s="40">
        <f t="shared" ref="AE80:AE88" si="99">AB46</f>
        <v>0.67539088668127079</v>
      </c>
    </row>
    <row r="81" spans="1:31" x14ac:dyDescent="0.2">
      <c r="A81" t="str">
        <f t="shared" si="92"/>
        <v>Professional occupations</v>
      </c>
      <c r="B81" s="11">
        <f t="shared" si="92"/>
        <v>154.34777525266747</v>
      </c>
      <c r="C81" s="11">
        <f t="shared" si="92"/>
        <v>179.29045751577672</v>
      </c>
      <c r="D81" s="11">
        <f t="shared" si="92"/>
        <v>188.4091845428961</v>
      </c>
      <c r="E81" s="11">
        <f t="shared" si="92"/>
        <v>202.87052516967469</v>
      </c>
      <c r="F81" s="11">
        <f t="shared" si="92"/>
        <v>225.71182146499621</v>
      </c>
      <c r="H81" s="40">
        <f t="shared" ref="H81:H88" si="100">IF(D$6-B$6 &lt;&gt; 0,(EXP(LN(D9/B9)/(D$6-B$6))-1)*100,0)</f>
        <v>4.0687502450685864</v>
      </c>
      <c r="I81" s="40">
        <f t="shared" si="93"/>
        <v>1.2115670463823669</v>
      </c>
      <c r="L81" t="str">
        <f t="shared" si="94"/>
        <v>Professional occupations</v>
      </c>
      <c r="M81" s="11">
        <f t="shared" si="94"/>
        <v>87.687117879360116</v>
      </c>
      <c r="N81" s="11">
        <f t="shared" si="94"/>
        <v>97.903381631751643</v>
      </c>
      <c r="O81" s="11">
        <f t="shared" si="94"/>
        <v>102.05276750703803</v>
      </c>
      <c r="P81" s="11">
        <f t="shared" si="94"/>
        <v>113.17176563344499</v>
      </c>
      <c r="Q81" s="11">
        <f t="shared" si="94"/>
        <v>124.78496124660379</v>
      </c>
      <c r="S81" s="40">
        <f t="shared" si="95"/>
        <v>3.080804211399224</v>
      </c>
      <c r="T81" s="40">
        <f t="shared" si="96"/>
        <v>1.3497069920156868</v>
      </c>
      <c r="W81" t="str">
        <f t="shared" si="97"/>
        <v>Professional occupations</v>
      </c>
      <c r="X81" s="11">
        <f t="shared" si="97"/>
        <v>66.660657373307458</v>
      </c>
      <c r="Y81" s="11">
        <f t="shared" si="97"/>
        <v>81.387075884025023</v>
      </c>
      <c r="Z81" s="11">
        <f t="shared" si="97"/>
        <v>86.356417035858001</v>
      </c>
      <c r="AA81" s="11">
        <f t="shared" si="97"/>
        <v>89.698759536229801</v>
      </c>
      <c r="AB81" s="11">
        <f t="shared" si="97"/>
        <v>100.92686021839268</v>
      </c>
      <c r="AD81" s="40">
        <f t="shared" si="98"/>
        <v>5.3137323504137024</v>
      </c>
      <c r="AE81" s="40">
        <f t="shared" si="99"/>
        <v>1.0448406147222755</v>
      </c>
    </row>
    <row r="82" spans="1:31" x14ac:dyDescent="0.2">
      <c r="A82" t="str">
        <f t="shared" si="92"/>
        <v>Associate professional occupations</v>
      </c>
      <c r="B82" s="11">
        <f t="shared" si="92"/>
        <v>97.996279299454585</v>
      </c>
      <c r="C82" s="11">
        <f t="shared" si="92"/>
        <v>108.55014465316648</v>
      </c>
      <c r="D82" s="11">
        <f t="shared" si="92"/>
        <v>113.44183156404978</v>
      </c>
      <c r="E82" s="11">
        <f t="shared" si="92"/>
        <v>119.29079874234023</v>
      </c>
      <c r="F82" s="11">
        <f t="shared" si="92"/>
        <v>130.06171429640997</v>
      </c>
      <c r="H82" s="40">
        <f t="shared" si="100"/>
        <v>2.9704779527621072</v>
      </c>
      <c r="I82" s="40">
        <f t="shared" si="93"/>
        <v>0.91562546900081365</v>
      </c>
      <c r="L82" t="str">
        <f t="shared" si="94"/>
        <v>Associate professional occupations</v>
      </c>
      <c r="M82" s="11">
        <f t="shared" si="94"/>
        <v>55.990155013674766</v>
      </c>
      <c r="N82" s="11">
        <f t="shared" si="94"/>
        <v>59.957711493857545</v>
      </c>
      <c r="O82" s="11">
        <f t="shared" si="94"/>
        <v>62.677356055636025</v>
      </c>
      <c r="P82" s="11">
        <f t="shared" si="94"/>
        <v>60.333994411261727</v>
      </c>
      <c r="Q82" s="11">
        <f t="shared" si="94"/>
        <v>62.348303100965296</v>
      </c>
      <c r="S82" s="40">
        <f t="shared" si="95"/>
        <v>2.2821385098659164</v>
      </c>
      <c r="T82" s="40">
        <f t="shared" si="96"/>
        <v>-3.5085702980230948E-2</v>
      </c>
      <c r="W82" t="str">
        <f t="shared" si="97"/>
        <v>Associate professional occupations</v>
      </c>
      <c r="X82" s="11">
        <f t="shared" si="97"/>
        <v>42.006124285779805</v>
      </c>
      <c r="Y82" s="11">
        <f t="shared" si="97"/>
        <v>48.592433159308982</v>
      </c>
      <c r="Z82" s="11">
        <f t="shared" si="97"/>
        <v>50.764475508413781</v>
      </c>
      <c r="AA82" s="11">
        <f t="shared" si="97"/>
        <v>58.95680433107848</v>
      </c>
      <c r="AB82" s="11">
        <f t="shared" si="97"/>
        <v>67.713411195444664</v>
      </c>
      <c r="AD82" s="40">
        <f t="shared" si="98"/>
        <v>3.8602725876215827</v>
      </c>
      <c r="AE82" s="40">
        <f t="shared" si="99"/>
        <v>1.9391448283843093</v>
      </c>
    </row>
    <row r="83" spans="1:31" x14ac:dyDescent="0.2">
      <c r="A83" t="str">
        <f t="shared" si="92"/>
        <v>Administrative and secretarial occupations</v>
      </c>
      <c r="B83" s="11">
        <f t="shared" si="92"/>
        <v>95.703718659826365</v>
      </c>
      <c r="C83" s="11">
        <f t="shared" si="92"/>
        <v>97.67139856717958</v>
      </c>
      <c r="D83" s="11">
        <f t="shared" si="92"/>
        <v>100.00440525300458</v>
      </c>
      <c r="E83" s="11">
        <f t="shared" si="92"/>
        <v>101.76115119532854</v>
      </c>
      <c r="F83" s="11">
        <f t="shared" si="92"/>
        <v>97.345923165440098</v>
      </c>
      <c r="H83" s="40">
        <f t="shared" si="100"/>
        <v>0.88301744726773101</v>
      </c>
      <c r="I83" s="40">
        <f t="shared" si="93"/>
        <v>-0.1794613400323275</v>
      </c>
      <c r="L83" t="str">
        <f t="shared" si="94"/>
        <v>Administrative and secretarial occupations</v>
      </c>
      <c r="M83" s="11">
        <f t="shared" si="94"/>
        <v>19.227210010947957</v>
      </c>
      <c r="N83" s="11">
        <f t="shared" si="94"/>
        <v>18.912246992632745</v>
      </c>
      <c r="O83" s="11">
        <f t="shared" si="94"/>
        <v>22.639843098768335</v>
      </c>
      <c r="P83" s="11">
        <f t="shared" si="94"/>
        <v>23.855106664992519</v>
      </c>
      <c r="Q83" s="11">
        <f t="shared" si="94"/>
        <v>26.531081243007836</v>
      </c>
      <c r="S83" s="40">
        <f t="shared" si="95"/>
        <v>3.3216727231387466</v>
      </c>
      <c r="T83" s="40">
        <f t="shared" si="96"/>
        <v>1.0629805837887307</v>
      </c>
      <c r="W83" t="str">
        <f t="shared" si="97"/>
        <v>Administrative and secretarial occupations</v>
      </c>
      <c r="X83" s="11">
        <f t="shared" si="97"/>
        <v>76.476508648878465</v>
      </c>
      <c r="Y83" s="11">
        <f t="shared" si="97"/>
        <v>78.759151574546962</v>
      </c>
      <c r="Z83" s="11">
        <f t="shared" si="97"/>
        <v>77.364562154236154</v>
      </c>
      <c r="AA83" s="11">
        <f t="shared" si="97"/>
        <v>77.906044530336061</v>
      </c>
      <c r="AB83" s="11">
        <f t="shared" si="97"/>
        <v>70.81484192243218</v>
      </c>
      <c r="AD83" s="40">
        <f t="shared" si="98"/>
        <v>0.23117089392750145</v>
      </c>
      <c r="AE83" s="40">
        <f t="shared" si="99"/>
        <v>-0.58799922492012158</v>
      </c>
    </row>
    <row r="84" spans="1:31" x14ac:dyDescent="0.2">
      <c r="A84" t="str">
        <f t="shared" si="92"/>
        <v>Skilled trades occupations</v>
      </c>
      <c r="B84" s="11">
        <f t="shared" si="92"/>
        <v>81.22119797178803</v>
      </c>
      <c r="C84" s="11">
        <f t="shared" si="92"/>
        <v>80.563416079906631</v>
      </c>
      <c r="D84" s="11">
        <f t="shared" si="92"/>
        <v>71.81689339409094</v>
      </c>
      <c r="E84" s="11">
        <f t="shared" si="92"/>
        <v>71.409965440509424</v>
      </c>
      <c r="F84" s="11">
        <f t="shared" si="92"/>
        <v>67.234917213218196</v>
      </c>
      <c r="H84" s="40">
        <f t="shared" si="100"/>
        <v>-2.4310919017687671</v>
      </c>
      <c r="I84" s="40">
        <f t="shared" si="93"/>
        <v>-0.43854900941235897</v>
      </c>
      <c r="L84" t="str">
        <f t="shared" si="94"/>
        <v>Skilled trades occupations</v>
      </c>
      <c r="M84" s="11">
        <f t="shared" si="94"/>
        <v>72.329161717013804</v>
      </c>
      <c r="N84" s="11">
        <f t="shared" si="94"/>
        <v>70.592805048694842</v>
      </c>
      <c r="O84" s="11">
        <f t="shared" si="94"/>
        <v>62.409067483084208</v>
      </c>
      <c r="P84" s="11">
        <f t="shared" si="94"/>
        <v>61.569973806756693</v>
      </c>
      <c r="Q84" s="11">
        <f t="shared" si="94"/>
        <v>56.945503522920681</v>
      </c>
      <c r="S84" s="40">
        <f t="shared" si="95"/>
        <v>-2.9072387408746847</v>
      </c>
      <c r="T84" s="40">
        <f t="shared" si="96"/>
        <v>-0.60891087821495216</v>
      </c>
      <c r="W84" t="str">
        <f t="shared" si="97"/>
        <v>Skilled trades occupations</v>
      </c>
      <c r="X84" s="11">
        <f t="shared" si="97"/>
        <v>8.8920362547741494</v>
      </c>
      <c r="Y84" s="11">
        <f t="shared" si="97"/>
        <v>9.9706110312117069</v>
      </c>
      <c r="Z84" s="11">
        <f t="shared" si="97"/>
        <v>9.407825911006686</v>
      </c>
      <c r="AA84" s="11">
        <f t="shared" si="97"/>
        <v>9.8399916337527351</v>
      </c>
      <c r="AB84" s="11">
        <f t="shared" si="97"/>
        <v>10.289413690297494</v>
      </c>
      <c r="AD84" s="40">
        <f t="shared" si="98"/>
        <v>1.1340989561784198</v>
      </c>
      <c r="AE84" s="40">
        <f t="shared" si="99"/>
        <v>0.59894442878836163</v>
      </c>
    </row>
    <row r="85" spans="1:31" x14ac:dyDescent="0.2">
      <c r="A85" t="str">
        <f t="shared" si="92"/>
        <v>Caring, leisure and other service occupations</v>
      </c>
      <c r="B85" s="11">
        <f t="shared" si="92"/>
        <v>90.584637093951912</v>
      </c>
      <c r="C85" s="11">
        <f t="shared" si="92"/>
        <v>99.054273637847416</v>
      </c>
      <c r="D85" s="11">
        <f t="shared" si="92"/>
        <v>94.846009134356748</v>
      </c>
      <c r="E85" s="11">
        <f t="shared" si="92"/>
        <v>96.943108715047543</v>
      </c>
      <c r="F85" s="11">
        <f t="shared" si="92"/>
        <v>104.12241221709172</v>
      </c>
      <c r="H85" s="40">
        <f t="shared" si="100"/>
        <v>0.92363925804768154</v>
      </c>
      <c r="I85" s="40">
        <f t="shared" si="93"/>
        <v>0.62402314604923514</v>
      </c>
      <c r="L85" t="str">
        <f t="shared" si="94"/>
        <v>Caring, leisure and other service occupations</v>
      </c>
      <c r="M85" s="11">
        <f t="shared" si="94"/>
        <v>17.199009449696952</v>
      </c>
      <c r="N85" s="11">
        <f t="shared" si="94"/>
        <v>18.707161070009576</v>
      </c>
      <c r="O85" s="11">
        <f t="shared" si="94"/>
        <v>18.696723838028031</v>
      </c>
      <c r="P85" s="11">
        <f t="shared" si="94"/>
        <v>20.479015663171808</v>
      </c>
      <c r="Q85" s="11">
        <f t="shared" si="94"/>
        <v>23.557158771997315</v>
      </c>
      <c r="S85" s="40">
        <f t="shared" si="95"/>
        <v>1.6839516908659702</v>
      </c>
      <c r="T85" s="40">
        <f t="shared" si="96"/>
        <v>1.5524704899499531</v>
      </c>
      <c r="W85" t="str">
        <f t="shared" si="97"/>
        <v>Caring, leisure and other service occupations</v>
      </c>
      <c r="X85" s="11">
        <f t="shared" si="97"/>
        <v>73.385627644254967</v>
      </c>
      <c r="Y85" s="11">
        <f t="shared" si="97"/>
        <v>80.347112567837883</v>
      </c>
      <c r="Z85" s="11">
        <f t="shared" si="97"/>
        <v>76.149285296328756</v>
      </c>
      <c r="AA85" s="11">
        <f t="shared" si="97"/>
        <v>76.46409305187575</v>
      </c>
      <c r="AB85" s="11">
        <f t="shared" si="97"/>
        <v>80.565253445094442</v>
      </c>
      <c r="AD85" s="40">
        <f>IF(Z$6-X$6 &lt;&gt; 0,(EXP(LN(Z13/X13)/(Z$6-X$6))-1)*100,0)</f>
        <v>0.74209167408996191</v>
      </c>
      <c r="AE85" s="40">
        <f t="shared" si="99"/>
        <v>0.3765188181293011</v>
      </c>
    </row>
    <row r="86" spans="1:31" x14ac:dyDescent="0.2">
      <c r="A86" t="str">
        <f t="shared" si="92"/>
        <v>Sales and customer service occupations</v>
      </c>
      <c r="B86" s="11">
        <f t="shared" si="92"/>
        <v>82.014621373675126</v>
      </c>
      <c r="C86" s="11">
        <f t="shared" si="92"/>
        <v>80.844622833418839</v>
      </c>
      <c r="D86" s="11">
        <f t="shared" si="92"/>
        <v>79.902877888102637</v>
      </c>
      <c r="E86" s="11">
        <f t="shared" si="92"/>
        <v>80.27573285216252</v>
      </c>
      <c r="F86" s="11">
        <f t="shared" si="92"/>
        <v>80.553226333112008</v>
      </c>
      <c r="H86" s="40">
        <f t="shared" si="100"/>
        <v>-0.52035484037888935</v>
      </c>
      <c r="I86" s="40">
        <f t="shared" si="93"/>
        <v>5.4056551068937253E-2</v>
      </c>
      <c r="L86" t="str">
        <f t="shared" si="94"/>
        <v>Sales and customer service occupations</v>
      </c>
      <c r="M86" s="11">
        <f t="shared" si="94"/>
        <v>29.176625079074</v>
      </c>
      <c r="N86" s="11">
        <f t="shared" si="94"/>
        <v>29.132636076053078</v>
      </c>
      <c r="O86" s="11">
        <f t="shared" si="94"/>
        <v>29.954371833352159</v>
      </c>
      <c r="P86" s="11">
        <f t="shared" si="94"/>
        <v>31.090440559894493</v>
      </c>
      <c r="Q86" s="11">
        <f t="shared" si="94"/>
        <v>31.810214103691525</v>
      </c>
      <c r="S86" s="40">
        <f t="shared" si="95"/>
        <v>0.52753473549977947</v>
      </c>
      <c r="T86" s="40">
        <f t="shared" si="96"/>
        <v>0.40155174370299918</v>
      </c>
      <c r="W86" t="str">
        <f t="shared" si="97"/>
        <v>Sales and customer service occupations</v>
      </c>
      <c r="X86" s="11">
        <f t="shared" si="97"/>
        <v>52.837996294601147</v>
      </c>
      <c r="Y86" s="11">
        <f t="shared" si="97"/>
        <v>51.711986757365743</v>
      </c>
      <c r="Z86" s="11">
        <f t="shared" si="97"/>
        <v>49.948506054750453</v>
      </c>
      <c r="AA86" s="11">
        <f t="shared" si="97"/>
        <v>49.185292292268016</v>
      </c>
      <c r="AB86" s="11">
        <f t="shared" si="97"/>
        <v>48.743012229420501</v>
      </c>
      <c r="AD86" s="40">
        <f t="shared" si="98"/>
        <v>-1.1184574890327981</v>
      </c>
      <c r="AE86" s="40">
        <f t="shared" si="99"/>
        <v>-0.16273908642242541</v>
      </c>
    </row>
    <row r="87" spans="1:31" x14ac:dyDescent="0.2">
      <c r="A87" t="str">
        <f t="shared" si="92"/>
        <v>Process, plant and machine operatives</v>
      </c>
      <c r="B87" s="11">
        <f t="shared" si="92"/>
        <v>71.947117944086514</v>
      </c>
      <c r="C87" s="11">
        <f t="shared" si="92"/>
        <v>81.696015762640755</v>
      </c>
      <c r="D87" s="11">
        <f t="shared" si="92"/>
        <v>76.239495144541621</v>
      </c>
      <c r="E87" s="11">
        <f t="shared" si="92"/>
        <v>78.581937849117679</v>
      </c>
      <c r="F87" s="11">
        <f t="shared" si="92"/>
        <v>75.456994549791233</v>
      </c>
      <c r="H87" s="40">
        <f t="shared" si="100"/>
        <v>1.1657072474976049</v>
      </c>
      <c r="I87" s="40">
        <f t="shared" si="93"/>
        <v>-6.8754700090256637E-2</v>
      </c>
      <c r="L87" t="str">
        <f t="shared" si="94"/>
        <v>Process, plant and machine operatives</v>
      </c>
      <c r="M87" s="11">
        <f t="shared" si="94"/>
        <v>62.282013545550726</v>
      </c>
      <c r="N87" s="11">
        <f t="shared" si="94"/>
        <v>70.650808791762387</v>
      </c>
      <c r="O87" s="11">
        <f t="shared" si="94"/>
        <v>66.838893430111924</v>
      </c>
      <c r="P87" s="11">
        <f t="shared" si="94"/>
        <v>67.153764778263593</v>
      </c>
      <c r="Q87" s="11">
        <f t="shared" si="94"/>
        <v>63.198146497221231</v>
      </c>
      <c r="S87" s="40">
        <f t="shared" si="95"/>
        <v>1.4222687748888907</v>
      </c>
      <c r="T87" s="40">
        <f t="shared" si="96"/>
        <v>-0.37270489100809101</v>
      </c>
      <c r="W87" t="str">
        <f t="shared" si="97"/>
        <v>Process, plant and machine operatives</v>
      </c>
      <c r="X87" s="11">
        <f t="shared" si="97"/>
        <v>9.6651043985359308</v>
      </c>
      <c r="Y87" s="11">
        <f t="shared" si="97"/>
        <v>11.045206970878338</v>
      </c>
      <c r="Z87" s="11">
        <f t="shared" si="97"/>
        <v>9.4006017144296639</v>
      </c>
      <c r="AA87" s="11">
        <f t="shared" si="97"/>
        <v>11.428173070854147</v>
      </c>
      <c r="AB87" s="11">
        <f t="shared" si="97"/>
        <v>12.258848052569908</v>
      </c>
      <c r="AD87" s="40">
        <f t="shared" si="98"/>
        <v>-0.5534272161164866</v>
      </c>
      <c r="AE87" s="40">
        <f t="shared" si="99"/>
        <v>1.7855827133704816</v>
      </c>
    </row>
    <row r="88" spans="1:31" x14ac:dyDescent="0.2">
      <c r="A88" t="str">
        <f t="shared" si="92"/>
        <v>Elementary occupations</v>
      </c>
      <c r="B88" s="11">
        <f t="shared" si="92"/>
        <v>105.41695688068648</v>
      </c>
      <c r="C88" s="11">
        <f t="shared" si="92"/>
        <v>106.31603620263718</v>
      </c>
      <c r="D88" s="11">
        <f t="shared" si="92"/>
        <v>96.840349740039017</v>
      </c>
      <c r="E88" s="11">
        <f t="shared" si="92"/>
        <v>100.8358188681533</v>
      </c>
      <c r="F88" s="11">
        <f t="shared" si="92"/>
        <v>97.57774605423549</v>
      </c>
      <c r="H88" s="40">
        <f t="shared" si="100"/>
        <v>-1.6828739921671221</v>
      </c>
      <c r="I88" s="40">
        <f t="shared" si="93"/>
        <v>5.0584203449566267E-2</v>
      </c>
      <c r="L88" t="str">
        <f t="shared" si="94"/>
        <v>Elementary occupations</v>
      </c>
      <c r="M88" s="11">
        <f t="shared" si="94"/>
        <v>59.532368890989545</v>
      </c>
      <c r="N88" s="11">
        <f t="shared" si="94"/>
        <v>57.403871125804969</v>
      </c>
      <c r="O88" s="11">
        <f t="shared" si="94"/>
        <v>53.74774900811056</v>
      </c>
      <c r="P88" s="11">
        <f t="shared" si="94"/>
        <v>57.307247676851262</v>
      </c>
      <c r="Q88" s="11">
        <f t="shared" si="94"/>
        <v>55.052860430469295</v>
      </c>
      <c r="S88" s="40">
        <f t="shared" si="95"/>
        <v>-2.023612328701907</v>
      </c>
      <c r="T88" s="40">
        <f t="shared" si="96"/>
        <v>0.16007488459317543</v>
      </c>
      <c r="W88" t="str">
        <f t="shared" si="97"/>
        <v>Elementary occupations</v>
      </c>
      <c r="X88" s="11">
        <f t="shared" si="97"/>
        <v>45.884587989696925</v>
      </c>
      <c r="Y88" s="11">
        <f t="shared" si="97"/>
        <v>48.912165076832331</v>
      </c>
      <c r="Z88" s="11">
        <f t="shared" si="97"/>
        <v>43.092600731928513</v>
      </c>
      <c r="AA88" s="11">
        <f t="shared" si="97"/>
        <v>43.528571191302021</v>
      </c>
      <c r="AB88" s="11">
        <f t="shared" si="97"/>
        <v>42.524885623766295</v>
      </c>
      <c r="AD88" s="40">
        <f t="shared" si="98"/>
        <v>-1.2477103635502473</v>
      </c>
      <c r="AE88" s="40">
        <f t="shared" si="99"/>
        <v>-8.8373307526090628E-2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862.1239999999998</v>
      </c>
      <c r="C90" s="34">
        <f t="shared" si="101"/>
        <v>933.55599999999981</v>
      </c>
      <c r="D90" s="34">
        <f t="shared" si="101"/>
        <v>924.25600000000054</v>
      </c>
      <c r="E90" s="34">
        <f t="shared" si="101"/>
        <v>949.40200000000027</v>
      </c>
      <c r="F90" s="34">
        <f t="shared" si="101"/>
        <v>985.34599999999989</v>
      </c>
      <c r="H90" s="43">
        <f>IF(D$6-B$6 &lt;&gt; 0,(EXP(LN(D18/B18)/(D$6-B$6))-1)*100,0)</f>
        <v>1.4015301755623932</v>
      </c>
      <c r="I90" s="43">
        <f>F56</f>
        <v>0.42760335183862352</v>
      </c>
      <c r="L90" s="24" t="str">
        <f t="shared" ref="L90:Q90" si="102">L18</f>
        <v>All occupations</v>
      </c>
      <c r="M90" s="34">
        <f t="shared" si="102"/>
        <v>461.40637054807792</v>
      </c>
      <c r="N90" s="34">
        <f t="shared" si="102"/>
        <v>490.23124023086433</v>
      </c>
      <c r="O90" s="34">
        <f t="shared" si="102"/>
        <v>488.61246782268904</v>
      </c>
      <c r="P90" s="34">
        <f t="shared" si="102"/>
        <v>500.69584428435439</v>
      </c>
      <c r="Q90" s="34">
        <f t="shared" si="102"/>
        <v>514.82733326902996</v>
      </c>
      <c r="S90" s="43">
        <f>IF(O$6-M$6 &lt;&gt; 0,(EXP(LN(O18/M18)/(O$6-M$6))-1)*100,0)</f>
        <v>1.1524000180068716</v>
      </c>
      <c r="T90" s="43">
        <f>Q56</f>
        <v>0.34902028429169007</v>
      </c>
      <c r="W90" s="24" t="str">
        <f t="shared" ref="W90:AB90" si="103">W18</f>
        <v>All occupations</v>
      </c>
      <c r="X90" s="34">
        <f t="shared" si="103"/>
        <v>400.71762945192222</v>
      </c>
      <c r="Y90" s="34">
        <f t="shared" si="103"/>
        <v>443.32475976913554</v>
      </c>
      <c r="Z90" s="34">
        <f t="shared" si="103"/>
        <v>435.64353217731139</v>
      </c>
      <c r="AA90" s="34">
        <f t="shared" si="103"/>
        <v>448.70615571564599</v>
      </c>
      <c r="AB90" s="34">
        <f t="shared" si="103"/>
        <v>470.51866673097021</v>
      </c>
      <c r="AD90" s="43">
        <f>IF(Z$6-X$6 &lt;&gt; 0,(EXP(LN(Z18/X18)/(Z$6-X$6))-1)*100,0)</f>
        <v>1.6853913063673565</v>
      </c>
      <c r="AE90" s="43">
        <f>AB56</f>
        <v>0.51472893627093619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South East Midlands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East Midlands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East Midlands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56.260147218954963</v>
      </c>
      <c r="C8" s="11">
        <v>69.257289514306621</v>
      </c>
      <c r="D8" s="11">
        <v>71.619380012127294</v>
      </c>
      <c r="E8" s="11">
        <v>64.882680406689232</v>
      </c>
      <c r="F8" s="11">
        <v>70.480651308881392</v>
      </c>
      <c r="G8" s="10"/>
      <c r="H8" s="11">
        <f>F8-D8</f>
        <v>-1.1387287032459028</v>
      </c>
      <c r="I8" s="11">
        <f>'RD T1'!E7</f>
        <v>33.978946787938511</v>
      </c>
      <c r="J8" s="11">
        <f>SUM(H8:I8)</f>
        <v>32.840218084692609</v>
      </c>
      <c r="L8" s="10" t="str">
        <f>name!D4</f>
        <v>11 Corporate managers and directors</v>
      </c>
      <c r="M8" s="11">
        <v>40.778399067602386</v>
      </c>
      <c r="N8" s="11">
        <v>47.893031323973936</v>
      </c>
      <c r="O8" s="11">
        <v>49.676268586394677</v>
      </c>
      <c r="P8" s="11">
        <v>43.284481286707361</v>
      </c>
      <c r="Q8" s="11">
        <v>45.005055230197001</v>
      </c>
      <c r="R8" s="10"/>
      <c r="S8" s="11">
        <f>Q8-O8</f>
        <v>-4.6712133561976756</v>
      </c>
      <c r="T8" s="11">
        <f>'RD T1'!T7</f>
        <v>20.59666269381103</v>
      </c>
      <c r="U8" s="11">
        <f>SUM(S8:T8)</f>
        <v>15.925449337613355</v>
      </c>
      <c r="W8" s="10" t="str">
        <f>name!D4</f>
        <v>11 Corporate managers and directors</v>
      </c>
      <c r="X8" s="11">
        <v>15.481748151352521</v>
      </c>
      <c r="Y8" s="11">
        <v>21.364258190332684</v>
      </c>
      <c r="Z8" s="11">
        <v>21.943111425732631</v>
      </c>
      <c r="AA8" s="11">
        <v>21.5981991199818</v>
      </c>
      <c r="AB8" s="11">
        <v>25.475596078684362</v>
      </c>
      <c r="AC8" s="10"/>
      <c r="AD8" s="11">
        <f>AB8-Z8</f>
        <v>3.5324846529517302</v>
      </c>
      <c r="AE8" s="11">
        <f>'RD T1'!T36</f>
        <v>13.382284094127483</v>
      </c>
      <c r="AF8" s="11">
        <f>SUM(AD8:AE8)</f>
        <v>16.914768747079215</v>
      </c>
    </row>
    <row r="9" spans="1:32" x14ac:dyDescent="0.2">
      <c r="A9" s="10" t="str">
        <f>name!D5</f>
        <v>12 Other managers and proprietors</v>
      </c>
      <c r="B9" s="11">
        <v>26.631548304908485</v>
      </c>
      <c r="C9" s="11">
        <v>30.312345233119444</v>
      </c>
      <c r="D9" s="11">
        <v>31.135573326791768</v>
      </c>
      <c r="E9" s="11">
        <v>32.550280760977188</v>
      </c>
      <c r="F9" s="11">
        <v>36.80059339682365</v>
      </c>
      <c r="H9" s="11">
        <f t="shared" ref="H9:H32" si="2">F9-D9</f>
        <v>5.6650200700318827</v>
      </c>
      <c r="I9" s="11">
        <f>'RD T1'!E8</f>
        <v>17.869153637559993</v>
      </c>
      <c r="J9" s="11">
        <f>SUM(H9:I9)</f>
        <v>23.534173707591876</v>
      </c>
      <c r="L9" s="10" t="str">
        <f>name!D5</f>
        <v>12 Other managers and proprietors</v>
      </c>
      <c r="M9" s="11">
        <v>17.20430989416764</v>
      </c>
      <c r="N9" s="11">
        <v>19.077586676323548</v>
      </c>
      <c r="O9" s="11">
        <v>19.919426982165081</v>
      </c>
      <c r="P9" s="11">
        <v>22.450053803009983</v>
      </c>
      <c r="Q9" s="11">
        <v>25.594049121956029</v>
      </c>
      <c r="S9" s="11">
        <f t="shared" ref="S9:S32" si="3">Q9-O9</f>
        <v>5.674622139790948</v>
      </c>
      <c r="T9" s="11">
        <f>'RD T1'!T8</f>
        <v>11.287754175190452</v>
      </c>
      <c r="U9" s="11">
        <f>SUM(S9:T9)</f>
        <v>16.962376314981398</v>
      </c>
      <c r="W9" s="10" t="str">
        <f>name!D5</f>
        <v>12 Other managers and proprietors</v>
      </c>
      <c r="X9" s="11">
        <v>9.4272384107408129</v>
      </c>
      <c r="Y9" s="11">
        <v>11.23475855679591</v>
      </c>
      <c r="Z9" s="11">
        <v>11.216146344626674</v>
      </c>
      <c r="AA9" s="11">
        <v>10.100226957967219</v>
      </c>
      <c r="AB9" s="11">
        <v>11.206544274867722</v>
      </c>
      <c r="AD9" s="11">
        <f t="shared" ref="AD9:AD32" si="4">AB9-Z9</f>
        <v>-9.6020697589516146E-3</v>
      </c>
      <c r="AE9" s="11">
        <f>'RD T1'!T37</f>
        <v>6.5813994623695375</v>
      </c>
      <c r="AF9" s="11">
        <f>SUM(AD9:AE9)</f>
        <v>6.5717973926105859</v>
      </c>
    </row>
    <row r="10" spans="1:32" x14ac:dyDescent="0.2">
      <c r="A10" s="10" t="str">
        <f>name!D6</f>
        <v>21 Science, research, engineering and technology professionals</v>
      </c>
      <c r="B10" s="11">
        <v>46.912956347586338</v>
      </c>
      <c r="C10" s="11">
        <v>54.654941997353703</v>
      </c>
      <c r="D10" s="11">
        <v>56.741845170882804</v>
      </c>
      <c r="E10" s="11">
        <v>70.20234823729426</v>
      </c>
      <c r="F10" s="11">
        <v>80.69653490429485</v>
      </c>
      <c r="G10" s="11"/>
      <c r="H10" s="11">
        <f t="shared" si="2"/>
        <v>23.954689733412046</v>
      </c>
      <c r="I10" s="11">
        <f>'RD T1'!E9</f>
        <v>26.438344727982564</v>
      </c>
      <c r="J10" s="11">
        <f t="shared" ref="J10:J32" si="5">SUM(H10:I10)</f>
        <v>50.393034461394606</v>
      </c>
      <c r="L10" s="10" t="str">
        <f>name!D6</f>
        <v>21 Science, research, engineering and technology professionals</v>
      </c>
      <c r="M10" s="11">
        <v>39.130808521114183</v>
      </c>
      <c r="N10" s="11">
        <v>45.761739908569048</v>
      </c>
      <c r="O10" s="11">
        <v>45.843673452112</v>
      </c>
      <c r="P10" s="11">
        <v>55.276625951852495</v>
      </c>
      <c r="Q10" s="11">
        <v>62.437143299843136</v>
      </c>
      <c r="R10" s="11"/>
      <c r="S10" s="11">
        <f t="shared" si="3"/>
        <v>16.593469847731136</v>
      </c>
      <c r="T10" s="11">
        <f>'RD T1'!T9</f>
        <v>18.544091668431271</v>
      </c>
      <c r="U10" s="11">
        <f t="shared" ref="U10:U32" si="6">SUM(S10:T10)</f>
        <v>35.137561516162407</v>
      </c>
      <c r="W10" s="10" t="str">
        <f>name!D6</f>
        <v>21 Science, research, engineering and technology professionals</v>
      </c>
      <c r="X10" s="11">
        <v>7.7821478264721486</v>
      </c>
      <c r="Y10" s="11">
        <v>8.8932020887846548</v>
      </c>
      <c r="Z10" s="11">
        <v>10.898171718770712</v>
      </c>
      <c r="AA10" s="11">
        <v>14.925722285441738</v>
      </c>
      <c r="AB10" s="11">
        <v>18.259391604451874</v>
      </c>
      <c r="AC10" s="11"/>
      <c r="AD10" s="11">
        <f t="shared" si="4"/>
        <v>7.3612198856811624</v>
      </c>
      <c r="AE10" s="11">
        <f>'RD T1'!T38</f>
        <v>7.8942530595512901</v>
      </c>
      <c r="AF10" s="11">
        <f t="shared" ref="AF10:AF32" si="7">SUM(AD10:AE10)</f>
        <v>15.255472945232452</v>
      </c>
    </row>
    <row r="11" spans="1:32" x14ac:dyDescent="0.2">
      <c r="A11" s="10" t="str">
        <f>name!D7</f>
        <v>22 Health professionals</v>
      </c>
      <c r="B11" s="11">
        <v>28.948204758658154</v>
      </c>
      <c r="C11" s="11">
        <v>34.896695554812958</v>
      </c>
      <c r="D11" s="11">
        <v>34.806666968318424</v>
      </c>
      <c r="E11" s="11">
        <v>34.801847938724947</v>
      </c>
      <c r="F11" s="11">
        <v>37.977791368074236</v>
      </c>
      <c r="G11" s="11"/>
      <c r="H11" s="11">
        <f t="shared" si="2"/>
        <v>3.1711243997558114</v>
      </c>
      <c r="I11" s="11">
        <f>'RD T1'!E10</f>
        <v>18.579767021289836</v>
      </c>
      <c r="J11" s="11">
        <f t="shared" si="5"/>
        <v>21.750891421045647</v>
      </c>
      <c r="L11" s="10" t="str">
        <f>name!D7</f>
        <v>22 Health professionals</v>
      </c>
      <c r="M11" s="11">
        <v>7.8455587816005012</v>
      </c>
      <c r="N11" s="11">
        <v>8.7380351270621066</v>
      </c>
      <c r="O11" s="11">
        <v>9.7405350357892537</v>
      </c>
      <c r="P11" s="11">
        <v>9.7074528816764651</v>
      </c>
      <c r="Q11" s="11">
        <v>10.50128957787604</v>
      </c>
      <c r="R11" s="11"/>
      <c r="S11" s="11">
        <f t="shared" si="3"/>
        <v>0.7607545420867865</v>
      </c>
      <c r="T11" s="11">
        <f>'RD T1'!T10</f>
        <v>3.7621473504712855</v>
      </c>
      <c r="U11" s="11">
        <f t="shared" si="6"/>
        <v>4.522901892558072</v>
      </c>
      <c r="W11" s="10" t="str">
        <f>name!D7</f>
        <v>22 Health professionals</v>
      </c>
      <c r="X11" s="11">
        <v>21.102645977057662</v>
      </c>
      <c r="Y11" s="11">
        <v>26.158660427750846</v>
      </c>
      <c r="Z11" s="11">
        <v>25.066131932529185</v>
      </c>
      <c r="AA11" s="11">
        <v>25.094395057048477</v>
      </c>
      <c r="AB11" s="11">
        <v>27.476501790198164</v>
      </c>
      <c r="AC11" s="11"/>
      <c r="AD11" s="11">
        <f t="shared" si="4"/>
        <v>2.4103698576689787</v>
      </c>
      <c r="AE11" s="11">
        <f>'RD T1'!T39</f>
        <v>14.817619670818548</v>
      </c>
      <c r="AF11" s="11">
        <f t="shared" si="7"/>
        <v>17.227989528487527</v>
      </c>
    </row>
    <row r="12" spans="1:32" x14ac:dyDescent="0.2">
      <c r="A12" s="10" t="str">
        <f>name!D8</f>
        <v>23 Teaching and other educational professionals</v>
      </c>
      <c r="B12" s="11">
        <v>31.488388189008433</v>
      </c>
      <c r="C12" s="11">
        <v>33.928069168467509</v>
      </c>
      <c r="D12" s="11">
        <v>35.090657630209826</v>
      </c>
      <c r="E12" s="11">
        <v>32.809578003469269</v>
      </c>
      <c r="F12" s="11">
        <v>34.026979522838651</v>
      </c>
      <c r="G12" s="11"/>
      <c r="H12" s="11">
        <f t="shared" si="2"/>
        <v>-1.0636781073711745</v>
      </c>
      <c r="I12" s="11">
        <f>'RD T1'!E11</f>
        <v>16.121897390180354</v>
      </c>
      <c r="J12" s="11">
        <f t="shared" si="5"/>
        <v>15.05821928280918</v>
      </c>
      <c r="L12" s="10" t="str">
        <f>name!D8</f>
        <v>23 Teaching and other educational professionals</v>
      </c>
      <c r="M12" s="11">
        <v>12.854131136023863</v>
      </c>
      <c r="N12" s="11">
        <v>12.729691520300857</v>
      </c>
      <c r="O12" s="11">
        <v>13.16353086734995</v>
      </c>
      <c r="P12" s="11">
        <v>12.909050684040473</v>
      </c>
      <c r="Q12" s="11">
        <v>13.421114090644204</v>
      </c>
      <c r="R12" s="11"/>
      <c r="S12" s="11">
        <f t="shared" si="3"/>
        <v>0.25758322329425454</v>
      </c>
      <c r="T12" s="11">
        <f>'RD T1'!T11</f>
        <v>5.4901091958612547</v>
      </c>
      <c r="U12" s="11">
        <f t="shared" si="6"/>
        <v>5.7476924191555092</v>
      </c>
      <c r="W12" s="10" t="str">
        <f>name!D8</f>
        <v>23 Teaching and other educational professionals</v>
      </c>
      <c r="X12" s="11">
        <v>18.634257052984587</v>
      </c>
      <c r="Y12" s="11">
        <v>21.19837764816663</v>
      </c>
      <c r="Z12" s="11">
        <v>21.92712676285986</v>
      </c>
      <c r="AA12" s="11">
        <v>19.900527319428807</v>
      </c>
      <c r="AB12" s="11">
        <v>20.605865432194474</v>
      </c>
      <c r="AC12" s="11"/>
      <c r="AD12" s="11">
        <f t="shared" si="4"/>
        <v>-1.3212613306653864</v>
      </c>
      <c r="AE12" s="11">
        <f>'RD T1'!T40</f>
        <v>10.631788194319098</v>
      </c>
      <c r="AF12" s="11">
        <f t="shared" si="7"/>
        <v>9.3105268636537115</v>
      </c>
    </row>
    <row r="13" spans="1:32" x14ac:dyDescent="0.2">
      <c r="A13" s="10" t="str">
        <f>name!D9</f>
        <v>24 Business, media and public service professionals</v>
      </c>
      <c r="B13" s="11">
        <v>46.998225957414562</v>
      </c>
      <c r="C13" s="11">
        <v>55.810750795142553</v>
      </c>
      <c r="D13" s="11">
        <v>61.770014773485059</v>
      </c>
      <c r="E13" s="11">
        <v>65.056750990186231</v>
      </c>
      <c r="F13" s="11">
        <v>73.010515669788475</v>
      </c>
      <c r="G13" s="11"/>
      <c r="H13" s="11">
        <f t="shared" si="2"/>
        <v>11.240500896303416</v>
      </c>
      <c r="I13" s="11">
        <f>'RD T1'!E12</f>
        <v>32.095624005051633</v>
      </c>
      <c r="J13" s="11">
        <f t="shared" si="5"/>
        <v>43.336124901355049</v>
      </c>
      <c r="L13" s="10" t="str">
        <f>name!D9</f>
        <v>24 Business, media and public service professionals</v>
      </c>
      <c r="M13" s="11">
        <v>27.856619440621575</v>
      </c>
      <c r="N13" s="11">
        <v>30.673915075819629</v>
      </c>
      <c r="O13" s="11">
        <v>33.305028151786829</v>
      </c>
      <c r="P13" s="11">
        <v>35.278636115875557</v>
      </c>
      <c r="Q13" s="11">
        <v>38.425414278240396</v>
      </c>
      <c r="R13" s="11"/>
      <c r="S13" s="11">
        <f t="shared" si="3"/>
        <v>5.1203861264535675</v>
      </c>
      <c r="T13" s="11">
        <f>'RD T1'!T12</f>
        <v>15.117082381176445</v>
      </c>
      <c r="U13" s="11">
        <f t="shared" si="6"/>
        <v>20.237468507630012</v>
      </c>
      <c r="W13" s="10" t="str">
        <f>name!D9</f>
        <v>24 Business, media and public service professionals</v>
      </c>
      <c r="X13" s="11">
        <v>19.141606516793054</v>
      </c>
      <c r="Y13" s="11">
        <v>25.136835719322892</v>
      </c>
      <c r="Z13" s="11">
        <v>28.464986621698245</v>
      </c>
      <c r="AA13" s="11">
        <v>29.77811487431077</v>
      </c>
      <c r="AB13" s="11">
        <v>34.585101391548164</v>
      </c>
      <c r="AC13" s="11"/>
      <c r="AD13" s="11">
        <f t="shared" si="4"/>
        <v>6.1201147698499199</v>
      </c>
      <c r="AE13" s="11">
        <f>'RD T1'!T41</f>
        <v>16.978541623875188</v>
      </c>
      <c r="AF13" s="11">
        <f t="shared" si="7"/>
        <v>23.098656393725108</v>
      </c>
    </row>
    <row r="14" spans="1:32" x14ac:dyDescent="0.2">
      <c r="A14" s="10" t="str">
        <f>name!D10</f>
        <v>31 Science, engineering and technology associate professionals</v>
      </c>
      <c r="B14" s="11">
        <v>13.891194542519694</v>
      </c>
      <c r="C14" s="11">
        <v>16.598815560828282</v>
      </c>
      <c r="D14" s="11">
        <v>17.909910904776545</v>
      </c>
      <c r="E14" s="11">
        <v>16.815220987583245</v>
      </c>
      <c r="F14" s="11">
        <v>18.232493635622355</v>
      </c>
      <c r="G14" s="11"/>
      <c r="H14" s="11">
        <f t="shared" si="2"/>
        <v>0.32258273084580935</v>
      </c>
      <c r="I14" s="11">
        <f>'RD T1'!E13</f>
        <v>7.0180904496996153</v>
      </c>
      <c r="J14" s="11">
        <f t="shared" si="5"/>
        <v>7.3406731805454246</v>
      </c>
      <c r="L14" s="10" t="str">
        <f>name!D10</f>
        <v>31 Science, engineering and technology associate professionals</v>
      </c>
      <c r="M14" s="11">
        <v>10.305924531701352</v>
      </c>
      <c r="N14" s="11">
        <v>12.712299499243638</v>
      </c>
      <c r="O14" s="11">
        <v>13.156819344839004</v>
      </c>
      <c r="P14" s="11">
        <v>11.738503275545835</v>
      </c>
      <c r="Q14" s="11">
        <v>12.252474652661885</v>
      </c>
      <c r="R14" s="11"/>
      <c r="S14" s="11">
        <f t="shared" si="3"/>
        <v>-0.90434469217711921</v>
      </c>
      <c r="T14" s="11">
        <f>'RD T1'!T13</f>
        <v>4.3617408527034378</v>
      </c>
      <c r="U14" s="11">
        <f t="shared" si="6"/>
        <v>3.4573961605263186</v>
      </c>
      <c r="W14" s="10" t="str">
        <f>name!D10</f>
        <v>31 Science, engineering and technology associate professionals</v>
      </c>
      <c r="X14" s="11">
        <v>3.5852700108183315</v>
      </c>
      <c r="Y14" s="11">
        <v>3.8865160615846754</v>
      </c>
      <c r="Z14" s="11">
        <v>4.7530915599374994</v>
      </c>
      <c r="AA14" s="11">
        <v>5.0767177120373947</v>
      </c>
      <c r="AB14" s="11">
        <v>5.9800189829604395</v>
      </c>
      <c r="AC14" s="11"/>
      <c r="AD14" s="11">
        <f t="shared" si="4"/>
        <v>1.2269274230229401</v>
      </c>
      <c r="AE14" s="11">
        <f>'RD T1'!T42</f>
        <v>2.6563495969961788</v>
      </c>
      <c r="AF14" s="11">
        <f t="shared" si="7"/>
        <v>3.8832770200191189</v>
      </c>
    </row>
    <row r="15" spans="1:32" x14ac:dyDescent="0.2">
      <c r="A15" s="10" t="str">
        <f>name!D11</f>
        <v>32 Health and social care associate professionals</v>
      </c>
      <c r="B15" s="11">
        <v>12.983193146151176</v>
      </c>
      <c r="C15" s="11">
        <v>15.436641595378935</v>
      </c>
      <c r="D15" s="11">
        <v>15.579999043070721</v>
      </c>
      <c r="E15" s="11">
        <v>24.95899381799547</v>
      </c>
      <c r="F15" s="11">
        <v>29.888628348738163</v>
      </c>
      <c r="G15" s="11"/>
      <c r="H15" s="11">
        <f t="shared" si="2"/>
        <v>14.308629305667441</v>
      </c>
      <c r="I15" s="11">
        <f>'RD T1'!E14</f>
        <v>14.735977263485449</v>
      </c>
      <c r="J15" s="11">
        <f t="shared" si="5"/>
        <v>29.04460656915289</v>
      </c>
      <c r="L15" s="10" t="str">
        <f>name!D11</f>
        <v>32 Health and social care associate professionals</v>
      </c>
      <c r="M15" s="11">
        <v>2.8410189893392794</v>
      </c>
      <c r="N15" s="11">
        <v>2.9733667807913635</v>
      </c>
      <c r="O15" s="11">
        <v>3.2997410018614128</v>
      </c>
      <c r="P15" s="11">
        <v>4.478691050259016</v>
      </c>
      <c r="Q15" s="11">
        <v>5.1831396741091842</v>
      </c>
      <c r="R15" s="11"/>
      <c r="S15" s="11">
        <f t="shared" si="3"/>
        <v>1.8833986722477714</v>
      </c>
      <c r="T15" s="11">
        <f>'RD T1'!T14</f>
        <v>2.1737037351457253</v>
      </c>
      <c r="U15" s="11">
        <f t="shared" si="6"/>
        <v>4.0571024073934971</v>
      </c>
      <c r="W15" s="10" t="str">
        <f>name!D11</f>
        <v>32 Health and social care associate professionals</v>
      </c>
      <c r="X15" s="11">
        <v>10.142174156811897</v>
      </c>
      <c r="Y15" s="11">
        <v>12.463274814587582</v>
      </c>
      <c r="Z15" s="11">
        <v>12.280258041209313</v>
      </c>
      <c r="AA15" s="11">
        <v>20.48030276773645</v>
      </c>
      <c r="AB15" s="11">
        <v>24.705488674628981</v>
      </c>
      <c r="AC15" s="11"/>
      <c r="AD15" s="11">
        <f t="shared" si="4"/>
        <v>12.425230633419668</v>
      </c>
      <c r="AE15" s="11">
        <f>'RD T1'!T43</f>
        <v>12.562273528339723</v>
      </c>
      <c r="AF15" s="11">
        <f t="shared" si="7"/>
        <v>24.987504161759389</v>
      </c>
    </row>
    <row r="16" spans="1:32" x14ac:dyDescent="0.2">
      <c r="A16" s="10" t="str">
        <f>name!D12</f>
        <v>33 Protective service occupations</v>
      </c>
      <c r="B16" s="11">
        <v>9.5676289350769839</v>
      </c>
      <c r="C16" s="11">
        <v>9.8738854076293237</v>
      </c>
      <c r="D16" s="11">
        <v>10.250889275101747</v>
      </c>
      <c r="E16" s="11">
        <v>8.9771540644864611</v>
      </c>
      <c r="F16" s="11">
        <v>9.4230519448942101</v>
      </c>
      <c r="G16" s="11"/>
      <c r="H16" s="11">
        <f t="shared" si="2"/>
        <v>-0.82783733020753658</v>
      </c>
      <c r="I16" s="11">
        <f>'RD T1'!E15</f>
        <v>2.932342070259423</v>
      </c>
      <c r="J16" s="11">
        <f t="shared" si="5"/>
        <v>2.1045047400518864</v>
      </c>
      <c r="L16" s="10" t="str">
        <f>name!D12</f>
        <v>33 Protective service occupations</v>
      </c>
      <c r="M16" s="11">
        <v>8.0046997858784632</v>
      </c>
      <c r="N16" s="11">
        <v>8.1275203319359086</v>
      </c>
      <c r="O16" s="11">
        <v>8.3139198524226501</v>
      </c>
      <c r="P16" s="11">
        <v>7.2281155124248828</v>
      </c>
      <c r="Q16" s="11">
        <v>7.1359194568626076</v>
      </c>
      <c r="R16" s="11"/>
      <c r="S16" s="11">
        <f t="shared" si="3"/>
        <v>-1.1780003955600424</v>
      </c>
      <c r="T16" s="11">
        <f>'RD T1'!T15</f>
        <v>2.0130096225948853</v>
      </c>
      <c r="U16" s="11">
        <f t="shared" si="6"/>
        <v>0.83500922703484282</v>
      </c>
      <c r="W16" s="10" t="str">
        <f>name!D12</f>
        <v>33 Protective service occupations</v>
      </c>
      <c r="X16" s="11">
        <v>1.562929149198522</v>
      </c>
      <c r="Y16" s="11">
        <v>1.746365075693407</v>
      </c>
      <c r="Z16" s="11">
        <v>1.9369694226791005</v>
      </c>
      <c r="AA16" s="11">
        <v>1.7490385520615754</v>
      </c>
      <c r="AB16" s="11">
        <v>2.2871324880316188</v>
      </c>
      <c r="AC16" s="11"/>
      <c r="AD16" s="11">
        <f t="shared" si="4"/>
        <v>0.35016306535251829</v>
      </c>
      <c r="AE16" s="11">
        <f>'RD T1'!T44</f>
        <v>0.9193324476645367</v>
      </c>
      <c r="AF16" s="11">
        <f t="shared" si="7"/>
        <v>1.2694955130170551</v>
      </c>
    </row>
    <row r="17" spans="1:32" x14ac:dyDescent="0.2">
      <c r="A17" s="10" t="str">
        <f>name!D13</f>
        <v>34 Culture, media and sports occupations</v>
      </c>
      <c r="B17" s="11">
        <v>12.890596119460179</v>
      </c>
      <c r="C17" s="11">
        <v>12.514781119645949</v>
      </c>
      <c r="D17" s="11">
        <v>13.27660452568808</v>
      </c>
      <c r="E17" s="11">
        <v>11.528447170566395</v>
      </c>
      <c r="F17" s="11">
        <v>12.398047784426756</v>
      </c>
      <c r="G17" s="11"/>
      <c r="H17" s="11">
        <f t="shared" si="2"/>
        <v>-0.87855674126132399</v>
      </c>
      <c r="I17" s="11">
        <f>'RD T1'!E16</f>
        <v>5.4188491896977364</v>
      </c>
      <c r="J17" s="11">
        <f t="shared" si="5"/>
        <v>4.5402924484364124</v>
      </c>
      <c r="L17" s="10" t="str">
        <f>name!D13</f>
        <v>34 Culture, media and sports occupations</v>
      </c>
      <c r="M17" s="11">
        <v>7.6208342187537061</v>
      </c>
      <c r="N17" s="11">
        <v>6.6534530263005438</v>
      </c>
      <c r="O17" s="11">
        <v>6.760423324226065</v>
      </c>
      <c r="P17" s="11">
        <v>5.7696643072416389</v>
      </c>
      <c r="Q17" s="11">
        <v>6.1875726501202859</v>
      </c>
      <c r="R17" s="11"/>
      <c r="S17" s="11">
        <f t="shared" si="3"/>
        <v>-0.57285067410577906</v>
      </c>
      <c r="T17" s="11">
        <f>'RD T1'!T16</f>
        <v>2.3550616565458999</v>
      </c>
      <c r="U17" s="11">
        <f t="shared" si="6"/>
        <v>1.7822109824401209</v>
      </c>
      <c r="W17" s="10" t="str">
        <f>name!D13</f>
        <v>34 Culture, media and sports occupations</v>
      </c>
      <c r="X17" s="11">
        <v>5.2697619007064915</v>
      </c>
      <c r="Y17" s="11">
        <v>5.8613280933454233</v>
      </c>
      <c r="Z17" s="11">
        <v>6.5161812014620182</v>
      </c>
      <c r="AA17" s="11">
        <v>5.7587828633247513</v>
      </c>
      <c r="AB17" s="11">
        <v>6.2104751343064715</v>
      </c>
      <c r="AC17" s="11"/>
      <c r="AD17" s="11">
        <f t="shared" si="4"/>
        <v>-0.30570606715554671</v>
      </c>
      <c r="AE17" s="11">
        <f>'RD T1'!T45</f>
        <v>3.0637875331518361</v>
      </c>
      <c r="AF17" s="11">
        <f t="shared" si="7"/>
        <v>2.7580814659962893</v>
      </c>
    </row>
    <row r="18" spans="1:32" x14ac:dyDescent="0.2">
      <c r="A18" s="10" t="str">
        <f>name!D14</f>
        <v>35 Business and public service associate professionals</v>
      </c>
      <c r="B18" s="11">
        <v>48.663666556246554</v>
      </c>
      <c r="C18" s="11">
        <v>54.126020969683992</v>
      </c>
      <c r="D18" s="11">
        <v>56.424427815412677</v>
      </c>
      <c r="E18" s="11">
        <v>57.010982701708663</v>
      </c>
      <c r="F18" s="11">
        <v>60.119492582728491</v>
      </c>
      <c r="G18" s="11"/>
      <c r="H18" s="11">
        <f t="shared" si="2"/>
        <v>3.695064767315813</v>
      </c>
      <c r="I18" s="11">
        <f>'RD T1'!E17</f>
        <v>26.181889772492198</v>
      </c>
      <c r="J18" s="11">
        <f t="shared" si="5"/>
        <v>29.876954539808011</v>
      </c>
      <c r="L18" s="10" t="str">
        <f>name!D14</f>
        <v>35 Business and public service associate professionals</v>
      </c>
      <c r="M18" s="11">
        <v>27.217677488001961</v>
      </c>
      <c r="N18" s="11">
        <v>29.491071855586089</v>
      </c>
      <c r="O18" s="11">
        <v>31.146452532286894</v>
      </c>
      <c r="P18" s="11">
        <v>31.119020265790358</v>
      </c>
      <c r="Q18" s="11">
        <v>31.589196667211333</v>
      </c>
      <c r="R18" s="11"/>
      <c r="S18" s="11">
        <f t="shared" si="3"/>
        <v>0.44274413492443898</v>
      </c>
      <c r="T18" s="11">
        <f>'RD T1'!T17</f>
        <v>11.943515145325172</v>
      </c>
      <c r="U18" s="11">
        <f t="shared" si="6"/>
        <v>12.386259280249611</v>
      </c>
      <c r="W18" s="10" t="str">
        <f>name!D14</f>
        <v>35 Business and public service associate professionals</v>
      </c>
      <c r="X18" s="11">
        <v>21.445989068244568</v>
      </c>
      <c r="Y18" s="11">
        <v>24.634949114097889</v>
      </c>
      <c r="Z18" s="11">
        <v>25.277975283125851</v>
      </c>
      <c r="AA18" s="11">
        <v>25.891962435918309</v>
      </c>
      <c r="AB18" s="11">
        <v>28.530295915517154</v>
      </c>
      <c r="AC18" s="11"/>
      <c r="AD18" s="11">
        <f t="shared" si="4"/>
        <v>3.252320632391303</v>
      </c>
      <c r="AE18" s="11">
        <f>'RD T1'!T46</f>
        <v>14.238374627167024</v>
      </c>
      <c r="AF18" s="11">
        <f t="shared" si="7"/>
        <v>17.490695259558329</v>
      </c>
    </row>
    <row r="19" spans="1:32" x14ac:dyDescent="0.2">
      <c r="A19" s="10" t="str">
        <f>name!D15</f>
        <v>41 Administrative occupations</v>
      </c>
      <c r="B19" s="11">
        <v>77.374951002956735</v>
      </c>
      <c r="C19" s="11">
        <v>79.882197734218266</v>
      </c>
      <c r="D19" s="11">
        <v>82.707688245933383</v>
      </c>
      <c r="E19" s="11">
        <v>85.465301607426895</v>
      </c>
      <c r="F19" s="11">
        <v>84.721262427667199</v>
      </c>
      <c r="G19" s="11"/>
      <c r="H19" s="11">
        <f t="shared" si="2"/>
        <v>2.0135741817338157</v>
      </c>
      <c r="I19" s="11">
        <f>'RD T1'!E18</f>
        <v>43.079589654472684</v>
      </c>
      <c r="J19" s="11">
        <f t="shared" si="5"/>
        <v>45.0931638362065</v>
      </c>
      <c r="L19" s="10" t="str">
        <f>name!D15</f>
        <v>41 Administrative occupations</v>
      </c>
      <c r="M19" s="11">
        <v>17.750011298571806</v>
      </c>
      <c r="N19" s="11">
        <v>17.750199811784885</v>
      </c>
      <c r="O19" s="11">
        <v>21.441872203080262</v>
      </c>
      <c r="P19" s="11">
        <v>22.804540763051321</v>
      </c>
      <c r="Q19" s="11">
        <v>25.280335149787177</v>
      </c>
      <c r="R19" s="11"/>
      <c r="S19" s="11">
        <f t="shared" si="3"/>
        <v>3.8384629467069153</v>
      </c>
      <c r="T19" s="11">
        <f>'RD T1'!T18</f>
        <v>8.5824888250588138</v>
      </c>
      <c r="U19" s="11">
        <f t="shared" si="6"/>
        <v>12.420951771765729</v>
      </c>
      <c r="W19" s="10" t="str">
        <f>name!D15</f>
        <v>41 Administrative occupations</v>
      </c>
      <c r="X19" s="11">
        <v>59.624939704384978</v>
      </c>
      <c r="Y19" s="11">
        <v>62.131997922433492</v>
      </c>
      <c r="Z19" s="11">
        <v>61.265816042853032</v>
      </c>
      <c r="AA19" s="11">
        <v>62.660760844375616</v>
      </c>
      <c r="AB19" s="11">
        <v>59.440927277879943</v>
      </c>
      <c r="AC19" s="11"/>
      <c r="AD19" s="11">
        <f t="shared" si="4"/>
        <v>-1.8248887649730889</v>
      </c>
      <c r="AE19" s="11">
        <f>'RD T1'!T47</f>
        <v>34.497100829413881</v>
      </c>
      <c r="AF19" s="11">
        <f t="shared" si="7"/>
        <v>32.672212064440792</v>
      </c>
    </row>
    <row r="20" spans="1:32" x14ac:dyDescent="0.2">
      <c r="A20" s="10" t="str">
        <f>name!D16</f>
        <v>42 Secretarial and related occupations</v>
      </c>
      <c r="B20" s="11">
        <v>18.328767656869623</v>
      </c>
      <c r="C20" s="11">
        <v>17.78920083296132</v>
      </c>
      <c r="D20" s="11">
        <v>17.296717007071198</v>
      </c>
      <c r="E20" s="11">
        <v>16.295849587901639</v>
      </c>
      <c r="F20" s="11">
        <v>12.624660737772897</v>
      </c>
      <c r="G20" s="11"/>
      <c r="H20" s="11">
        <f t="shared" si="2"/>
        <v>-4.6720562692983005</v>
      </c>
      <c r="I20" s="11">
        <f>'RD T1'!E19</f>
        <v>7.9522007133632728</v>
      </c>
      <c r="J20" s="11">
        <f t="shared" si="5"/>
        <v>3.2801444440649723</v>
      </c>
      <c r="L20" s="10" t="str">
        <f>name!D16</f>
        <v>42 Secretarial and related occupations</v>
      </c>
      <c r="M20" s="11">
        <v>1.4771987123761514</v>
      </c>
      <c r="N20" s="11">
        <v>1.1620471808478605</v>
      </c>
      <c r="O20" s="11">
        <v>1.197970895688073</v>
      </c>
      <c r="P20" s="11">
        <v>1.0505659019411997</v>
      </c>
      <c r="Q20" s="11">
        <v>1.2507460932206578</v>
      </c>
      <c r="R20" s="11"/>
      <c r="S20" s="11">
        <f t="shared" si="3"/>
        <v>5.277519753258475E-2</v>
      </c>
      <c r="T20" s="11">
        <f>'RD T1'!T19</f>
        <v>0.36103275001287893</v>
      </c>
      <c r="U20" s="11">
        <f t="shared" si="6"/>
        <v>0.41380794754546368</v>
      </c>
      <c r="W20" s="10" t="str">
        <f>name!D16</f>
        <v>42 Secretarial and related occupations</v>
      </c>
      <c r="X20" s="11">
        <v>16.851568944493486</v>
      </c>
      <c r="Y20" s="11">
        <v>16.627153652113464</v>
      </c>
      <c r="Z20" s="11">
        <v>16.098746111383122</v>
      </c>
      <c r="AA20" s="11">
        <v>15.245283685960441</v>
      </c>
      <c r="AB20" s="11">
        <v>11.373914644552238</v>
      </c>
      <c r="AC20" s="11"/>
      <c r="AD20" s="11">
        <f t="shared" si="4"/>
        <v>-4.7248314668308833</v>
      </c>
      <c r="AE20" s="11">
        <f>'RD T1'!T48</f>
        <v>7.5911679633503937</v>
      </c>
      <c r="AF20" s="11">
        <f t="shared" si="7"/>
        <v>2.8663364965195104</v>
      </c>
    </row>
    <row r="21" spans="1:32" x14ac:dyDescent="0.2">
      <c r="A21" s="10" t="str">
        <f>name!D17</f>
        <v>51 Skilled agricultural and related trades</v>
      </c>
      <c r="B21" s="11">
        <v>8.6520877618869871</v>
      </c>
      <c r="C21" s="11">
        <v>9.0444435067437237</v>
      </c>
      <c r="D21" s="11">
        <v>9.323641066175087</v>
      </c>
      <c r="E21" s="11">
        <v>8.9732408669184966</v>
      </c>
      <c r="F21" s="11">
        <v>9.6038883699191224</v>
      </c>
      <c r="G21" s="11"/>
      <c r="H21" s="11">
        <f t="shared" si="2"/>
        <v>0.28024730374403539</v>
      </c>
      <c r="I21" s="11">
        <f>'RD T1'!E20</f>
        <v>5.0600382623522648</v>
      </c>
      <c r="J21" s="11">
        <f t="shared" si="5"/>
        <v>5.3402855660963002</v>
      </c>
      <c r="L21" s="10" t="str">
        <f>name!D17</f>
        <v>51 Skilled agricultural and related trades</v>
      </c>
      <c r="M21" s="11">
        <v>7.0020789048461447</v>
      </c>
      <c r="N21" s="11">
        <v>6.5535595711842856</v>
      </c>
      <c r="O21" s="11">
        <v>7.1589488352556732</v>
      </c>
      <c r="P21" s="11">
        <v>6.714162510465008</v>
      </c>
      <c r="Q21" s="11">
        <v>6.9480487773234669</v>
      </c>
      <c r="R21" s="11"/>
      <c r="S21" s="11">
        <f t="shared" si="3"/>
        <v>-0.21090005793220623</v>
      </c>
      <c r="T21" s="11">
        <f>'RD T1'!T20</f>
        <v>3.3968224357510732</v>
      </c>
      <c r="U21" s="11">
        <f t="shared" si="6"/>
        <v>3.185922377818867</v>
      </c>
      <c r="W21" s="10" t="str">
        <f>name!D17</f>
        <v>51 Skilled agricultural and related trades</v>
      </c>
      <c r="X21" s="11">
        <v>1.6500088570408433</v>
      </c>
      <c r="Y21" s="11">
        <v>2.4908839355594408</v>
      </c>
      <c r="Z21" s="11">
        <v>2.1646922309194196</v>
      </c>
      <c r="AA21" s="11">
        <v>2.2590783564534931</v>
      </c>
      <c r="AB21" s="11">
        <v>2.6558395925956506</v>
      </c>
      <c r="AC21" s="11"/>
      <c r="AD21" s="11">
        <f t="shared" si="4"/>
        <v>0.49114736167623096</v>
      </c>
      <c r="AE21" s="11">
        <f>'RD T1'!T49</f>
        <v>1.6632158266011914</v>
      </c>
      <c r="AF21" s="11">
        <f t="shared" si="7"/>
        <v>2.1543631882774221</v>
      </c>
    </row>
    <row r="22" spans="1:32" x14ac:dyDescent="0.2">
      <c r="A22" s="10" t="str">
        <f>name!D18</f>
        <v>52 Skilled metal, electrical and electronic trades</v>
      </c>
      <c r="B22" s="11">
        <v>34.296049530101634</v>
      </c>
      <c r="C22" s="11">
        <v>35.437847124421324</v>
      </c>
      <c r="D22" s="11">
        <v>30.894826966549104</v>
      </c>
      <c r="E22" s="11">
        <v>30.682366799136574</v>
      </c>
      <c r="F22" s="11">
        <v>28.778088283868833</v>
      </c>
      <c r="G22" s="11"/>
      <c r="H22" s="11">
        <f t="shared" si="2"/>
        <v>-2.1167386826802712</v>
      </c>
      <c r="I22" s="11">
        <f>'RD T1'!E21</f>
        <v>11.301689445343763</v>
      </c>
      <c r="J22" s="11">
        <f t="shared" si="5"/>
        <v>9.1849507626634921</v>
      </c>
      <c r="L22" s="10" t="str">
        <f>name!D18</f>
        <v>52 Skilled metal, electrical and electronic trades</v>
      </c>
      <c r="M22" s="11">
        <v>33.767149797718766</v>
      </c>
      <c r="N22" s="11">
        <v>34.593793594917102</v>
      </c>
      <c r="O22" s="11">
        <v>30.265006100963646</v>
      </c>
      <c r="P22" s="11">
        <v>29.585855692228051</v>
      </c>
      <c r="Q22" s="11">
        <v>27.418290010801137</v>
      </c>
      <c r="R22" s="11"/>
      <c r="S22" s="11">
        <f t="shared" si="3"/>
        <v>-2.8467160901625093</v>
      </c>
      <c r="T22" s="11">
        <f>'RD T1'!T21</f>
        <v>10.678767113217658</v>
      </c>
      <c r="U22" s="11">
        <f t="shared" si="6"/>
        <v>7.8320510230551488</v>
      </c>
      <c r="W22" s="10" t="str">
        <f>name!D18</f>
        <v>52 Skilled metal, electrical and electronic trades</v>
      </c>
      <c r="X22" s="11">
        <v>0.52889973238282384</v>
      </c>
      <c r="Y22" s="11">
        <v>0.84405352950415802</v>
      </c>
      <c r="Z22" s="11">
        <v>0.62982086558541583</v>
      </c>
      <c r="AA22" s="11">
        <v>1.0965111069085178</v>
      </c>
      <c r="AB22" s="11">
        <v>1.3597982730676983</v>
      </c>
      <c r="AC22" s="11"/>
      <c r="AD22" s="11">
        <f t="shared" si="4"/>
        <v>0.72997740748228246</v>
      </c>
      <c r="AE22" s="11">
        <f>'RD T1'!T50</f>
        <v>0.62292233212610559</v>
      </c>
      <c r="AF22" s="11">
        <f t="shared" si="7"/>
        <v>1.3528997396083882</v>
      </c>
    </row>
    <row r="23" spans="1:32" x14ac:dyDescent="0.2">
      <c r="A23" s="10" t="str">
        <f>name!D19</f>
        <v>53 Skilled construction and building trades</v>
      </c>
      <c r="B23" s="11">
        <v>22.660175779742318</v>
      </c>
      <c r="C23" s="11">
        <v>22.174235906243485</v>
      </c>
      <c r="D23" s="11">
        <v>18.129103604328201</v>
      </c>
      <c r="E23" s="11">
        <v>17.870434230164989</v>
      </c>
      <c r="F23" s="11">
        <v>15.57201646522978</v>
      </c>
      <c r="G23" s="11"/>
      <c r="H23" s="11">
        <f t="shared" si="2"/>
        <v>-2.5570871390984209</v>
      </c>
      <c r="I23" s="11">
        <f>'RD T1'!E22</f>
        <v>7.0068965069187543</v>
      </c>
      <c r="J23" s="11">
        <f t="shared" si="5"/>
        <v>4.4498093678203334</v>
      </c>
      <c r="L23" s="10" t="str">
        <f>name!D19</f>
        <v>53 Skilled construction and building trades</v>
      </c>
      <c r="M23" s="11">
        <v>22.453983718749328</v>
      </c>
      <c r="N23" s="11">
        <v>21.898299726669514</v>
      </c>
      <c r="O23" s="11">
        <v>17.867997771868616</v>
      </c>
      <c r="P23" s="11">
        <v>17.72331428750244</v>
      </c>
      <c r="Q23" s="11">
        <v>15.428540053440138</v>
      </c>
      <c r="R23" s="11"/>
      <c r="S23" s="11">
        <f t="shared" si="3"/>
        <v>-2.4394577184284785</v>
      </c>
      <c r="T23" s="11">
        <f>'RD T1'!T22</f>
        <v>6.9306467484116396</v>
      </c>
      <c r="U23" s="11">
        <f t="shared" si="6"/>
        <v>4.4911890299831612</v>
      </c>
      <c r="W23" s="10" t="str">
        <f>name!D19</f>
        <v>53 Skilled construction and building trades</v>
      </c>
      <c r="X23" s="11">
        <v>0.20619206099299017</v>
      </c>
      <c r="Y23" s="11">
        <v>0.27593617957394312</v>
      </c>
      <c r="Z23" s="11">
        <v>0.26110583245958857</v>
      </c>
      <c r="AA23" s="11">
        <v>0.14711994266255105</v>
      </c>
      <c r="AB23" s="11">
        <v>0.1434764117896267</v>
      </c>
      <c r="AC23" s="11"/>
      <c r="AD23" s="11">
        <f t="shared" si="4"/>
        <v>-0.11762942066996188</v>
      </c>
      <c r="AE23" s="11">
        <f>'RD T1'!T51</f>
        <v>7.6249758507112672E-2</v>
      </c>
      <c r="AF23" s="11">
        <f t="shared" si="7"/>
        <v>-4.1379662162849204E-2</v>
      </c>
    </row>
    <row r="24" spans="1:32" x14ac:dyDescent="0.2">
      <c r="A24" s="10" t="str">
        <f>name!D20</f>
        <v>54 Textiles, printing and other skilled trades</v>
      </c>
      <c r="B24" s="11">
        <v>15.612884900057077</v>
      </c>
      <c r="C24" s="11">
        <v>13.906889542498094</v>
      </c>
      <c r="D24" s="11">
        <v>13.469321757038545</v>
      </c>
      <c r="E24" s="11">
        <v>13.883923544289365</v>
      </c>
      <c r="F24" s="11">
        <v>13.280924094200456</v>
      </c>
      <c r="G24" s="11"/>
      <c r="H24" s="11">
        <f t="shared" si="2"/>
        <v>-0.18839766283808856</v>
      </c>
      <c r="I24" s="11">
        <f>'RD T1'!E23</f>
        <v>5.7840035117349622</v>
      </c>
      <c r="J24" s="11">
        <f t="shared" si="5"/>
        <v>5.5956058488968736</v>
      </c>
      <c r="L24" s="10" t="str">
        <f>name!D20</f>
        <v>54 Textiles, printing and other skilled trades</v>
      </c>
      <c r="M24" s="11">
        <v>9.1059492956995651</v>
      </c>
      <c r="N24" s="11">
        <v>7.5471521559239401</v>
      </c>
      <c r="O24" s="11">
        <v>7.1171147749962742</v>
      </c>
      <c r="P24" s="11">
        <v>7.5466413165611916</v>
      </c>
      <c r="Q24" s="11">
        <v>7.1506246813559446</v>
      </c>
      <c r="R24" s="11"/>
      <c r="S24" s="11">
        <f t="shared" si="3"/>
        <v>3.3509906359670438E-2</v>
      </c>
      <c r="T24" s="11">
        <f>'RD T1'!T23</f>
        <v>2.3005670802032143</v>
      </c>
      <c r="U24" s="11">
        <f t="shared" si="6"/>
        <v>2.3340769865628848</v>
      </c>
      <c r="W24" s="10" t="str">
        <f>name!D20</f>
        <v>54 Textiles, printing and other skilled trades</v>
      </c>
      <c r="X24" s="11">
        <v>6.5069356043574924</v>
      </c>
      <c r="Y24" s="11">
        <v>6.3597373865741647</v>
      </c>
      <c r="Z24" s="11">
        <v>6.3522069820422624</v>
      </c>
      <c r="AA24" s="11">
        <v>6.3372822277281724</v>
      </c>
      <c r="AB24" s="11">
        <v>6.1302994128445167</v>
      </c>
      <c r="AC24" s="11"/>
      <c r="AD24" s="11">
        <f t="shared" si="4"/>
        <v>-0.22190756919774568</v>
      </c>
      <c r="AE24" s="11">
        <f>'RD T1'!T52</f>
        <v>3.4834364315317483</v>
      </c>
      <c r="AF24" s="11">
        <f t="shared" si="7"/>
        <v>3.2615288623340026</v>
      </c>
    </row>
    <row r="25" spans="1:32" x14ac:dyDescent="0.2">
      <c r="A25" s="10" t="str">
        <f>name!D21</f>
        <v>61 Caring personal service occupations</v>
      </c>
      <c r="B25" s="11">
        <v>68.534432007301987</v>
      </c>
      <c r="C25" s="11">
        <v>73.173102563117126</v>
      </c>
      <c r="D25" s="11">
        <v>69.882460778653027</v>
      </c>
      <c r="E25" s="11">
        <v>73.490000026501917</v>
      </c>
      <c r="F25" s="11">
        <v>80.097417808298715</v>
      </c>
      <c r="G25" s="11"/>
      <c r="H25" s="11">
        <f t="shared" si="2"/>
        <v>10.214957029645689</v>
      </c>
      <c r="I25" s="11">
        <f>'RD T1'!E24</f>
        <v>41.714582423421049</v>
      </c>
      <c r="J25" s="11">
        <f t="shared" si="5"/>
        <v>51.929539453066738</v>
      </c>
      <c r="L25" s="10" t="str">
        <f>name!D21</f>
        <v>61 Caring personal service occupations</v>
      </c>
      <c r="M25" s="11">
        <v>9.926615371714604</v>
      </c>
      <c r="N25" s="11">
        <v>10.844782041119974</v>
      </c>
      <c r="O25" s="11">
        <v>10.70399469211147</v>
      </c>
      <c r="P25" s="11">
        <v>13.020918117278462</v>
      </c>
      <c r="Q25" s="11">
        <v>15.407337339959636</v>
      </c>
      <c r="R25" s="11"/>
      <c r="S25" s="11">
        <f t="shared" si="3"/>
        <v>4.7033426478481655</v>
      </c>
      <c r="T25" s="11">
        <f>'RD T1'!T24</f>
        <v>5.9040816461198462</v>
      </c>
      <c r="U25" s="11">
        <f t="shared" si="6"/>
        <v>10.607424293968013</v>
      </c>
      <c r="W25" s="10" t="str">
        <f>name!D21</f>
        <v>61 Caring personal service occupations</v>
      </c>
      <c r="X25" s="11">
        <v>58.607816635587398</v>
      </c>
      <c r="Y25" s="11">
        <v>62.328320521997185</v>
      </c>
      <c r="Z25" s="11">
        <v>59.178466086541576</v>
      </c>
      <c r="AA25" s="11">
        <v>60.469081909223469</v>
      </c>
      <c r="AB25" s="11">
        <v>64.690080468339119</v>
      </c>
      <c r="AC25" s="11"/>
      <c r="AD25" s="11">
        <f t="shared" si="4"/>
        <v>5.5116143817975427</v>
      </c>
      <c r="AE25" s="11">
        <f>'RD T1'!T53</f>
        <v>35.810500777301215</v>
      </c>
      <c r="AF25" s="11">
        <f t="shared" si="7"/>
        <v>41.322115159098757</v>
      </c>
    </row>
    <row r="26" spans="1:32" x14ac:dyDescent="0.2">
      <c r="A26" s="10" t="str">
        <f>name!D22</f>
        <v>62 Leisure, travel and related personal service occupations</v>
      </c>
      <c r="B26" s="11">
        <v>21.137243595479461</v>
      </c>
      <c r="C26" s="11">
        <v>25.102675350720304</v>
      </c>
      <c r="D26" s="11">
        <v>23.983966586106639</v>
      </c>
      <c r="E26" s="11">
        <v>22.703334918493319</v>
      </c>
      <c r="F26" s="11">
        <v>23.174989426244448</v>
      </c>
      <c r="G26" s="11"/>
      <c r="H26" s="11">
        <f t="shared" si="2"/>
        <v>-0.80897715986219154</v>
      </c>
      <c r="I26" s="11">
        <f>'RD T1'!E25</f>
        <v>11.547511518192474</v>
      </c>
      <c r="J26" s="11">
        <f t="shared" si="5"/>
        <v>10.738534358330282</v>
      </c>
      <c r="L26" s="10" t="str">
        <f>name!D22</f>
        <v>62 Leisure, travel and related personal service occupations</v>
      </c>
      <c r="M26" s="11">
        <v>6.5225536363778653</v>
      </c>
      <c r="N26" s="11">
        <v>7.2835394569234531</v>
      </c>
      <c r="O26" s="11">
        <v>7.1830171738335418</v>
      </c>
      <c r="P26" s="11">
        <v>6.9346015093418387</v>
      </c>
      <c r="Q26" s="11">
        <v>7.5226340240450105</v>
      </c>
      <c r="R26" s="11"/>
      <c r="S26" s="11">
        <f t="shared" si="3"/>
        <v>0.3396168502114687</v>
      </c>
      <c r="T26" s="11">
        <f>'RD T1'!T25</f>
        <v>3.0449880128369351</v>
      </c>
      <c r="U26" s="11">
        <f t="shared" si="6"/>
        <v>3.3846048630484038</v>
      </c>
      <c r="W26" s="10" t="str">
        <f>name!D22</f>
        <v>62 Leisure, travel and related personal service occupations</v>
      </c>
      <c r="X26" s="11">
        <v>14.614689959101582</v>
      </c>
      <c r="Y26" s="11">
        <v>17.819135893796847</v>
      </c>
      <c r="Z26" s="11">
        <v>16.800949412273106</v>
      </c>
      <c r="AA26" s="11">
        <v>15.768733409151469</v>
      </c>
      <c r="AB26" s="11">
        <v>15.652355402199447</v>
      </c>
      <c r="AC26" s="11"/>
      <c r="AD26" s="11">
        <f t="shared" si="4"/>
        <v>-1.1485940100736585</v>
      </c>
      <c r="AE26" s="11">
        <f>'RD T1'!T54</f>
        <v>8.5025235053555388</v>
      </c>
      <c r="AF26" s="11">
        <f t="shared" si="7"/>
        <v>7.3539294952818803</v>
      </c>
    </row>
    <row r="27" spans="1:32" x14ac:dyDescent="0.2">
      <c r="A27" s="10" t="str">
        <f>name!D23</f>
        <v>63 Community and civil enforcement occupations</v>
      </c>
      <c r="B27" s="11">
        <v>0.91296149117046954</v>
      </c>
      <c r="C27" s="11">
        <v>0.77849572400998679</v>
      </c>
      <c r="D27" s="11">
        <v>0.97958176959708265</v>
      </c>
      <c r="E27" s="11">
        <v>0.7497737700523156</v>
      </c>
      <c r="F27" s="11">
        <v>0.85000498254854817</v>
      </c>
      <c r="G27" s="11"/>
      <c r="H27" s="11">
        <f t="shared" si="2"/>
        <v>-0.12957678704853448</v>
      </c>
      <c r="I27" s="11">
        <f>'RD T1'!E26</f>
        <v>0.35887547459342423</v>
      </c>
      <c r="J27" s="11">
        <f t="shared" si="5"/>
        <v>0.22929868754488975</v>
      </c>
      <c r="L27" s="10" t="str">
        <f>name!D23</f>
        <v>63 Community and civil enforcement occupations</v>
      </c>
      <c r="M27" s="11">
        <v>0.74984044160448204</v>
      </c>
      <c r="N27" s="11">
        <v>0.57883957196614866</v>
      </c>
      <c r="O27" s="11">
        <v>0.80971197208302026</v>
      </c>
      <c r="P27" s="11">
        <v>0.52349603655150789</v>
      </c>
      <c r="Q27" s="11">
        <v>0.62718740799266759</v>
      </c>
      <c r="R27" s="11"/>
      <c r="S27" s="11">
        <f t="shared" si="3"/>
        <v>-0.18252456409035267</v>
      </c>
      <c r="T27" s="11">
        <f>'RD T1'!T26</f>
        <v>0.23032200958648577</v>
      </c>
      <c r="U27" s="11">
        <f t="shared" si="6"/>
        <v>4.7797445496133101E-2</v>
      </c>
      <c r="W27" s="10" t="str">
        <f>name!D23</f>
        <v>63 Community and civil enforcement occupations</v>
      </c>
      <c r="X27" s="11">
        <v>0.16312104956598858</v>
      </c>
      <c r="Y27" s="11">
        <v>0.19965615204383888</v>
      </c>
      <c r="Z27" s="11">
        <v>0.16986979751406237</v>
      </c>
      <c r="AA27" s="11">
        <v>0.22627773350080688</v>
      </c>
      <c r="AB27" s="11">
        <v>0.22281757455588128</v>
      </c>
      <c r="AC27" s="11"/>
      <c r="AD27" s="11">
        <f t="shared" si="4"/>
        <v>5.2947777041818911E-2</v>
      </c>
      <c r="AE27" s="11">
        <f>'RD T1'!T55</f>
        <v>0.12855346500693846</v>
      </c>
      <c r="AF27" s="11">
        <f t="shared" si="7"/>
        <v>0.18150124204875737</v>
      </c>
    </row>
    <row r="28" spans="1:32" x14ac:dyDescent="0.2">
      <c r="A28" s="10" t="str">
        <f>name!D24</f>
        <v>71 Sales occupations</v>
      </c>
      <c r="B28" s="11">
        <v>67.707400688905906</v>
      </c>
      <c r="C28" s="11">
        <v>64.754126424296572</v>
      </c>
      <c r="D28" s="11">
        <v>63.521348620871457</v>
      </c>
      <c r="E28" s="11">
        <v>62.05516925121546</v>
      </c>
      <c r="F28" s="11">
        <v>60.372426777772574</v>
      </c>
      <c r="G28" s="11"/>
      <c r="H28" s="11">
        <f t="shared" si="2"/>
        <v>-3.1489218430988828</v>
      </c>
      <c r="I28" s="11">
        <f>'RD T1'!E27</f>
        <v>28.844902565231095</v>
      </c>
      <c r="J28" s="11">
        <f t="shared" si="5"/>
        <v>25.695980722132212</v>
      </c>
      <c r="L28" s="10" t="str">
        <f>name!D24</f>
        <v>71 Sales occupations</v>
      </c>
      <c r="M28" s="11">
        <v>24.458005103222334</v>
      </c>
      <c r="N28" s="11">
        <v>24.492477548452911</v>
      </c>
      <c r="O28" s="11">
        <v>24.472316799172191</v>
      </c>
      <c r="P28" s="11">
        <v>24.159345027376173</v>
      </c>
      <c r="Q28" s="11">
        <v>23.958100712936485</v>
      </c>
      <c r="R28" s="11"/>
      <c r="S28" s="11">
        <f t="shared" si="3"/>
        <v>-0.51421608623570592</v>
      </c>
      <c r="T28" s="11">
        <f>'RD T1'!T27</f>
        <v>7.9282558605711664</v>
      </c>
      <c r="U28" s="11">
        <f t="shared" si="6"/>
        <v>7.4140397743354605</v>
      </c>
      <c r="W28" s="10" t="str">
        <f>name!D24</f>
        <v>71 Sales occupations</v>
      </c>
      <c r="X28" s="11">
        <v>43.249395585683587</v>
      </c>
      <c r="Y28" s="11">
        <v>40.261648875843647</v>
      </c>
      <c r="Z28" s="11">
        <v>39.049031821699231</v>
      </c>
      <c r="AA28" s="11">
        <v>37.895824223839277</v>
      </c>
      <c r="AB28" s="11">
        <v>36.414326064836082</v>
      </c>
      <c r="AC28" s="11"/>
      <c r="AD28" s="11">
        <f t="shared" si="4"/>
        <v>-2.6347057568631485</v>
      </c>
      <c r="AE28" s="11">
        <f>'RD T1'!T56</f>
        <v>20.916646704659943</v>
      </c>
      <c r="AF28" s="11">
        <f t="shared" si="7"/>
        <v>18.281940947796794</v>
      </c>
    </row>
    <row r="29" spans="1:32" x14ac:dyDescent="0.2">
      <c r="A29" s="10" t="str">
        <f>name!D25</f>
        <v>72 Customer service occupations</v>
      </c>
      <c r="B29" s="11">
        <v>14.307220684769224</v>
      </c>
      <c r="C29" s="11">
        <v>16.090496409122263</v>
      </c>
      <c r="D29" s="11">
        <v>16.381529267231183</v>
      </c>
      <c r="E29" s="11">
        <v>18.22056360094706</v>
      </c>
      <c r="F29" s="11">
        <v>20.180799555339437</v>
      </c>
      <c r="G29" s="11"/>
      <c r="H29" s="11">
        <f t="shared" si="2"/>
        <v>3.7992702881082536</v>
      </c>
      <c r="I29" s="11">
        <f>'RD T1'!E28</f>
        <v>8.6573148103326094</v>
      </c>
      <c r="J29" s="11">
        <f t="shared" si="5"/>
        <v>12.456585098440863</v>
      </c>
      <c r="L29" s="10" t="str">
        <f>name!D25</f>
        <v>72 Customer service occupations</v>
      </c>
      <c r="M29" s="11">
        <v>4.7186199758516665</v>
      </c>
      <c r="N29" s="11">
        <v>4.6401585276001676</v>
      </c>
      <c r="O29" s="11">
        <v>5.482055034179969</v>
      </c>
      <c r="P29" s="11">
        <v>6.9310955325183201</v>
      </c>
      <c r="Q29" s="11">
        <v>7.8521133907550391</v>
      </c>
      <c r="R29" s="11"/>
      <c r="S29" s="11">
        <f t="shared" si="3"/>
        <v>2.3700583565750701</v>
      </c>
      <c r="T29" s="11">
        <f>'RD T1'!T28</f>
        <v>2.35773770382667</v>
      </c>
      <c r="U29" s="11">
        <f t="shared" si="6"/>
        <v>4.7277960604017402</v>
      </c>
      <c r="W29" s="10" t="str">
        <f>name!D25</f>
        <v>72 Customer service occupations</v>
      </c>
      <c r="X29" s="11">
        <v>9.5886007089175589</v>
      </c>
      <c r="Y29" s="11">
        <v>11.450337881522094</v>
      </c>
      <c r="Z29" s="11">
        <v>10.899474233051219</v>
      </c>
      <c r="AA29" s="11">
        <v>11.289468068428743</v>
      </c>
      <c r="AB29" s="11">
        <v>12.328686164584415</v>
      </c>
      <c r="AC29" s="11"/>
      <c r="AD29" s="11">
        <f t="shared" si="4"/>
        <v>1.4292119315331959</v>
      </c>
      <c r="AE29" s="11">
        <f>'RD T1'!T57</f>
        <v>6.2995771065059403</v>
      </c>
      <c r="AF29" s="11">
        <f t="shared" si="7"/>
        <v>7.7287890380391362</v>
      </c>
    </row>
    <row r="30" spans="1:32" x14ac:dyDescent="0.2">
      <c r="A30" s="10" t="str">
        <f>name!D26</f>
        <v>81 Process, plant and machine operatives</v>
      </c>
      <c r="B30" s="11">
        <v>31.158734281233091</v>
      </c>
      <c r="C30" s="11">
        <v>31.102931300706945</v>
      </c>
      <c r="D30" s="11">
        <v>27.043462480476883</v>
      </c>
      <c r="E30" s="11">
        <v>28.5338997256185</v>
      </c>
      <c r="F30" s="11">
        <v>26.937912860261445</v>
      </c>
      <c r="G30" s="11"/>
      <c r="H30" s="11">
        <f t="shared" si="2"/>
        <v>-0.10554962021543801</v>
      </c>
      <c r="I30" s="11">
        <f>'RD T1'!E29</f>
        <v>11.126657404938712</v>
      </c>
      <c r="J30" s="11">
        <f t="shared" si="5"/>
        <v>11.021107784723274</v>
      </c>
      <c r="L30" s="10" t="str">
        <f>name!D26</f>
        <v>81 Process, plant and machine operatives</v>
      </c>
      <c r="M30" s="11">
        <v>23.443753674418279</v>
      </c>
      <c r="N30" s="11">
        <v>22.532132991141964</v>
      </c>
      <c r="O30" s="11">
        <v>20.057993766370743</v>
      </c>
      <c r="P30" s="11">
        <v>20.1824350934465</v>
      </c>
      <c r="Q30" s="11">
        <v>18.121946570841892</v>
      </c>
      <c r="R30" s="11"/>
      <c r="S30" s="11">
        <f t="shared" si="3"/>
        <v>-1.9360471955288503</v>
      </c>
      <c r="T30" s="11">
        <f>'RD T1'!T29</f>
        <v>7.102835449114635</v>
      </c>
      <c r="U30" s="11">
        <f t="shared" si="6"/>
        <v>5.1667882535857848</v>
      </c>
      <c r="W30" s="10" t="str">
        <f>name!D26</f>
        <v>81 Process, plant and machine operatives</v>
      </c>
      <c r="X30" s="11">
        <v>7.714980606814863</v>
      </c>
      <c r="Y30" s="11">
        <v>8.5707983095649318</v>
      </c>
      <c r="Z30" s="11">
        <v>6.9854687141061307</v>
      </c>
      <c r="AA30" s="11">
        <v>8.3514646321720356</v>
      </c>
      <c r="AB30" s="11">
        <v>8.8159662894195261</v>
      </c>
      <c r="AC30" s="11"/>
      <c r="AD30" s="11">
        <f t="shared" si="4"/>
        <v>1.8304975753133954</v>
      </c>
      <c r="AE30" s="11">
        <f>'RD T1'!T58</f>
        <v>4.0238219558240766</v>
      </c>
      <c r="AF30" s="11">
        <f t="shared" si="7"/>
        <v>5.8543195311374721</v>
      </c>
    </row>
    <row r="31" spans="1:32" x14ac:dyDescent="0.2">
      <c r="A31" s="10" t="str">
        <f>name!D27</f>
        <v>82 Transport and mobile machine drivers and operatives</v>
      </c>
      <c r="B31" s="11">
        <v>40.788383662853427</v>
      </c>
      <c r="C31" s="11">
        <v>50.593084461933806</v>
      </c>
      <c r="D31" s="11">
        <v>49.196032664064738</v>
      </c>
      <c r="E31" s="11">
        <v>50.048038123499182</v>
      </c>
      <c r="F31" s="11">
        <v>48.519081689529784</v>
      </c>
      <c r="G31" s="11"/>
      <c r="H31" s="11">
        <f t="shared" si="2"/>
        <v>-0.67695097453495379</v>
      </c>
      <c r="I31" s="11">
        <f>'RD T1'!E30</f>
        <v>26.162540934572096</v>
      </c>
      <c r="J31" s="11">
        <f t="shared" si="5"/>
        <v>25.485589960037142</v>
      </c>
      <c r="L31" s="10" t="str">
        <f>name!D27</f>
        <v>82 Transport and mobile machine drivers and operatives</v>
      </c>
      <c r="M31" s="11">
        <v>38.83825987113245</v>
      </c>
      <c r="N31" s="11">
        <v>48.11867580062043</v>
      </c>
      <c r="O31" s="11">
        <v>46.780899663741181</v>
      </c>
      <c r="P31" s="11">
        <v>46.971329684817086</v>
      </c>
      <c r="Q31" s="11">
        <v>45.076199926379338</v>
      </c>
      <c r="R31" s="11"/>
      <c r="S31" s="11">
        <f t="shared" si="3"/>
        <v>-1.7046997373618424</v>
      </c>
      <c r="T31" s="11">
        <f>'RD T1'!T30</f>
        <v>24.218082075938742</v>
      </c>
      <c r="U31" s="11">
        <f t="shared" si="6"/>
        <v>22.5133823385769</v>
      </c>
      <c r="W31" s="10" t="str">
        <f>name!D27</f>
        <v>82 Transport and mobile machine drivers and operatives</v>
      </c>
      <c r="X31" s="11">
        <v>1.9501237917210676</v>
      </c>
      <c r="Y31" s="11">
        <v>2.4744086613134058</v>
      </c>
      <c r="Z31" s="11">
        <v>2.4151330003235336</v>
      </c>
      <c r="AA31" s="11">
        <v>3.0767084386821106</v>
      </c>
      <c r="AB31" s="11">
        <v>3.4428817631503814</v>
      </c>
      <c r="AC31" s="11"/>
      <c r="AD31" s="11">
        <f t="shared" si="4"/>
        <v>1.0277487628268478</v>
      </c>
      <c r="AE31" s="11">
        <f>'RD T1'!T59</f>
        <v>1.9444588586333604</v>
      </c>
      <c r="AF31" s="11">
        <f t="shared" si="7"/>
        <v>2.9722076214602082</v>
      </c>
    </row>
    <row r="32" spans="1:32" x14ac:dyDescent="0.2">
      <c r="A32" s="10" t="str">
        <f>name!D28</f>
        <v>91 Elementary trades and related occupations</v>
      </c>
      <c r="B32" s="11">
        <v>19.033472315961635</v>
      </c>
      <c r="C32" s="11">
        <v>18.24107903053924</v>
      </c>
      <c r="D32" s="11">
        <v>16.410948591824312</v>
      </c>
      <c r="E32" s="11">
        <v>28.745424013527906</v>
      </c>
      <c r="F32" s="11">
        <v>31.212545614925137</v>
      </c>
      <c r="G32" s="11"/>
      <c r="H32" s="11">
        <f t="shared" si="2"/>
        <v>14.801597023100825</v>
      </c>
      <c r="I32" s="11">
        <f>'RD T1'!E31</f>
        <v>13.41400309000587</v>
      </c>
      <c r="J32" s="11">
        <f t="shared" si="5"/>
        <v>28.215600113106696</v>
      </c>
      <c r="L32" s="10" t="str">
        <f>name!D28</f>
        <v>91 Elementary trades and related occupations</v>
      </c>
      <c r="M32" s="11">
        <v>14.092917542559089</v>
      </c>
      <c r="N32" s="11">
        <v>13.233356588008476</v>
      </c>
      <c r="O32" s="11">
        <v>12.503202006542724</v>
      </c>
      <c r="P32" s="11">
        <v>16.734217090245266</v>
      </c>
      <c r="Q32" s="11">
        <v>17.433340644189464</v>
      </c>
      <c r="R32" s="11"/>
      <c r="S32" s="11">
        <f t="shared" si="3"/>
        <v>4.9301386376467402</v>
      </c>
      <c r="T32" s="11">
        <f>'RD T1'!T31</f>
        <v>5.5772170811748332</v>
      </c>
      <c r="U32" s="11">
        <f t="shared" si="6"/>
        <v>10.507355718821573</v>
      </c>
      <c r="W32" s="10" t="str">
        <f>name!D28</f>
        <v>91 Elementary trades and related occupations</v>
      </c>
      <c r="X32" s="11">
        <v>4.9405547734025514</v>
      </c>
      <c r="Y32" s="11">
        <v>5.0077224425307945</v>
      </c>
      <c r="Z32" s="11">
        <v>3.9077465852815929</v>
      </c>
      <c r="AA32" s="11">
        <v>12.011206923282613</v>
      </c>
      <c r="AB32" s="11">
        <v>13.779204970735687</v>
      </c>
      <c r="AC32" s="11"/>
      <c r="AD32" s="11">
        <f t="shared" si="4"/>
        <v>9.871458385454094</v>
      </c>
      <c r="AE32" s="11">
        <f>'RD T1'!T60</f>
        <v>7.8367860088310373</v>
      </c>
      <c r="AF32" s="11">
        <f t="shared" si="7"/>
        <v>17.708244394285131</v>
      </c>
    </row>
    <row r="33" spans="1:32" x14ac:dyDescent="0.2">
      <c r="A33" s="10" t="str">
        <f>name!D29</f>
        <v>92 Elementary administration and service occupations</v>
      </c>
      <c r="B33" s="11">
        <v>86.383484564724853</v>
      </c>
      <c r="C33" s="11">
        <v>88.074957172097939</v>
      </c>
      <c r="D33" s="11">
        <v>80.429401148214708</v>
      </c>
      <c r="E33" s="11">
        <v>72.090394854625387</v>
      </c>
      <c r="F33" s="11">
        <v>66.365200439310357</v>
      </c>
      <c r="G33" s="11"/>
      <c r="H33" s="11">
        <f t="shared" ref="H33" si="8">F33-D33</f>
        <v>-14.064200708904352</v>
      </c>
      <c r="I33" s="11">
        <f>'RD T1'!E32</f>
        <v>32.750766761767451</v>
      </c>
      <c r="J33" s="11">
        <f>SUM(H33:I33)</f>
        <v>18.6865660528631</v>
      </c>
      <c r="L33" s="10" t="str">
        <f>name!D29</f>
        <v>92 Elementary administration and service occupations</v>
      </c>
      <c r="M33" s="11">
        <v>45.439451348430453</v>
      </c>
      <c r="N33" s="11">
        <v>44.170514537796493</v>
      </c>
      <c r="O33" s="11">
        <v>41.244547001567838</v>
      </c>
      <c r="P33" s="11">
        <v>40.573030586605995</v>
      </c>
      <c r="Q33" s="11">
        <v>37.619519786279831</v>
      </c>
      <c r="R33" s="11"/>
      <c r="S33" s="11">
        <f t="shared" ref="S33" si="9">Q33-O33</f>
        <v>-3.6250272152880072</v>
      </c>
      <c r="T33" s="11">
        <f>'RD T1'!T32</f>
        <v>15.568935657150416</v>
      </c>
      <c r="U33" s="11">
        <f t="shared" ref="U33" si="10">SUM(S33:T33)</f>
        <v>11.943908441862408</v>
      </c>
      <c r="W33" s="10" t="str">
        <f>name!D29</f>
        <v>92 Elementary administration and service occupations</v>
      </c>
      <c r="X33" s="11">
        <v>40.944033216294372</v>
      </c>
      <c r="Y33" s="11">
        <v>43.904442634301539</v>
      </c>
      <c r="Z33" s="11">
        <v>39.18485414664692</v>
      </c>
      <c r="AA33" s="11">
        <v>31.51736426801941</v>
      </c>
      <c r="AB33" s="11">
        <v>28.745680653030607</v>
      </c>
      <c r="AC33" s="11"/>
      <c r="AD33" s="11">
        <f t="shared" ref="AD33" si="11">AB33-Z33</f>
        <v>-10.439173493616313</v>
      </c>
      <c r="AE33" s="11">
        <f>'RD T1'!T61</f>
        <v>17.181831104617029</v>
      </c>
      <c r="AF33" s="11">
        <f t="shared" ref="AF33" si="12">SUM(AD33:AE33)</f>
        <v>6.7426576110007161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862.12400000000002</v>
      </c>
      <c r="C35" s="34">
        <f>SUM(C8:C33)</f>
        <v>933.55599999999959</v>
      </c>
      <c r="D35" s="34">
        <f>SUM(D8:D33)</f>
        <v>924.25600000000031</v>
      </c>
      <c r="E35" s="34">
        <f>SUM(E8:E33)</f>
        <v>949.40200000000027</v>
      </c>
      <c r="F35" s="34">
        <f>SUM(F8:F33)</f>
        <v>985.34599999999989</v>
      </c>
      <c r="G35" s="11"/>
      <c r="H35" s="34">
        <f>F35-D35</f>
        <v>61.089999999999577</v>
      </c>
      <c r="I35" s="34">
        <f>SUM(I8:I33)</f>
        <v>456.13245539287783</v>
      </c>
      <c r="J35" s="34">
        <f>SUM(J8:J33)</f>
        <v>517.22245539287724</v>
      </c>
      <c r="L35" s="231" t="str">
        <f>name!D3</f>
        <v>All occupations</v>
      </c>
      <c r="M35" s="34">
        <f>SUM(M8:M33)</f>
        <v>461.40637054807797</v>
      </c>
      <c r="N35" s="34">
        <f>SUM(N8:N33)</f>
        <v>490.23124023086427</v>
      </c>
      <c r="O35" s="34">
        <f>SUM(O8:O33)</f>
        <v>488.61246782268904</v>
      </c>
      <c r="P35" s="34">
        <f>SUM(P8:P33)</f>
        <v>500.69584428435451</v>
      </c>
      <c r="Q35" s="34">
        <f>SUM(Q8:Q33)</f>
        <v>514.82733326902996</v>
      </c>
      <c r="R35" s="11"/>
      <c r="S35" s="34">
        <f>Q35-O35</f>
        <v>26.214865446340923</v>
      </c>
      <c r="T35" s="34">
        <f>SUM(T8:T33)</f>
        <v>201.82765892623183</v>
      </c>
      <c r="U35" s="34">
        <f>SUM(U8:U33)</f>
        <v>228.04252437257284</v>
      </c>
      <c r="W35" s="231" t="str">
        <f>name!D3</f>
        <v>All occupations</v>
      </c>
      <c r="X35" s="34">
        <f>SUM(X8:X33)</f>
        <v>400.71762945192222</v>
      </c>
      <c r="Y35" s="34">
        <f>SUM(Y8:Y33)</f>
        <v>443.32475976913548</v>
      </c>
      <c r="Z35" s="34">
        <f>SUM(Z8:Z33)</f>
        <v>435.64353217731127</v>
      </c>
      <c r="AA35" s="34">
        <f>SUM(AA8:AA33)</f>
        <v>448.70615571564593</v>
      </c>
      <c r="AB35" s="34">
        <f>SUM(AB8:AB33)</f>
        <v>470.51866673097032</v>
      </c>
      <c r="AC35" s="11"/>
      <c r="AD35" s="34">
        <f t="shared" ref="AD35" si="13">AB35-Z35</f>
        <v>34.875134553659052</v>
      </c>
      <c r="AE35" s="34">
        <f>SUM(AE8:AE33)</f>
        <v>254.30479646664597</v>
      </c>
      <c r="AF35" s="34">
        <f>SUM(AF8:AF33)</f>
        <v>289.17993102030488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South East Midlands (Continued)</v>
      </c>
      <c r="L38" s="19" t="str">
        <f>CONCATENATE(L$1," (Continued)")</f>
        <v>Occupation Table 2.1  Males: Employment Change by Occupation (SOC 2020) and Replacement Demand, 2015-2035, South East Midlands (Continued)</v>
      </c>
      <c r="W38" s="19" t="str">
        <f>CONCATENATE(W$1," (Continued)")</f>
        <v>Occupation Table 2.2  Females: Employment Change by Occupation (SOC 2020) and Replacement Demand, 2015-2035, South East Midlands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6.5257604728501883</v>
      </c>
      <c r="C45" s="173">
        <f t="shared" si="20"/>
        <v>7.4186539976505594</v>
      </c>
      <c r="D45" s="173">
        <f t="shared" si="20"/>
        <v>7.7488682802305062</v>
      </c>
      <c r="E45" s="173">
        <f t="shared" si="20"/>
        <v>6.8340576917564118</v>
      </c>
      <c r="F45" s="173">
        <f t="shared" si="20"/>
        <v>7.1528834854844288</v>
      </c>
      <c r="H45" s="68">
        <f t="shared" ref="H45:H70" si="21">IF(D8&gt;0,(H8/D8)*100,0)</f>
        <v>-1.5899728579793375</v>
      </c>
      <c r="I45" s="69">
        <f t="shared" ref="I45:I70" si="22">IF(D8&gt;0,I8/D8*100,0)</f>
        <v>47.44378795541774</v>
      </c>
      <c r="J45" s="69">
        <f t="shared" ref="J45:J70" si="23">IF(D8&gt;0,(J8/D8)*100,0)</f>
        <v>45.853815097438407</v>
      </c>
      <c r="L45" t="str">
        <f t="shared" ref="L45:L70" si="24">L8</f>
        <v>11 Corporate managers and directors</v>
      </c>
      <c r="M45" s="173">
        <f t="shared" ref="M45:Q45" si="25">M8/M$35*100</f>
        <v>8.8378491651868778</v>
      </c>
      <c r="N45" s="173">
        <f t="shared" si="25"/>
        <v>9.7694776247673865</v>
      </c>
      <c r="O45" s="173">
        <f t="shared" si="25"/>
        <v>10.166803317106828</v>
      </c>
      <c r="P45" s="173">
        <f t="shared" si="25"/>
        <v>8.644865297129428</v>
      </c>
      <c r="Q45" s="173">
        <f t="shared" si="25"/>
        <v>8.7417765767069326</v>
      </c>
      <c r="S45" s="68">
        <f t="shared" ref="S45:S70" si="26">IF(O8&gt;0,(S8/O8)*100,0)</f>
        <v>-9.4033096468864539</v>
      </c>
      <c r="T45" s="69">
        <f t="shared" ref="T45:T70" si="27">IF(O8&gt;0,T8/O8*100,0)</f>
        <v>41.461774968041858</v>
      </c>
      <c r="U45" s="69">
        <f t="shared" ref="U45:U70" si="28">IF(O8&gt;0,(U8/O8)*100,0)</f>
        <v>32.058465321155403</v>
      </c>
      <c r="W45" t="str">
        <f t="shared" ref="W45:W70" si="29">W8</f>
        <v>11 Corporate managers and directors</v>
      </c>
      <c r="X45" s="173">
        <f t="shared" ref="X45:AB45" si="30">X8/X$35*100</f>
        <v>3.8635056242790058</v>
      </c>
      <c r="Y45" s="173">
        <f t="shared" si="30"/>
        <v>4.8190988027508936</v>
      </c>
      <c r="Z45" s="173">
        <f t="shared" si="30"/>
        <v>5.0369418584186771</v>
      </c>
      <c r="AA45" s="173">
        <f t="shared" si="30"/>
        <v>4.8134394513787351</v>
      </c>
      <c r="AB45" s="173">
        <f t="shared" si="30"/>
        <v>5.414364589545734</v>
      </c>
      <c r="AD45" s="68">
        <f t="shared" ref="AD45:AD70" si="31">IF(Z8&gt;0,(AD8/Z8)*100,0)</f>
        <v>16.098376316902783</v>
      </c>
      <c r="AE45" s="69">
        <f t="shared" ref="AE45:AE70" si="32">IF(Z8&gt;0,AE8/Z8*100,0)</f>
        <v>60.986265049149381</v>
      </c>
      <c r="AF45" s="69">
        <f t="shared" ref="AF45:AF70" si="33">IF(Z8&gt;0,(AF8/Z8)*100,0)</f>
        <v>77.084641366052168</v>
      </c>
    </row>
    <row r="46" spans="1:32" x14ac:dyDescent="0.2">
      <c r="A46" t="str">
        <f t="shared" si="19"/>
        <v>12 Other managers and proprietors</v>
      </c>
      <c r="B46" s="173">
        <f t="shared" si="20"/>
        <v>3.0890623976259199</v>
      </c>
      <c r="C46" s="173">
        <f t="shared" si="20"/>
        <v>3.2469766391217512</v>
      </c>
      <c r="D46" s="173">
        <f t="shared" si="20"/>
        <v>3.3687174686225201</v>
      </c>
      <c r="E46" s="173">
        <f t="shared" si="20"/>
        <v>3.4285034959877039</v>
      </c>
      <c r="F46" s="173">
        <f t="shared" si="20"/>
        <v>3.7347889367616709</v>
      </c>
      <c r="H46" s="68">
        <f t="shared" si="21"/>
        <v>18.194686863714196</v>
      </c>
      <c r="I46" s="69">
        <f t="shared" si="22"/>
        <v>57.39143920688241</v>
      </c>
      <c r="J46" s="69">
        <f t="shared" si="23"/>
        <v>75.586126070596606</v>
      </c>
      <c r="L46" t="str">
        <f t="shared" si="24"/>
        <v>12 Other managers and proprietors</v>
      </c>
      <c r="M46" s="173">
        <f t="shared" ref="M46:Q46" si="34">M9/M$35*100</f>
        <v>3.7286676110977046</v>
      </c>
      <c r="N46" s="173">
        <f t="shared" si="34"/>
        <v>3.8915485409170074</v>
      </c>
      <c r="O46" s="173">
        <f t="shared" si="34"/>
        <v>4.0767332587578542</v>
      </c>
      <c r="P46" s="173">
        <f t="shared" si="34"/>
        <v>4.483770748107144</v>
      </c>
      <c r="Q46" s="173">
        <f t="shared" si="34"/>
        <v>4.9713850582563213</v>
      </c>
      <c r="S46" s="68">
        <f t="shared" si="26"/>
        <v>28.487878415738255</v>
      </c>
      <c r="T46" s="69">
        <f t="shared" si="27"/>
        <v>56.667062688585254</v>
      </c>
      <c r="U46" s="69">
        <f t="shared" si="28"/>
        <v>85.154941104323498</v>
      </c>
      <c r="W46" t="str">
        <f t="shared" si="29"/>
        <v>12 Other managers and proprietors</v>
      </c>
      <c r="X46" s="173">
        <f t="shared" ref="X46:AB46" si="35">X9/X$35*100</f>
        <v>2.3525888850048422</v>
      </c>
      <c r="Y46" s="173">
        <f t="shared" si="35"/>
        <v>2.5342050740965809</v>
      </c>
      <c r="Z46" s="173">
        <f t="shared" si="35"/>
        <v>2.5746156011014967</v>
      </c>
      <c r="AA46" s="173">
        <f t="shared" si="35"/>
        <v>2.25096688095537</v>
      </c>
      <c r="AB46" s="173">
        <f t="shared" si="35"/>
        <v>2.3817427590551508</v>
      </c>
      <c r="AD46" s="68">
        <f t="shared" si="31"/>
        <v>-8.5609348023099607E-2</v>
      </c>
      <c r="AE46" s="69">
        <f t="shared" si="32"/>
        <v>58.677902910231658</v>
      </c>
      <c r="AF46" s="69">
        <f t="shared" si="33"/>
        <v>58.592293562208567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5.4415555474138682</v>
      </c>
      <c r="C47" s="173">
        <f t="shared" si="20"/>
        <v>5.8544899285478031</v>
      </c>
      <c r="D47" s="173">
        <f t="shared" si="20"/>
        <v>6.1391914329885644</v>
      </c>
      <c r="E47" s="173">
        <f t="shared" si="20"/>
        <v>7.3943754318291131</v>
      </c>
      <c r="F47" s="173">
        <f t="shared" si="20"/>
        <v>8.1896648389798976</v>
      </c>
      <c r="H47" s="68">
        <f t="shared" si="21"/>
        <v>42.216973489794874</v>
      </c>
      <c r="I47" s="69">
        <f t="shared" si="22"/>
        <v>46.594087041690798</v>
      </c>
      <c r="J47" s="69">
        <f t="shared" si="23"/>
        <v>88.81106053148568</v>
      </c>
      <c r="L47" t="str">
        <f t="shared" si="24"/>
        <v>21 Science, research, engineering and technology professionals</v>
      </c>
      <c r="M47" s="173">
        <f t="shared" ref="M47:Q47" si="36">M10/M$35*100</f>
        <v>8.4807690181288482</v>
      </c>
      <c r="N47" s="173">
        <f t="shared" si="36"/>
        <v>9.3347253608355309</v>
      </c>
      <c r="O47" s="173">
        <f t="shared" si="36"/>
        <v>9.3824199076205446</v>
      </c>
      <c r="P47" s="173">
        <f t="shared" si="36"/>
        <v>11.039961002843848</v>
      </c>
      <c r="Q47" s="173">
        <f t="shared" si="36"/>
        <v>12.127783290638876</v>
      </c>
      <c r="S47" s="68">
        <f t="shared" si="26"/>
        <v>36.195768354088301</v>
      </c>
      <c r="T47" s="69">
        <f t="shared" si="27"/>
        <v>40.450710582349622</v>
      </c>
      <c r="U47" s="69">
        <f t="shared" si="28"/>
        <v>76.646478936437916</v>
      </c>
      <c r="W47" t="str">
        <f t="shared" si="29"/>
        <v>21 Science, research, engineering and technology professionals</v>
      </c>
      <c r="X47" s="173">
        <f t="shared" ref="X47:AB47" si="37">X10/X$35*100</f>
        <v>1.9420527709539777</v>
      </c>
      <c r="Y47" s="173">
        <f t="shared" si="37"/>
        <v>2.0060242277954097</v>
      </c>
      <c r="Z47" s="173">
        <f t="shared" si="37"/>
        <v>2.5016259656840369</v>
      </c>
      <c r="AA47" s="173">
        <f t="shared" si="37"/>
        <v>3.3263912463239009</v>
      </c>
      <c r="AB47" s="173">
        <f t="shared" si="37"/>
        <v>3.8806944114062309</v>
      </c>
      <c r="AD47" s="68">
        <f t="shared" si="31"/>
        <v>67.545456941207846</v>
      </c>
      <c r="AE47" s="69">
        <f t="shared" si="32"/>
        <v>72.436489929356185</v>
      </c>
      <c r="AF47" s="69">
        <f t="shared" si="33"/>
        <v>139.98194687056403</v>
      </c>
    </row>
    <row r="48" spans="1:32" x14ac:dyDescent="0.2">
      <c r="A48" t="str">
        <f t="shared" si="19"/>
        <v>22 Health professionals</v>
      </c>
      <c r="B48" s="173">
        <f t="shared" si="20"/>
        <v>3.3577773914956728</v>
      </c>
      <c r="C48" s="173">
        <f t="shared" si="20"/>
        <v>3.7380398770735743</v>
      </c>
      <c r="D48" s="173">
        <f t="shared" si="20"/>
        <v>3.7659119300624946</v>
      </c>
      <c r="E48" s="173">
        <f t="shared" si="20"/>
        <v>3.6656598510141052</v>
      </c>
      <c r="F48" s="173">
        <f t="shared" si="20"/>
        <v>3.8542594548589264</v>
      </c>
      <c r="H48" s="68">
        <f t="shared" si="21"/>
        <v>9.1106810159163434</v>
      </c>
      <c r="I48" s="69">
        <f t="shared" si="22"/>
        <v>53.379908619809626</v>
      </c>
      <c r="J48" s="69">
        <f t="shared" si="23"/>
        <v>62.490589635725968</v>
      </c>
      <c r="L48" t="str">
        <f t="shared" si="24"/>
        <v>22 Health professionals</v>
      </c>
      <c r="M48" s="173">
        <f t="shared" ref="M48:Q48" si="38">M11/M$35*100</f>
        <v>1.7003577068693729</v>
      </c>
      <c r="N48" s="173">
        <f t="shared" si="38"/>
        <v>1.7824313119961732</v>
      </c>
      <c r="O48" s="173">
        <f t="shared" si="38"/>
        <v>1.9935093099842804</v>
      </c>
      <c r="P48" s="173">
        <f t="shared" si="38"/>
        <v>1.9387923811413583</v>
      </c>
      <c r="Q48" s="173">
        <f t="shared" si="38"/>
        <v>2.0397692389787023</v>
      </c>
      <c r="S48" s="68">
        <f t="shared" si="26"/>
        <v>7.8101925540186121</v>
      </c>
      <c r="T48" s="69">
        <f t="shared" si="27"/>
        <v>38.623621152720865</v>
      </c>
      <c r="U48" s="69">
        <f t="shared" si="28"/>
        <v>46.433813706739478</v>
      </c>
      <c r="W48" t="str">
        <f t="shared" si="29"/>
        <v>22 Health professionals</v>
      </c>
      <c r="X48" s="173">
        <f t="shared" ref="X48:AB48" si="39">X11/X$35*100</f>
        <v>5.2662135194602264</v>
      </c>
      <c r="Y48" s="173">
        <f t="shared" si="39"/>
        <v>5.9005638307621604</v>
      </c>
      <c r="Z48" s="173">
        <f t="shared" si="39"/>
        <v>5.7538170731585705</v>
      </c>
      <c r="AA48" s="173">
        <f t="shared" si="39"/>
        <v>5.5926121666472737</v>
      </c>
      <c r="AB48" s="173">
        <f t="shared" si="39"/>
        <v>5.8396199200973404</v>
      </c>
      <c r="AD48" s="68">
        <f t="shared" si="31"/>
        <v>9.6160423321675665</v>
      </c>
      <c r="AE48" s="69">
        <f t="shared" si="32"/>
        <v>59.1141054818642</v>
      </c>
      <c r="AF48" s="69">
        <f t="shared" si="33"/>
        <v>68.730147814031767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3.6524198594411512</v>
      </c>
      <c r="C49" s="173">
        <f t="shared" si="20"/>
        <v>3.6342832319076224</v>
      </c>
      <c r="D49" s="173">
        <f t="shared" si="20"/>
        <v>3.796638337236633</v>
      </c>
      <c r="E49" s="173">
        <f t="shared" si="20"/>
        <v>3.455815134523549</v>
      </c>
      <c r="F49" s="173">
        <f t="shared" si="20"/>
        <v>3.4533026493068073</v>
      </c>
      <c r="H49" s="68">
        <f t="shared" si="21"/>
        <v>-3.0312287634514026</v>
      </c>
      <c r="I49" s="69">
        <f t="shared" si="22"/>
        <v>45.9435601352221</v>
      </c>
      <c r="J49" s="69">
        <f t="shared" si="23"/>
        <v>42.912331371770698</v>
      </c>
      <c r="L49" t="str">
        <f t="shared" si="24"/>
        <v>23 Teaching and other educational professionals</v>
      </c>
      <c r="M49" s="173">
        <f t="shared" ref="M49:Q49" si="40">M12/M$35*100</f>
        <v>2.7858590510476011</v>
      </c>
      <c r="N49" s="173">
        <f t="shared" si="40"/>
        <v>2.5966708107598513</v>
      </c>
      <c r="O49" s="173">
        <f t="shared" si="40"/>
        <v>2.6940636463920158</v>
      </c>
      <c r="P49" s="173">
        <f t="shared" si="40"/>
        <v>2.5782220546470489</v>
      </c>
      <c r="Q49" s="173">
        <f t="shared" si="40"/>
        <v>2.6069156051648137</v>
      </c>
      <c r="S49" s="68">
        <f t="shared" si="26"/>
        <v>1.9567943121791802</v>
      </c>
      <c r="T49" s="69">
        <f t="shared" si="27"/>
        <v>41.706964880361994</v>
      </c>
      <c r="U49" s="69">
        <f t="shared" si="28"/>
        <v>43.663759192541178</v>
      </c>
      <c r="W49" t="str">
        <f t="shared" si="29"/>
        <v>23 Teaching and other educational professionals</v>
      </c>
      <c r="X49" s="173">
        <f t="shared" ref="X49:AB49" si="41">X12/X$35*100</f>
        <v>4.6502214236172783</v>
      </c>
      <c r="Y49" s="173">
        <f t="shared" si="41"/>
        <v>4.7816814154945542</v>
      </c>
      <c r="Z49" s="173">
        <f t="shared" si="41"/>
        <v>5.033272651442763</v>
      </c>
      <c r="AA49" s="173">
        <f t="shared" si="41"/>
        <v>4.4350912208211763</v>
      </c>
      <c r="AB49" s="173">
        <f t="shared" si="41"/>
        <v>4.3793938241299024</v>
      </c>
      <c r="AD49" s="68">
        <f t="shared" si="31"/>
        <v>-6.0256929462520246</v>
      </c>
      <c r="AE49" s="69">
        <f t="shared" si="32"/>
        <v>48.486919008135651</v>
      </c>
      <c r="AF49" s="69">
        <f t="shared" si="33"/>
        <v>42.461226061883636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5.4514461907352727</v>
      </c>
      <c r="C50" s="173">
        <f t="shared" si="20"/>
        <v>5.9782970486122498</v>
      </c>
      <c r="D50" s="173">
        <f t="shared" si="20"/>
        <v>6.6832149072859721</v>
      </c>
      <c r="E50" s="173">
        <f t="shared" si="20"/>
        <v>6.8523924523211681</v>
      </c>
      <c r="F50" s="173">
        <f t="shared" si="20"/>
        <v>7.409632318981199</v>
      </c>
      <c r="H50" s="68">
        <f t="shared" si="21"/>
        <v>18.197342088265827</v>
      </c>
      <c r="I50" s="69">
        <f t="shared" si="22"/>
        <v>51.959877495170623</v>
      </c>
      <c r="J50" s="69">
        <f t="shared" si="23"/>
        <v>70.157219583436444</v>
      </c>
      <c r="L50" t="str">
        <f t="shared" si="24"/>
        <v>24 Business, media and public service professionals</v>
      </c>
      <c r="M50" s="173">
        <f t="shared" ref="M50:Q50" si="42">M13/M$35*100</f>
        <v>6.0373287450566204</v>
      </c>
      <c r="N50" s="173">
        <f t="shared" si="42"/>
        <v>6.2570298582714523</v>
      </c>
      <c r="O50" s="173">
        <f t="shared" si="42"/>
        <v>6.8162460733344972</v>
      </c>
      <c r="P50" s="173">
        <f t="shared" si="42"/>
        <v>7.0459214947748121</v>
      </c>
      <c r="Q50" s="173">
        <f t="shared" si="42"/>
        <v>7.46374790053361</v>
      </c>
      <c r="S50" s="68">
        <f t="shared" si="26"/>
        <v>15.374213476468288</v>
      </c>
      <c r="T50" s="69">
        <f t="shared" si="27"/>
        <v>45.389790131029834</v>
      </c>
      <c r="U50" s="69">
        <f t="shared" si="28"/>
        <v>60.764003607498118</v>
      </c>
      <c r="W50" t="str">
        <f t="shared" si="29"/>
        <v>24 Business, media and public service professionals</v>
      </c>
      <c r="X50" s="173">
        <f t="shared" ref="X50:AB50" si="43">X13/X$35*100</f>
        <v>4.7768316415161989</v>
      </c>
      <c r="Y50" s="173">
        <f t="shared" si="43"/>
        <v>5.6700725969858023</v>
      </c>
      <c r="Z50" s="173">
        <f t="shared" si="43"/>
        <v>6.5340087753472513</v>
      </c>
      <c r="AA50" s="173">
        <f t="shared" si="43"/>
        <v>6.6364400164774562</v>
      </c>
      <c r="AB50" s="173">
        <f t="shared" si="43"/>
        <v>7.350420681890391</v>
      </c>
      <c r="AD50" s="68">
        <f t="shared" si="31"/>
        <v>21.50050112858542</v>
      </c>
      <c r="AE50" s="69">
        <f t="shared" si="32"/>
        <v>59.647109094134663</v>
      </c>
      <c r="AF50" s="69">
        <f t="shared" si="33"/>
        <v>81.147610222720076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1.6112757030913991</v>
      </c>
      <c r="C51" s="173">
        <f t="shared" si="20"/>
        <v>1.7780203395220306</v>
      </c>
      <c r="D51" s="173">
        <f t="shared" si="20"/>
        <v>1.9377651759660244</v>
      </c>
      <c r="E51" s="173">
        <f t="shared" si="20"/>
        <v>1.77113814670532</v>
      </c>
      <c r="F51" s="173">
        <f t="shared" si="20"/>
        <v>1.850364606505974</v>
      </c>
      <c r="H51" s="68">
        <f t="shared" si="21"/>
        <v>1.8011409021570119</v>
      </c>
      <c r="I51" s="69">
        <f t="shared" si="22"/>
        <v>39.185512909658868</v>
      </c>
      <c r="J51" s="69">
        <f t="shared" si="23"/>
        <v>40.986653811815884</v>
      </c>
      <c r="L51" t="str">
        <f t="shared" si="24"/>
        <v>31 Science, engineering and technology associate professionals</v>
      </c>
      <c r="M51" s="173">
        <f t="shared" ref="M51:Q51" si="44">M14/M$35*100</f>
        <v>2.233589562159608</v>
      </c>
      <c r="N51" s="173">
        <f t="shared" si="44"/>
        <v>2.5931230929422293</v>
      </c>
      <c r="O51" s="173">
        <f t="shared" si="44"/>
        <v>2.6926900583333944</v>
      </c>
      <c r="P51" s="173">
        <f t="shared" si="44"/>
        <v>2.3444379276452154</v>
      </c>
      <c r="Q51" s="173">
        <f t="shared" si="44"/>
        <v>2.3799192196850956</v>
      </c>
      <c r="S51" s="68">
        <f t="shared" si="26"/>
        <v>-6.8735814369288617</v>
      </c>
      <c r="T51" s="69">
        <f t="shared" si="27"/>
        <v>33.151939981713042</v>
      </c>
      <c r="U51" s="69">
        <f t="shared" si="28"/>
        <v>26.278358544784179</v>
      </c>
      <c r="W51" t="str">
        <f t="shared" si="29"/>
        <v>31 Science, engineering and technology associate professionals</v>
      </c>
      <c r="X51" s="173">
        <f t="shared" ref="X51:AB51" si="45">X14/X$35*100</f>
        <v>0.89471232291977043</v>
      </c>
      <c r="Y51" s="173">
        <f t="shared" si="45"/>
        <v>0.87667471214750248</v>
      </c>
      <c r="Z51" s="173">
        <f t="shared" si="45"/>
        <v>1.0910506432132552</v>
      </c>
      <c r="AA51" s="173">
        <f t="shared" si="45"/>
        <v>1.1314125396698618</v>
      </c>
      <c r="AB51" s="173">
        <f t="shared" si="45"/>
        <v>1.2709419212861219</v>
      </c>
      <c r="AD51" s="68">
        <f t="shared" si="31"/>
        <v>25.813250335095027</v>
      </c>
      <c r="AE51" s="69">
        <f t="shared" si="32"/>
        <v>55.886775238790229</v>
      </c>
      <c r="AF51" s="69">
        <f t="shared" si="33"/>
        <v>81.700025573885256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1.5059542648332696</v>
      </c>
      <c r="C52" s="173">
        <f t="shared" si="20"/>
        <v>1.6535313998709174</v>
      </c>
      <c r="D52" s="173">
        <f t="shared" si="20"/>
        <v>1.6856800543432464</v>
      </c>
      <c r="E52" s="173">
        <f t="shared" si="20"/>
        <v>2.6289173414418192</v>
      </c>
      <c r="F52" s="173">
        <f t="shared" si="20"/>
        <v>3.0333130036289959</v>
      </c>
      <c r="H52" s="68">
        <f t="shared" si="21"/>
        <v>91.839731607886549</v>
      </c>
      <c r="I52" s="69">
        <f t="shared" si="22"/>
        <v>94.582658334881899</v>
      </c>
      <c r="J52" s="69">
        <f t="shared" si="23"/>
        <v>186.42238994276843</v>
      </c>
      <c r="L52" t="str">
        <f t="shared" si="24"/>
        <v>32 Health and social care associate professionals</v>
      </c>
      <c r="M52" s="173">
        <f t="shared" ref="M52:Q52" si="46">M15/M$35*100</f>
        <v>0.61573033462121407</v>
      </c>
      <c r="N52" s="173">
        <f t="shared" si="46"/>
        <v>0.60652331732084597</v>
      </c>
      <c r="O52" s="173">
        <f t="shared" si="46"/>
        <v>0.67532885858713798</v>
      </c>
      <c r="P52" s="173">
        <f t="shared" si="46"/>
        <v>0.89449335387642714</v>
      </c>
      <c r="Q52" s="173">
        <f t="shared" si="46"/>
        <v>1.0067724340115145</v>
      </c>
      <c r="S52" s="68">
        <f t="shared" si="26"/>
        <v>57.077166698396319</v>
      </c>
      <c r="T52" s="69">
        <f t="shared" si="27"/>
        <v>65.874980306621637</v>
      </c>
      <c r="U52" s="69">
        <f t="shared" si="28"/>
        <v>122.95214700501798</v>
      </c>
      <c r="W52" t="str">
        <f t="shared" si="29"/>
        <v>32 Health and social care associate professionals</v>
      </c>
      <c r="X52" s="173">
        <f t="shared" ref="X52:AB52" si="47">X15/X$35*100</f>
        <v>2.5310027339410448</v>
      </c>
      <c r="Y52" s="173">
        <f t="shared" si="47"/>
        <v>2.8113193635018083</v>
      </c>
      <c r="Z52" s="173">
        <f t="shared" si="47"/>
        <v>2.8188776222232828</v>
      </c>
      <c r="AA52" s="173">
        <f t="shared" si="47"/>
        <v>4.5643017165815811</v>
      </c>
      <c r="AB52" s="173">
        <f t="shared" si="47"/>
        <v>5.2506925700261116</v>
      </c>
      <c r="AD52" s="68">
        <f t="shared" si="31"/>
        <v>101.18053376178142</v>
      </c>
      <c r="AE52" s="69">
        <f t="shared" si="32"/>
        <v>102.29649479826924</v>
      </c>
      <c r="AF52" s="69">
        <f t="shared" si="33"/>
        <v>203.47702856005063</v>
      </c>
    </row>
    <row r="53" spans="1:32" x14ac:dyDescent="0.2">
      <c r="A53" t="str">
        <f t="shared" si="19"/>
        <v>33 Protective service occupations</v>
      </c>
      <c r="B53" s="173">
        <f t="shared" si="20"/>
        <v>1.109774108489844</v>
      </c>
      <c r="C53" s="173">
        <f t="shared" si="20"/>
        <v>1.0576639652714275</v>
      </c>
      <c r="D53" s="173">
        <f t="shared" si="20"/>
        <v>1.1090963191044194</v>
      </c>
      <c r="E53" s="173">
        <f t="shared" si="20"/>
        <v>0.94555879011066524</v>
      </c>
      <c r="F53" s="173">
        <f t="shared" si="20"/>
        <v>0.95631909450022756</v>
      </c>
      <c r="H53" s="68">
        <f t="shared" si="21"/>
        <v>-8.0757611168258361</v>
      </c>
      <c r="I53" s="69">
        <f t="shared" si="22"/>
        <v>28.605733527741357</v>
      </c>
      <c r="J53" s="69">
        <f t="shared" si="23"/>
        <v>20.529972410915516</v>
      </c>
      <c r="L53" t="str">
        <f t="shared" si="24"/>
        <v>33 Protective service occupations</v>
      </c>
      <c r="M53" s="173">
        <f t="shared" ref="M53:Q53" si="48">M16/M$35*100</f>
        <v>1.7348481288565962</v>
      </c>
      <c r="N53" s="173">
        <f t="shared" si="48"/>
        <v>1.6578952267726594</v>
      </c>
      <c r="O53" s="173">
        <f t="shared" si="48"/>
        <v>1.7015365754931289</v>
      </c>
      <c r="P53" s="173">
        <f t="shared" si="48"/>
        <v>1.4436140413260352</v>
      </c>
      <c r="Q53" s="173">
        <f t="shared" si="48"/>
        <v>1.3860801468234472</v>
      </c>
      <c r="S53" s="68">
        <f t="shared" si="26"/>
        <v>-14.169013130632679</v>
      </c>
      <c r="T53" s="69">
        <f t="shared" si="27"/>
        <v>24.212521389754567</v>
      </c>
      <c r="U53" s="69">
        <f t="shared" si="28"/>
        <v>10.043508259121884</v>
      </c>
      <c r="W53" t="str">
        <f t="shared" si="29"/>
        <v>33 Protective service occupations</v>
      </c>
      <c r="X53" s="173">
        <f t="shared" ref="X53:AB53" si="49">X16/X$35*100</f>
        <v>0.39003254020448352</v>
      </c>
      <c r="Y53" s="173">
        <f t="shared" si="49"/>
        <v>0.39392455242130825</v>
      </c>
      <c r="Z53" s="173">
        <f t="shared" si="49"/>
        <v>0.44462255941188511</v>
      </c>
      <c r="AA53" s="173">
        <f t="shared" si="49"/>
        <v>0.38979597890116224</v>
      </c>
      <c r="AB53" s="173">
        <f t="shared" si="49"/>
        <v>0.4860875135777214</v>
      </c>
      <c r="AD53" s="68">
        <f t="shared" si="31"/>
        <v>18.07788296772355</v>
      </c>
      <c r="AE53" s="69">
        <f t="shared" si="32"/>
        <v>47.462414062942251</v>
      </c>
      <c r="AF53" s="69">
        <f t="shared" si="33"/>
        <v>65.540297030665812</v>
      </c>
    </row>
    <row r="54" spans="1:32" x14ac:dyDescent="0.2">
      <c r="A54" t="str">
        <f t="shared" si="19"/>
        <v>34 Culture, media and sports occupations</v>
      </c>
      <c r="B54" s="173">
        <f t="shared" si="20"/>
        <v>1.4952136954150654</v>
      </c>
      <c r="C54" s="173">
        <f t="shared" si="20"/>
        <v>1.3405495888458705</v>
      </c>
      <c r="D54" s="173">
        <f t="shared" si="20"/>
        <v>1.4364639802920485</v>
      </c>
      <c r="E54" s="173">
        <f t="shared" si="20"/>
        <v>1.2142851153216858</v>
      </c>
      <c r="F54" s="173">
        <f t="shared" si="20"/>
        <v>1.2582430724260065</v>
      </c>
      <c r="H54" s="68">
        <f t="shared" si="21"/>
        <v>-6.6173300527364418</v>
      </c>
      <c r="I54" s="69">
        <f t="shared" si="22"/>
        <v>40.815022991858655</v>
      </c>
      <c r="J54" s="69">
        <f t="shared" si="23"/>
        <v>34.197692939122213</v>
      </c>
      <c r="L54" t="str">
        <f t="shared" si="24"/>
        <v>34 Culture, media and sports occupations</v>
      </c>
      <c r="M54" s="173">
        <f t="shared" ref="M54:Q54" si="50">M17/M$35*100</f>
        <v>1.6516534458987546</v>
      </c>
      <c r="N54" s="173">
        <f t="shared" si="50"/>
        <v>1.3572070648062409</v>
      </c>
      <c r="O54" s="173">
        <f t="shared" si="50"/>
        <v>1.3835961563468193</v>
      </c>
      <c r="P54" s="173">
        <f t="shared" si="50"/>
        <v>1.152329178103771</v>
      </c>
      <c r="Q54" s="173">
        <f t="shared" si="50"/>
        <v>1.2018733758424762</v>
      </c>
      <c r="S54" s="68">
        <f t="shared" si="26"/>
        <v>-8.4735917653700952</v>
      </c>
      <c r="T54" s="69">
        <f t="shared" si="27"/>
        <v>34.836008687599573</v>
      </c>
      <c r="U54" s="69">
        <f t="shared" si="28"/>
        <v>26.362416922229482</v>
      </c>
      <c r="W54" t="str">
        <f t="shared" si="29"/>
        <v>34 Culture, media and sports occupations</v>
      </c>
      <c r="X54" s="173">
        <f t="shared" ref="X54:AB54" si="51">X17/X$35*100</f>
        <v>1.3150811228131287</v>
      </c>
      <c r="Y54" s="173">
        <f t="shared" si="51"/>
        <v>1.3221296496946735</v>
      </c>
      <c r="Z54" s="173">
        <f t="shared" si="51"/>
        <v>1.4957598862755221</v>
      </c>
      <c r="AA54" s="173">
        <f t="shared" si="51"/>
        <v>1.2834196255097081</v>
      </c>
      <c r="AB54" s="173">
        <f t="shared" si="51"/>
        <v>1.319921094194856</v>
      </c>
      <c r="AD54" s="68">
        <f t="shared" si="31"/>
        <v>-4.6914911925247917</v>
      </c>
      <c r="AE54" s="69">
        <f t="shared" si="32"/>
        <v>47.018145113343721</v>
      </c>
      <c r="AF54" s="69">
        <f t="shared" si="33"/>
        <v>42.326653920818927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5.6446249676666644</v>
      </c>
      <c r="C55" s="173">
        <f t="shared" si="52"/>
        <v>5.7978333350847748</v>
      </c>
      <c r="D55" s="173">
        <f t="shared" si="52"/>
        <v>6.1048484202875235</v>
      </c>
      <c r="E55" s="173">
        <f t="shared" si="52"/>
        <v>6.0049360230659561</v>
      </c>
      <c r="F55" s="173">
        <f t="shared" si="52"/>
        <v>6.1013585667094095</v>
      </c>
      <c r="H55" s="68">
        <f t="shared" si="21"/>
        <v>6.5486969214891779</v>
      </c>
      <c r="I55" s="69">
        <f t="shared" si="22"/>
        <v>46.401693001024022</v>
      </c>
      <c r="J55" s="69">
        <f t="shared" si="23"/>
        <v>52.95038992251321</v>
      </c>
      <c r="L55" t="str">
        <f t="shared" si="24"/>
        <v>35 Business and public service associate professionals</v>
      </c>
      <c r="M55" s="173">
        <f t="shared" ref="M55:Q55" si="53">M18/M$35*100</f>
        <v>5.8988516902511892</v>
      </c>
      <c r="N55" s="173">
        <f t="shared" si="53"/>
        <v>6.0157471485696989</v>
      </c>
      <c r="O55" s="173">
        <f t="shared" si="53"/>
        <v>6.3744694586036488</v>
      </c>
      <c r="P55" s="173">
        <f t="shared" si="53"/>
        <v>6.2151544936964331</v>
      </c>
      <c r="Q55" s="173">
        <f t="shared" si="53"/>
        <v>6.1358818046096193</v>
      </c>
      <c r="S55" s="68">
        <f t="shared" si="26"/>
        <v>1.4214913703751129</v>
      </c>
      <c r="T55" s="69">
        <f t="shared" si="27"/>
        <v>38.346309689504253</v>
      </c>
      <c r="U55" s="69">
        <f t="shared" si="28"/>
        <v>39.767801059879368</v>
      </c>
      <c r="W55" t="str">
        <f t="shared" si="29"/>
        <v>35 Business and public service associate professionals</v>
      </c>
      <c r="X55" s="173">
        <f t="shared" ref="X55:AB55" si="54">X18/X$35*100</f>
        <v>5.3518955723453239</v>
      </c>
      <c r="Y55" s="173">
        <f t="shared" si="54"/>
        <v>5.5568629027006553</v>
      </c>
      <c r="Z55" s="173">
        <f t="shared" si="54"/>
        <v>5.8024447549556326</v>
      </c>
      <c r="AA55" s="173">
        <f t="shared" si="54"/>
        <v>5.7703604254376586</v>
      </c>
      <c r="AB55" s="173">
        <f t="shared" si="54"/>
        <v>6.0635842810950571</v>
      </c>
      <c r="AD55" s="68">
        <f t="shared" si="31"/>
        <v>12.866222851963816</v>
      </c>
      <c r="AE55" s="69">
        <f t="shared" si="32"/>
        <v>56.327195780873161</v>
      </c>
      <c r="AF55" s="69">
        <f t="shared" si="33"/>
        <v>69.19341863283698</v>
      </c>
    </row>
    <row r="56" spans="1:32" x14ac:dyDescent="0.2">
      <c r="A56" t="str">
        <f t="shared" si="19"/>
        <v>41 Administrative occupations</v>
      </c>
      <c r="B56" s="173">
        <f t="shared" si="52"/>
        <v>8.9749213573635274</v>
      </c>
      <c r="C56" s="173">
        <f t="shared" si="52"/>
        <v>8.5567655003254544</v>
      </c>
      <c r="D56" s="173">
        <f t="shared" si="52"/>
        <v>8.9485692541821056</v>
      </c>
      <c r="E56" s="173">
        <f t="shared" si="52"/>
        <v>9.0020140685849483</v>
      </c>
      <c r="F56" s="173">
        <f t="shared" si="52"/>
        <v>8.5981231392492798</v>
      </c>
      <c r="H56" s="68">
        <f t="shared" si="21"/>
        <v>2.4345671175651802</v>
      </c>
      <c r="I56" s="69">
        <f t="shared" si="22"/>
        <v>52.086559989894099</v>
      </c>
      <c r="J56" s="69">
        <f t="shared" si="23"/>
        <v>54.521127107459279</v>
      </c>
      <c r="L56" t="str">
        <f t="shared" si="24"/>
        <v>41 Administrative occupations</v>
      </c>
      <c r="M56" s="173">
        <f t="shared" ref="M56:Q56" si="55">M19/M$35*100</f>
        <v>3.8469367636791825</v>
      </c>
      <c r="N56" s="173">
        <f t="shared" si="55"/>
        <v>3.6207810427229798</v>
      </c>
      <c r="O56" s="173">
        <f t="shared" si="55"/>
        <v>4.388318680984054</v>
      </c>
      <c r="P56" s="173">
        <f t="shared" si="55"/>
        <v>4.5545696101484312</v>
      </c>
      <c r="Q56" s="173">
        <f t="shared" si="55"/>
        <v>4.9104492936035697</v>
      </c>
      <c r="S56" s="68">
        <f t="shared" si="26"/>
        <v>17.901715439547743</v>
      </c>
      <c r="T56" s="69">
        <f t="shared" si="27"/>
        <v>40.026769788441726</v>
      </c>
      <c r="U56" s="69">
        <f t="shared" si="28"/>
        <v>57.928485227989469</v>
      </c>
      <c r="W56" t="str">
        <f t="shared" si="29"/>
        <v>41 Administrative occupations</v>
      </c>
      <c r="X56" s="173">
        <f t="shared" ref="X56:AB56" si="56">X19/X$35*100</f>
        <v>14.879539935873657</v>
      </c>
      <c r="Y56" s="173">
        <f t="shared" si="56"/>
        <v>14.015007407840061</v>
      </c>
      <c r="Z56" s="173">
        <f t="shared" si="56"/>
        <v>14.06329063044995</v>
      </c>
      <c r="AA56" s="173">
        <f t="shared" si="56"/>
        <v>13.964765146677639</v>
      </c>
      <c r="AB56" s="173">
        <f t="shared" si="56"/>
        <v>12.633064632878133</v>
      </c>
      <c r="AD56" s="68">
        <f t="shared" si="31"/>
        <v>-2.9786410805279258</v>
      </c>
      <c r="AE56" s="69">
        <f t="shared" si="32"/>
        <v>56.307257550090441</v>
      </c>
      <c r="AF56" s="69">
        <f t="shared" si="33"/>
        <v>53.328616469562505</v>
      </c>
    </row>
    <row r="57" spans="1:32" x14ac:dyDescent="0.2">
      <c r="A57" t="str">
        <f t="shared" si="19"/>
        <v>42 Secretarial and related occupations</v>
      </c>
      <c r="B57" s="173">
        <f t="shared" si="52"/>
        <v>2.1260013242723348</v>
      </c>
      <c r="C57" s="173">
        <f t="shared" si="52"/>
        <v>1.9055311982314214</v>
      </c>
      <c r="D57" s="173">
        <f t="shared" si="52"/>
        <v>1.8714205812103133</v>
      </c>
      <c r="E57" s="173">
        <f t="shared" si="52"/>
        <v>1.7164330376280685</v>
      </c>
      <c r="F57" s="173">
        <f t="shared" si="52"/>
        <v>1.2812413850335718</v>
      </c>
      <c r="H57" s="68">
        <f t="shared" si="21"/>
        <v>-27.011231480449631</v>
      </c>
      <c r="I57" s="69">
        <f t="shared" si="22"/>
        <v>45.975202751552651</v>
      </c>
      <c r="J57" s="69">
        <f t="shared" si="23"/>
        <v>18.963971271103023</v>
      </c>
      <c r="L57" t="str">
        <f t="shared" si="24"/>
        <v>42 Secretarial and related occupations</v>
      </c>
      <c r="M57" s="173">
        <f t="shared" ref="M57:Q57" si="57">M20/M$35*100</f>
        <v>0.32015134741669743</v>
      </c>
      <c r="N57" s="173">
        <f t="shared" si="57"/>
        <v>0.23704062195232978</v>
      </c>
      <c r="O57" s="173">
        <f t="shared" si="57"/>
        <v>0.24517812675275424</v>
      </c>
      <c r="P57" s="173">
        <f t="shared" si="57"/>
        <v>0.20982117465799532</v>
      </c>
      <c r="Q57" s="173">
        <f t="shared" si="57"/>
        <v>0.24294477243053908</v>
      </c>
      <c r="S57" s="68">
        <f t="shared" si="26"/>
        <v>4.4053822778618095</v>
      </c>
      <c r="T57" s="69">
        <f t="shared" si="27"/>
        <v>30.137021801812157</v>
      </c>
      <c r="U57" s="69">
        <f t="shared" si="28"/>
        <v>34.542404079673965</v>
      </c>
      <c r="W57" t="str">
        <f t="shared" si="29"/>
        <v>42 Secretarial and related occupations</v>
      </c>
      <c r="X57" s="173">
        <f t="shared" ref="X57:AB57" si="58">X20/X$35*100</f>
        <v>4.2053475330102303</v>
      </c>
      <c r="Y57" s="173">
        <f t="shared" si="58"/>
        <v>3.7505583177380326</v>
      </c>
      <c r="Z57" s="173">
        <f t="shared" si="58"/>
        <v>3.6953942667122557</v>
      </c>
      <c r="AA57" s="173">
        <f t="shared" si="58"/>
        <v>3.3976096587410498</v>
      </c>
      <c r="AB57" s="173">
        <f t="shared" si="58"/>
        <v>2.4173142212560785</v>
      </c>
      <c r="AD57" s="68">
        <f t="shared" si="31"/>
        <v>-29.349065039854523</v>
      </c>
      <c r="AE57" s="69">
        <f t="shared" si="32"/>
        <v>47.153783970683413</v>
      </c>
      <c r="AF57" s="69">
        <f t="shared" si="33"/>
        <v>17.804718930828891</v>
      </c>
    </row>
    <row r="58" spans="1:32" x14ac:dyDescent="0.2">
      <c r="A58" t="str">
        <f t="shared" si="19"/>
        <v>51 Skilled agricultural and related trades</v>
      </c>
      <c r="B58" s="173">
        <f t="shared" si="52"/>
        <v>1.0035781119522236</v>
      </c>
      <c r="C58" s="173">
        <f t="shared" si="52"/>
        <v>0.96881638667029379</v>
      </c>
      <c r="D58" s="173">
        <f t="shared" si="52"/>
        <v>1.0087725766643747</v>
      </c>
      <c r="E58" s="173">
        <f t="shared" si="52"/>
        <v>0.94514661512388798</v>
      </c>
      <c r="F58" s="173">
        <f t="shared" si="52"/>
        <v>0.97467167572803082</v>
      </c>
      <c r="H58" s="68">
        <f t="shared" si="21"/>
        <v>3.005771047544235</v>
      </c>
      <c r="I58" s="69">
        <f t="shared" si="22"/>
        <v>54.271053834423135</v>
      </c>
      <c r="J58" s="69">
        <f t="shared" si="23"/>
        <v>57.276824881967372</v>
      </c>
      <c r="L58" t="str">
        <f t="shared" si="24"/>
        <v>51 Skilled agricultural and related trades</v>
      </c>
      <c r="M58" s="173">
        <f t="shared" ref="M58:Q58" si="59">M21/M$35*100</f>
        <v>1.517551414933604</v>
      </c>
      <c r="N58" s="173">
        <f t="shared" si="59"/>
        <v>1.3368302615920646</v>
      </c>
      <c r="O58" s="173">
        <f t="shared" si="59"/>
        <v>1.4651588542463392</v>
      </c>
      <c r="P58" s="173">
        <f t="shared" si="59"/>
        <v>1.3409662946297414</v>
      </c>
      <c r="Q58" s="173">
        <f t="shared" si="59"/>
        <v>1.3495881683680284</v>
      </c>
      <c r="S58" s="68">
        <f t="shared" si="26"/>
        <v>-2.9459640344625284</v>
      </c>
      <c r="T58" s="69">
        <f t="shared" si="27"/>
        <v>47.44862009660892</v>
      </c>
      <c r="U58" s="69">
        <f t="shared" si="28"/>
        <v>44.502656062146393</v>
      </c>
      <c r="W58" t="str">
        <f t="shared" si="29"/>
        <v>51 Skilled agricultural and related trades</v>
      </c>
      <c r="X58" s="173">
        <f t="shared" ref="X58:AB58" si="60">X21/X$35*100</f>
        <v>0.41176348025856196</v>
      </c>
      <c r="Y58" s="173">
        <f t="shared" si="60"/>
        <v>0.56186438511951964</v>
      </c>
      <c r="Z58" s="173">
        <f t="shared" si="60"/>
        <v>0.49689529880093986</v>
      </c>
      <c r="AA58" s="173">
        <f t="shared" si="60"/>
        <v>0.50346497984866423</v>
      </c>
      <c r="AB58" s="173">
        <f t="shared" si="60"/>
        <v>0.56444935777950489</v>
      </c>
      <c r="AD58" s="68">
        <f t="shared" si="31"/>
        <v>22.689015771430181</v>
      </c>
      <c r="AE58" s="69">
        <f t="shared" si="32"/>
        <v>76.833824358244513</v>
      </c>
      <c r="AF58" s="69">
        <f t="shared" si="33"/>
        <v>99.522840129674677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3.9780877843676357</v>
      </c>
      <c r="C59" s="173">
        <f t="shared" si="52"/>
        <v>3.7960065731912538</v>
      </c>
      <c r="D59" s="173">
        <f t="shared" si="52"/>
        <v>3.3426698843771736</v>
      </c>
      <c r="E59" s="173">
        <f t="shared" si="52"/>
        <v>3.2317571270269672</v>
      </c>
      <c r="F59" s="173">
        <f t="shared" si="52"/>
        <v>2.9206074093636993</v>
      </c>
      <c r="H59" s="68">
        <f t="shared" si="21"/>
        <v>-6.8514340118238479</v>
      </c>
      <c r="I59" s="69">
        <f t="shared" si="22"/>
        <v>36.581170878802759</v>
      </c>
      <c r="J59" s="69">
        <f t="shared" si="23"/>
        <v>29.729736866978911</v>
      </c>
      <c r="L59" t="str">
        <f t="shared" si="24"/>
        <v>52 Skilled metal, electrical and electronic trades</v>
      </c>
      <c r="M59" s="173">
        <f t="shared" ref="M59:Q59" si="61">M22/M$35*100</f>
        <v>7.3183102690170312</v>
      </c>
      <c r="N59" s="173">
        <f t="shared" si="61"/>
        <v>7.0566277209559045</v>
      </c>
      <c r="O59" s="173">
        <f t="shared" si="61"/>
        <v>6.1940715994882094</v>
      </c>
      <c r="P59" s="173">
        <f t="shared" si="61"/>
        <v>5.9089477234457917</v>
      </c>
      <c r="Q59" s="173">
        <f t="shared" si="61"/>
        <v>5.3257253915990779</v>
      </c>
      <c r="S59" s="68">
        <f t="shared" si="26"/>
        <v>-9.4059656907581761</v>
      </c>
      <c r="T59" s="69">
        <f t="shared" si="27"/>
        <v>35.284206048376262</v>
      </c>
      <c r="U59" s="69">
        <f t="shared" si="28"/>
        <v>25.878240357618083</v>
      </c>
      <c r="W59" t="str">
        <f t="shared" si="29"/>
        <v>52 Skilled metal, electrical and electronic trades</v>
      </c>
      <c r="X59" s="173">
        <f t="shared" ref="X59:AB59" si="62">X22/X$35*100</f>
        <v>0.13198813666027659</v>
      </c>
      <c r="Y59" s="173">
        <f t="shared" si="62"/>
        <v>0.19039169613348572</v>
      </c>
      <c r="Z59" s="173">
        <f t="shared" si="62"/>
        <v>0.14457252755196937</v>
      </c>
      <c r="AA59" s="173">
        <f t="shared" si="62"/>
        <v>0.24437175486475807</v>
      </c>
      <c r="AB59" s="173">
        <f t="shared" si="62"/>
        <v>0.28899985679955897</v>
      </c>
      <c r="AD59" s="68">
        <f t="shared" si="31"/>
        <v>115.90238548285814</v>
      </c>
      <c r="AE59" s="69">
        <f t="shared" si="32"/>
        <v>98.904683246259538</v>
      </c>
      <c r="AF59" s="69">
        <f t="shared" si="33"/>
        <v>214.8070687291177</v>
      </c>
    </row>
    <row r="60" spans="1:32" x14ac:dyDescent="0.2">
      <c r="A60" t="str">
        <f t="shared" si="19"/>
        <v>53 Skilled construction and building trades</v>
      </c>
      <c r="B60" s="173">
        <f t="shared" si="52"/>
        <v>2.6284125925901978</v>
      </c>
      <c r="C60" s="173">
        <f t="shared" si="52"/>
        <v>2.3752443245229524</v>
      </c>
      <c r="D60" s="173">
        <f t="shared" si="52"/>
        <v>1.9614807590459995</v>
      </c>
      <c r="E60" s="173">
        <f t="shared" si="52"/>
        <v>1.8822831877502875</v>
      </c>
      <c r="F60" s="173">
        <f t="shared" si="52"/>
        <v>1.5803602455614356</v>
      </c>
      <c r="H60" s="68">
        <f t="shared" si="21"/>
        <v>-14.104873549776247</v>
      </c>
      <c r="I60" s="69">
        <f t="shared" si="22"/>
        <v>38.649988768589225</v>
      </c>
      <c r="J60" s="69">
        <f t="shared" si="23"/>
        <v>24.545115218812981</v>
      </c>
      <c r="L60" t="str">
        <f t="shared" si="24"/>
        <v>53 Skilled construction and building trades</v>
      </c>
      <c r="M60" s="173">
        <f t="shared" ref="M60:Q60" si="63">M23/M$35*100</f>
        <v>4.866422561976667</v>
      </c>
      <c r="N60" s="173">
        <f t="shared" si="63"/>
        <v>4.4669327308388098</v>
      </c>
      <c r="O60" s="173">
        <f t="shared" si="63"/>
        <v>3.6568853536403565</v>
      </c>
      <c r="P60" s="173">
        <f t="shared" si="63"/>
        <v>3.5397366464733508</v>
      </c>
      <c r="Q60" s="173">
        <f t="shared" si="63"/>
        <v>2.9968377854906447</v>
      </c>
      <c r="S60" s="68">
        <f t="shared" si="26"/>
        <v>-13.652664106938506</v>
      </c>
      <c r="T60" s="69">
        <f t="shared" si="27"/>
        <v>38.788043500448907</v>
      </c>
      <c r="U60" s="69">
        <f t="shared" si="28"/>
        <v>25.135379393510398</v>
      </c>
      <c r="W60" t="str">
        <f t="shared" si="29"/>
        <v>53 Skilled construction and building trades</v>
      </c>
      <c r="X60" s="173">
        <f t="shared" ref="X60:AB60" si="64">X23/X$35*100</f>
        <v>5.1455699933892957E-2</v>
      </c>
      <c r="Y60" s="173">
        <f t="shared" si="64"/>
        <v>6.2242447211303703E-2</v>
      </c>
      <c r="Z60" s="173">
        <f t="shared" si="64"/>
        <v>5.993566142359618E-2</v>
      </c>
      <c r="AA60" s="173">
        <f t="shared" si="64"/>
        <v>3.2787591787749822E-2</v>
      </c>
      <c r="AB60" s="173">
        <f t="shared" si="64"/>
        <v>3.0493245419243392E-2</v>
      </c>
      <c r="AD60" s="68">
        <f t="shared" si="31"/>
        <v>-45.050476108444428</v>
      </c>
      <c r="AE60" s="69">
        <f t="shared" si="32"/>
        <v>29.202625536491556</v>
      </c>
      <c r="AF60" s="69">
        <f t="shared" si="33"/>
        <v>-15.847850571952868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1.8109790355049942</v>
      </c>
      <c r="C61" s="173">
        <f t="shared" si="52"/>
        <v>1.4896684872142754</v>
      </c>
      <c r="D61" s="173">
        <f t="shared" si="52"/>
        <v>1.4573150465929936</v>
      </c>
      <c r="E61" s="173">
        <f t="shared" si="52"/>
        <v>1.4623861698510601</v>
      </c>
      <c r="F61" s="173">
        <f t="shared" si="52"/>
        <v>1.3478437111634347</v>
      </c>
      <c r="H61" s="68">
        <f t="shared" si="21"/>
        <v>-1.3987167745817586</v>
      </c>
      <c r="I61" s="69">
        <f t="shared" si="22"/>
        <v>42.942054663683912</v>
      </c>
      <c r="J61" s="69">
        <f t="shared" si="23"/>
        <v>41.543337889102155</v>
      </c>
      <c r="L61" t="str">
        <f t="shared" si="24"/>
        <v>54 Textiles, printing and other skilled trades</v>
      </c>
      <c r="M61" s="173">
        <f t="shared" ref="M61:Q61" si="65">M24/M$35*100</f>
        <v>1.9735204966682913</v>
      </c>
      <c r="N61" s="173">
        <f t="shared" si="65"/>
        <v>1.5395086107465867</v>
      </c>
      <c r="O61" s="173">
        <f t="shared" si="65"/>
        <v>1.4565970464713929</v>
      </c>
      <c r="P61" s="173">
        <f t="shared" si="65"/>
        <v>1.5072306676217015</v>
      </c>
      <c r="Q61" s="173">
        <f t="shared" si="65"/>
        <v>1.3889364878805472</v>
      </c>
      <c r="S61" s="68">
        <f t="shared" si="26"/>
        <v>0.47083554809874451</v>
      </c>
      <c r="T61" s="69">
        <f t="shared" si="27"/>
        <v>32.324434169384581</v>
      </c>
      <c r="U61" s="69">
        <f t="shared" si="28"/>
        <v>32.795269717483329</v>
      </c>
      <c r="W61" t="str">
        <f t="shared" si="29"/>
        <v>54 Textiles, printing and other skilled trades</v>
      </c>
      <c r="X61" s="173">
        <f t="shared" ref="X61:AB61" si="66">X24/X$35*100</f>
        <v>1.6238206472865426</v>
      </c>
      <c r="Y61" s="173">
        <f t="shared" si="66"/>
        <v>1.4345549727215876</v>
      </c>
      <c r="Z61" s="173">
        <f t="shared" si="66"/>
        <v>1.4581203467648065</v>
      </c>
      <c r="AA61" s="173">
        <f t="shared" si="66"/>
        <v>1.4123457293829138</v>
      </c>
      <c r="AB61" s="173">
        <f t="shared" si="66"/>
        <v>1.3028812343272351</v>
      </c>
      <c r="AD61" s="68">
        <f t="shared" si="31"/>
        <v>-3.4933932383670756</v>
      </c>
      <c r="AE61" s="69">
        <f t="shared" si="32"/>
        <v>54.838207277871284</v>
      </c>
      <c r="AF61" s="69">
        <f t="shared" si="33"/>
        <v>51.344814039504215</v>
      </c>
    </row>
    <row r="62" spans="1:32" x14ac:dyDescent="0.2">
      <c r="A62" t="str">
        <f t="shared" si="19"/>
        <v>61 Caring personal service occupations</v>
      </c>
      <c r="B62" s="173">
        <f t="shared" si="52"/>
        <v>7.9494866176213614</v>
      </c>
      <c r="C62" s="173">
        <f t="shared" si="52"/>
        <v>7.8381053266346274</v>
      </c>
      <c r="D62" s="173">
        <f t="shared" si="52"/>
        <v>7.560942074344446</v>
      </c>
      <c r="E62" s="173">
        <f t="shared" si="52"/>
        <v>7.7406620195135361</v>
      </c>
      <c r="F62" s="173">
        <f t="shared" si="52"/>
        <v>8.1288621264305867</v>
      </c>
      <c r="H62" s="68">
        <f t="shared" si="21"/>
        <v>14.617340196420283</v>
      </c>
      <c r="I62" s="69">
        <f t="shared" si="22"/>
        <v>59.692492162731035</v>
      </c>
      <c r="J62" s="69">
        <f t="shared" si="23"/>
        <v>74.309832359151315</v>
      </c>
      <c r="L62" t="str">
        <f t="shared" si="24"/>
        <v>61 Caring personal service occupations</v>
      </c>
      <c r="M62" s="173">
        <f t="shared" ref="M62:Q62" si="67">M25/M$35*100</f>
        <v>2.1513823833692087</v>
      </c>
      <c r="N62" s="173">
        <f t="shared" si="67"/>
        <v>2.2121768567855544</v>
      </c>
      <c r="O62" s="173">
        <f t="shared" si="67"/>
        <v>2.1906920917940651</v>
      </c>
      <c r="P62" s="173">
        <f t="shared" si="67"/>
        <v>2.6005644476417187</v>
      </c>
      <c r="Q62" s="173">
        <f t="shared" si="67"/>
        <v>2.9927193729452441</v>
      </c>
      <c r="S62" s="68">
        <f t="shared" si="26"/>
        <v>43.940068947478004</v>
      </c>
      <c r="T62" s="69">
        <f t="shared" si="27"/>
        <v>55.157740786913699</v>
      </c>
      <c r="U62" s="69">
        <f t="shared" si="28"/>
        <v>99.097809734391703</v>
      </c>
      <c r="W62" t="str">
        <f t="shared" si="29"/>
        <v>61 Caring personal service occupations</v>
      </c>
      <c r="X62" s="173">
        <f t="shared" ref="X62:AB62" si="68">X25/X$35*100</f>
        <v>14.625714550105442</v>
      </c>
      <c r="Y62" s="173">
        <f t="shared" si="68"/>
        <v>14.059291557379987</v>
      </c>
      <c r="Z62" s="173">
        <f t="shared" si="68"/>
        <v>13.584148900540855</v>
      </c>
      <c r="AA62" s="173">
        <f t="shared" si="68"/>
        <v>13.476321004061273</v>
      </c>
      <c r="AB62" s="173">
        <f t="shared" si="68"/>
        <v>13.748674610039888</v>
      </c>
      <c r="AD62" s="68">
        <f t="shared" si="31"/>
        <v>9.3135472178975576</v>
      </c>
      <c r="AE62" s="69">
        <f t="shared" si="32"/>
        <v>60.512722186703108</v>
      </c>
      <c r="AF62" s="69">
        <f t="shared" si="33"/>
        <v>69.826269404600666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2.4517637364786808</v>
      </c>
      <c r="C63" s="173">
        <f t="shared" si="52"/>
        <v>2.6889308569298804</v>
      </c>
      <c r="D63" s="173">
        <f t="shared" si="52"/>
        <v>2.5949484326968539</v>
      </c>
      <c r="E63" s="173">
        <f t="shared" si="52"/>
        <v>2.3913300075724839</v>
      </c>
      <c r="F63" s="173">
        <f t="shared" si="52"/>
        <v>2.3519646323468559</v>
      </c>
      <c r="H63" s="68">
        <f t="shared" si="21"/>
        <v>-3.3729915231403527</v>
      </c>
      <c r="I63" s="69">
        <f t="shared" si="22"/>
        <v>48.14679622211316</v>
      </c>
      <c r="J63" s="69">
        <f t="shared" si="23"/>
        <v>44.77380469897281</v>
      </c>
      <c r="L63" t="str">
        <f t="shared" si="24"/>
        <v>62 Leisure, travel and related personal service occupations</v>
      </c>
      <c r="M63" s="173">
        <f t="shared" ref="M63:Q63" si="69">M26/M$35*100</f>
        <v>1.4136245298542585</v>
      </c>
      <c r="N63" s="173">
        <f t="shared" si="69"/>
        <v>1.4857354773011653</v>
      </c>
      <c r="O63" s="173">
        <f t="shared" si="69"/>
        <v>1.4700847086120945</v>
      </c>
      <c r="P63" s="173">
        <f t="shared" si="69"/>
        <v>1.3849928231885922</v>
      </c>
      <c r="Q63" s="173">
        <f t="shared" si="69"/>
        <v>1.4611955383716888</v>
      </c>
      <c r="S63" s="68">
        <f t="shared" si="26"/>
        <v>4.7280528779554176</v>
      </c>
      <c r="T63" s="69">
        <f t="shared" si="27"/>
        <v>42.391490082040825</v>
      </c>
      <c r="U63" s="69">
        <f t="shared" si="28"/>
        <v>47.119542959996245</v>
      </c>
      <c r="W63" t="str">
        <f t="shared" si="29"/>
        <v>62 Leisure, travel and related personal service occupations</v>
      </c>
      <c r="X63" s="173">
        <f t="shared" ref="X63:AB63" si="70">X26/X$35*100</f>
        <v>3.6471292713252188</v>
      </c>
      <c r="Y63" s="173">
        <f t="shared" si="70"/>
        <v>4.0194316922601594</v>
      </c>
      <c r="Z63" s="173">
        <f t="shared" si="70"/>
        <v>3.8565818545046024</v>
      </c>
      <c r="AA63" s="173">
        <f t="shared" si="70"/>
        <v>3.5142672344224386</v>
      </c>
      <c r="AB63" s="173">
        <f t="shared" si="70"/>
        <v>3.3266173074380991</v>
      </c>
      <c r="AD63" s="68">
        <f t="shared" si="31"/>
        <v>-6.8364827599243272</v>
      </c>
      <c r="AE63" s="69">
        <f t="shared" si="32"/>
        <v>50.607399002966105</v>
      </c>
      <c r="AF63" s="69">
        <f t="shared" si="33"/>
        <v>43.770916243041775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0.10589677252581642</v>
      </c>
      <c r="C64" s="173">
        <f t="shared" si="52"/>
        <v>8.3390361586234474E-2</v>
      </c>
      <c r="D64" s="173">
        <f t="shared" si="52"/>
        <v>0.10598597894923942</v>
      </c>
      <c r="E64" s="173">
        <f t="shared" si="52"/>
        <v>7.8973266335263179E-2</v>
      </c>
      <c r="F64" s="173">
        <f t="shared" si="52"/>
        <v>8.6264619996280323E-2</v>
      </c>
      <c r="H64" s="68">
        <f t="shared" si="21"/>
        <v>-13.227766284567693</v>
      </c>
      <c r="I64" s="69">
        <f t="shared" si="22"/>
        <v>36.635581197171049</v>
      </c>
      <c r="J64" s="69">
        <f t="shared" si="23"/>
        <v>23.407814912603357</v>
      </c>
      <c r="L64" t="str">
        <f t="shared" si="24"/>
        <v>63 Community and civil enforcement occupations</v>
      </c>
      <c r="M64" s="173">
        <f t="shared" ref="M64:Q64" si="71">M27/M$35*100</f>
        <v>0.16251193946754353</v>
      </c>
      <c r="N64" s="173">
        <f t="shared" si="71"/>
        <v>0.11807480316708419</v>
      </c>
      <c r="O64" s="173">
        <f t="shared" si="71"/>
        <v>0.16571660066129421</v>
      </c>
      <c r="P64" s="173">
        <f t="shared" si="71"/>
        <v>0.10455370111963716</v>
      </c>
      <c r="Q64" s="173">
        <f t="shared" si="71"/>
        <v>0.12182480755444317</v>
      </c>
      <c r="S64" s="68">
        <f t="shared" si="26"/>
        <v>-22.541912480409554</v>
      </c>
      <c r="T64" s="69">
        <f t="shared" si="27"/>
        <v>28.444930731846796</v>
      </c>
      <c r="U64" s="69">
        <f t="shared" si="28"/>
        <v>5.9030182514372402</v>
      </c>
      <c r="W64" t="str">
        <f t="shared" si="29"/>
        <v>63 Community and civil enforcement occupations</v>
      </c>
      <c r="X64" s="173">
        <f t="shared" ref="X64:AB64" si="72">X27/X$35*100</f>
        <v>4.0707230622494914E-2</v>
      </c>
      <c r="Y64" s="173">
        <f t="shared" si="72"/>
        <v>4.5036093212526912E-2</v>
      </c>
      <c r="Z64" s="173">
        <f t="shared" si="72"/>
        <v>3.8992842764144067E-2</v>
      </c>
      <c r="AA64" s="173">
        <f t="shared" si="72"/>
        <v>5.0428934530642719E-2</v>
      </c>
      <c r="AB64" s="173">
        <f t="shared" si="72"/>
        <v>4.735573534286202E-2</v>
      </c>
      <c r="AD64" s="68">
        <f t="shared" si="31"/>
        <v>31.169623921777927</v>
      </c>
      <c r="AE64" s="69">
        <f t="shared" si="32"/>
        <v>75.677646578872498</v>
      </c>
      <c r="AF64" s="69">
        <f t="shared" si="33"/>
        <v>106.84727050065041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7.8535571088272569</v>
      </c>
      <c r="C65" s="173">
        <f t="shared" si="73"/>
        <v>6.9362873169147434</v>
      </c>
      <c r="D65" s="173">
        <f t="shared" si="73"/>
        <v>6.8727007042282047</v>
      </c>
      <c r="E65" s="173">
        <f t="shared" si="73"/>
        <v>6.5362374685555169</v>
      </c>
      <c r="F65" s="173">
        <f t="shared" si="73"/>
        <v>6.1270281482618882</v>
      </c>
      <c r="H65" s="68">
        <f t="shared" si="21"/>
        <v>-4.9572654099227194</v>
      </c>
      <c r="I65" s="69">
        <f t="shared" si="22"/>
        <v>45.40977669947236</v>
      </c>
      <c r="J65" s="69">
        <f t="shared" si="23"/>
        <v>40.452511289549641</v>
      </c>
      <c r="L65" t="str">
        <f t="shared" si="24"/>
        <v>71 Sales occupations</v>
      </c>
      <c r="M65" s="173">
        <f t="shared" ref="M65:Q65" si="74">M28/M$35*100</f>
        <v>5.3007514989812741</v>
      </c>
      <c r="N65" s="173">
        <f t="shared" si="74"/>
        <v>4.996107048771246</v>
      </c>
      <c r="O65" s="173">
        <f t="shared" si="74"/>
        <v>5.0085330217265085</v>
      </c>
      <c r="P65" s="173">
        <f t="shared" si="74"/>
        <v>4.8251538939587499</v>
      </c>
      <c r="Q65" s="173">
        <f t="shared" si="74"/>
        <v>4.6536186338064649</v>
      </c>
      <c r="S65" s="68">
        <f t="shared" si="26"/>
        <v>-2.1012153873927457</v>
      </c>
      <c r="T65" s="69">
        <f t="shared" si="27"/>
        <v>32.396834045722024</v>
      </c>
      <c r="U65" s="69">
        <f t="shared" si="28"/>
        <v>30.295618658329275</v>
      </c>
      <c r="W65" t="str">
        <f t="shared" si="29"/>
        <v>71 Sales occupations</v>
      </c>
      <c r="X65" s="173">
        <f t="shared" ref="X65:AB65" si="75">X28/X$35*100</f>
        <v>10.792985485773995</v>
      </c>
      <c r="Y65" s="173">
        <f t="shared" si="75"/>
        <v>9.0817505651636026</v>
      </c>
      <c r="Z65" s="173">
        <f t="shared" si="75"/>
        <v>8.9635284211693254</v>
      </c>
      <c r="AA65" s="173">
        <f t="shared" si="75"/>
        <v>8.4455770755805322</v>
      </c>
      <c r="AB65" s="173">
        <f t="shared" si="75"/>
        <v>7.7391883977382765</v>
      </c>
      <c r="AD65" s="68">
        <f t="shared" si="31"/>
        <v>-6.7471730640939063</v>
      </c>
      <c r="AE65" s="69">
        <f t="shared" si="32"/>
        <v>53.565084020948071</v>
      </c>
      <c r="AF65" s="69">
        <f t="shared" si="33"/>
        <v>46.81791095685417</v>
      </c>
    </row>
    <row r="66" spans="1:32" x14ac:dyDescent="0.2">
      <c r="A66" t="str">
        <f t="shared" si="19"/>
        <v>72 Customer service occupations</v>
      </c>
      <c r="B66" s="173">
        <f t="shared" si="73"/>
        <v>1.6595316549323791</v>
      </c>
      <c r="C66" s="173">
        <f t="shared" si="73"/>
        <v>1.7235705634286824</v>
      </c>
      <c r="D66" s="173">
        <f t="shared" si="73"/>
        <v>1.7724017228161006</v>
      </c>
      <c r="E66" s="173">
        <f t="shared" si="73"/>
        <v>1.9191621253112017</v>
      </c>
      <c r="F66" s="173">
        <f t="shared" si="73"/>
        <v>2.0480927060483767</v>
      </c>
      <c r="H66" s="68">
        <f t="shared" si="21"/>
        <v>23.192403017636025</v>
      </c>
      <c r="I66" s="69">
        <f t="shared" si="22"/>
        <v>52.848025780171092</v>
      </c>
      <c r="J66" s="69">
        <f t="shared" si="23"/>
        <v>76.040428797807124</v>
      </c>
      <c r="L66" t="str">
        <f t="shared" si="24"/>
        <v>72 Customer service occupations</v>
      </c>
      <c r="M66" s="173">
        <f t="shared" ref="M66:Q66" si="76">M29/M$35*100</f>
        <v>1.0226603439061084</v>
      </c>
      <c r="N66" s="173">
        <f t="shared" si="76"/>
        <v>0.94652444536479985</v>
      </c>
      <c r="O66" s="173">
        <f t="shared" si="76"/>
        <v>1.1219638046913969</v>
      </c>
      <c r="P66" s="173">
        <f t="shared" si="76"/>
        <v>1.3842926023132762</v>
      </c>
      <c r="Q66" s="173">
        <f t="shared" si="76"/>
        <v>1.5251935713855758</v>
      </c>
      <c r="S66" s="68">
        <f t="shared" si="26"/>
        <v>43.233027428547047</v>
      </c>
      <c r="T66" s="69">
        <f t="shared" si="27"/>
        <v>43.008282279664336</v>
      </c>
      <c r="U66" s="69">
        <f t="shared" si="28"/>
        <v>86.241309708211375</v>
      </c>
      <c r="W66" t="str">
        <f t="shared" si="29"/>
        <v>72 Customer service occupations</v>
      </c>
      <c r="X66" s="173">
        <f t="shared" ref="X66:AB66" si="77">X29/X$35*100</f>
        <v>2.3928572151997103</v>
      </c>
      <c r="Y66" s="173">
        <f t="shared" si="77"/>
        <v>2.582832929855968</v>
      </c>
      <c r="Z66" s="173">
        <f t="shared" si="77"/>
        <v>2.501924951938693</v>
      </c>
      <c r="AA66" s="173">
        <f t="shared" si="77"/>
        <v>2.5160047226058349</v>
      </c>
      <c r="AB66" s="173">
        <f t="shared" si="77"/>
        <v>2.6202331674193959</v>
      </c>
      <c r="AD66" s="68">
        <f t="shared" si="31"/>
        <v>13.112668565234999</v>
      </c>
      <c r="AE66" s="69">
        <f t="shared" si="32"/>
        <v>57.797073251508799</v>
      </c>
      <c r="AF66" s="69">
        <f t="shared" si="33"/>
        <v>70.909741816743804</v>
      </c>
    </row>
    <row r="67" spans="1:32" x14ac:dyDescent="0.2">
      <c r="A67" t="str">
        <f t="shared" si="19"/>
        <v>81 Process, plant and machine operatives</v>
      </c>
      <c r="B67" s="173">
        <f t="shared" si="73"/>
        <v>3.6141824472156081</v>
      </c>
      <c r="C67" s="173">
        <f t="shared" si="73"/>
        <v>3.3316620856924448</v>
      </c>
      <c r="D67" s="173">
        <f t="shared" si="73"/>
        <v>2.9259709951005863</v>
      </c>
      <c r="E67" s="173">
        <f t="shared" si="73"/>
        <v>3.0054602503068768</v>
      </c>
      <c r="F67" s="173">
        <f t="shared" si="73"/>
        <v>2.733853170384966</v>
      </c>
      <c r="H67" s="68">
        <f t="shared" si="21"/>
        <v>-0.39029625105008653</v>
      </c>
      <c r="I67" s="69">
        <f t="shared" si="22"/>
        <v>41.143612482947503</v>
      </c>
      <c r="J67" s="69">
        <f t="shared" si="23"/>
        <v>40.753316231897415</v>
      </c>
      <c r="L67" t="str">
        <f t="shared" si="24"/>
        <v>81 Process, plant and machine operatives</v>
      </c>
      <c r="M67" s="173">
        <f t="shared" ref="M67:Q67" si="78">M30/M$35*100</f>
        <v>5.0809341116315316</v>
      </c>
      <c r="N67" s="173">
        <f t="shared" si="78"/>
        <v>4.5962254426157996</v>
      </c>
      <c r="O67" s="173">
        <f t="shared" si="78"/>
        <v>4.1050924991233595</v>
      </c>
      <c r="P67" s="173">
        <f t="shared" si="78"/>
        <v>4.0308772928389871</v>
      </c>
      <c r="Q67" s="173">
        <f t="shared" si="78"/>
        <v>3.5200047471784144</v>
      </c>
      <c r="S67" s="68">
        <f t="shared" si="26"/>
        <v>-9.6522474684124653</v>
      </c>
      <c r="T67" s="69">
        <f t="shared" si="27"/>
        <v>35.411494947332464</v>
      </c>
      <c r="U67" s="69">
        <f t="shared" si="28"/>
        <v>25.759247478919995</v>
      </c>
      <c r="W67" t="str">
        <f t="shared" si="29"/>
        <v>81 Process, plant and machine operatives</v>
      </c>
      <c r="X67" s="173">
        <f t="shared" ref="X67:AB67" si="79">X30/X$35*100</f>
        <v>1.9252910378230563</v>
      </c>
      <c r="Y67" s="173">
        <f t="shared" si="79"/>
        <v>1.9333001644275938</v>
      </c>
      <c r="Z67" s="173">
        <f t="shared" si="79"/>
        <v>1.603482709634944</v>
      </c>
      <c r="AA67" s="173">
        <f t="shared" si="79"/>
        <v>1.8612324626686259</v>
      </c>
      <c r="AB67" s="173">
        <f t="shared" si="79"/>
        <v>1.8736698271017278</v>
      </c>
      <c r="AD67" s="68">
        <f t="shared" si="31"/>
        <v>26.204362945853205</v>
      </c>
      <c r="AE67" s="69">
        <f t="shared" si="32"/>
        <v>57.602748226451261</v>
      </c>
      <c r="AF67" s="69">
        <f t="shared" si="33"/>
        <v>83.80711117230446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4.7311504682451044</v>
      </c>
      <c r="C68" s="173">
        <f t="shared" si="73"/>
        <v>5.4193947081839573</v>
      </c>
      <c r="D68" s="173">
        <f t="shared" si="73"/>
        <v>5.3227712521276267</v>
      </c>
      <c r="E68" s="173">
        <f t="shared" si="73"/>
        <v>5.271532830507959</v>
      </c>
      <c r="F68" s="173">
        <f t="shared" si="73"/>
        <v>4.9240654236714612</v>
      </c>
      <c r="H68" s="68">
        <f t="shared" si="21"/>
        <v>-1.3760275735190186</v>
      </c>
      <c r="I68" s="69">
        <f t="shared" si="22"/>
        <v>53.180184494190996</v>
      </c>
      <c r="J68" s="69">
        <f t="shared" si="23"/>
        <v>51.804156920671986</v>
      </c>
      <c r="L68" t="str">
        <f t="shared" si="24"/>
        <v>82 Transport and mobile machine drivers and operatives</v>
      </c>
      <c r="M68" s="173">
        <f t="shared" ref="M68:Q68" si="80">M31/M$35*100</f>
        <v>8.4173653313452785</v>
      </c>
      <c r="N68" s="173">
        <f t="shared" si="80"/>
        <v>9.8155057963992522</v>
      </c>
      <c r="O68" s="173">
        <f t="shared" si="80"/>
        <v>9.5742337219109483</v>
      </c>
      <c r="P68" s="173">
        <f t="shared" si="80"/>
        <v>9.3812102139480089</v>
      </c>
      <c r="Q68" s="173">
        <f t="shared" si="80"/>
        <v>8.7555957140341185</v>
      </c>
      <c r="S68" s="68">
        <f t="shared" si="26"/>
        <v>-3.6440080238198509</v>
      </c>
      <c r="T68" s="69">
        <f t="shared" si="27"/>
        <v>51.769167010504567</v>
      </c>
      <c r="U68" s="69">
        <f t="shared" si="28"/>
        <v>48.125158986684717</v>
      </c>
      <c r="W68" t="str">
        <f t="shared" si="29"/>
        <v>82 Transport and mobile machine drivers and operatives</v>
      </c>
      <c r="X68" s="173">
        <f t="shared" ref="X68:AB68" si="81">X31/X$35*100</f>
        <v>0.4866578479185783</v>
      </c>
      <c r="Y68" s="173">
        <f t="shared" si="81"/>
        <v>0.55814808597696453</v>
      </c>
      <c r="Z68" s="173">
        <f t="shared" si="81"/>
        <v>0.55438284329687937</v>
      </c>
      <c r="AA68" s="173">
        <f t="shared" si="81"/>
        <v>0.68568447289853585</v>
      </c>
      <c r="AB68" s="173">
        <f t="shared" si="81"/>
        <v>0.73172054725703939</v>
      </c>
      <c r="AD68" s="68">
        <f t="shared" si="31"/>
        <v>42.554540999985072</v>
      </c>
      <c r="AE68" s="69">
        <f t="shared" si="32"/>
        <v>80.511460792133548</v>
      </c>
      <c r="AF68" s="69">
        <f t="shared" si="33"/>
        <v>123.06600179211861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2.2077418464120746</v>
      </c>
      <c r="C69" s="173">
        <f t="shared" si="73"/>
        <v>1.9539351715954101</v>
      </c>
      <c r="D69" s="173">
        <f t="shared" si="73"/>
        <v>1.7755847505262941</v>
      </c>
      <c r="E69" s="173">
        <f t="shared" si="73"/>
        <v>3.0277399893330643</v>
      </c>
      <c r="F69" s="173">
        <f t="shared" si="73"/>
        <v>3.1676736511768597</v>
      </c>
      <c r="H69" s="68">
        <f t="shared" si="21"/>
        <v>90.193427517497426</v>
      </c>
      <c r="I69" s="69">
        <f t="shared" si="22"/>
        <v>81.738133630426006</v>
      </c>
      <c r="J69" s="69">
        <f t="shared" si="23"/>
        <v>171.93156114792342</v>
      </c>
      <c r="L69" t="str">
        <f t="shared" si="24"/>
        <v>91 Elementary trades and related occupations</v>
      </c>
      <c r="M69" s="173">
        <f t="shared" ref="M69:Q70" si="82">M32/M$35*100</f>
        <v>3.0543396108334888</v>
      </c>
      <c r="N69" s="173">
        <f t="shared" si="82"/>
        <v>2.6994111150028912</v>
      </c>
      <c r="O69" s="173">
        <f t="shared" si="82"/>
        <v>2.5589199682640862</v>
      </c>
      <c r="P69" s="173">
        <f t="shared" si="82"/>
        <v>3.3421921274708231</v>
      </c>
      <c r="Q69" s="173">
        <f t="shared" si="82"/>
        <v>3.3862500138623055</v>
      </c>
      <c r="S69" s="68">
        <f t="shared" si="26"/>
        <v>39.431008433414725</v>
      </c>
      <c r="T69" s="69">
        <f t="shared" si="27"/>
        <v>44.606310273611236</v>
      </c>
      <c r="U69" s="69">
        <f t="shared" si="28"/>
        <v>84.03731870702596</v>
      </c>
      <c r="W69" t="str">
        <f t="shared" si="29"/>
        <v>91 Elementary trades and related occupations</v>
      </c>
      <c r="X69" s="173">
        <f t="shared" ref="X69:AB70" si="83">X32/X$35*100</f>
        <v>1.2329267320132504</v>
      </c>
      <c r="Y69" s="173">
        <f t="shared" si="83"/>
        <v>1.1295832980631628</v>
      </c>
      <c r="Z69" s="173">
        <f t="shared" si="83"/>
        <v>0.89700553242486813</v>
      </c>
      <c r="AA69" s="173">
        <f t="shared" si="83"/>
        <v>2.6768536090452826</v>
      </c>
      <c r="AB69" s="173">
        <f t="shared" si="83"/>
        <v>2.9285139878657054</v>
      </c>
      <c r="AD69" s="68">
        <f t="shared" si="31"/>
        <v>252.61255227333925</v>
      </c>
      <c r="AE69" s="69">
        <f t="shared" si="32"/>
        <v>200.54488789902729</v>
      </c>
      <c r="AF69" s="69">
        <f t="shared" si="33"/>
        <v>453.15744017236659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10.01984454263248</v>
      </c>
      <c r="C70" s="173">
        <f t="shared" si="73"/>
        <v>9.4343517873697955</v>
      </c>
      <c r="D70" s="173">
        <f t="shared" si="73"/>
        <v>8.702069680717754</v>
      </c>
      <c r="E70" s="173">
        <f t="shared" si="73"/>
        <v>7.5932423625213934</v>
      </c>
      <c r="F70" s="173">
        <f t="shared" si="73"/>
        <v>6.7352179274397379</v>
      </c>
      <c r="H70" s="68">
        <f t="shared" si="21"/>
        <v>-17.486392423818931</v>
      </c>
      <c r="I70" s="69">
        <f t="shared" si="22"/>
        <v>40.719893837596253</v>
      </c>
      <c r="J70" s="69">
        <f t="shared" si="23"/>
        <v>23.233501413777326</v>
      </c>
      <c r="L70" t="str">
        <f t="shared" si="24"/>
        <v>92 Elementary administration and service occupations</v>
      </c>
      <c r="M70" s="173">
        <f t="shared" si="82"/>
        <v>9.8480329377454314</v>
      </c>
      <c r="N70" s="173">
        <f t="shared" si="82"/>
        <v>9.0101386678244531</v>
      </c>
      <c r="O70" s="173">
        <f t="shared" si="82"/>
        <v>8.4411573010729928</v>
      </c>
      <c r="P70" s="173">
        <f t="shared" si="82"/>
        <v>8.1033288072516569</v>
      </c>
      <c r="Q70" s="173">
        <f t="shared" si="82"/>
        <v>7.3072110502379344</v>
      </c>
      <c r="S70" s="68">
        <f t="shared" si="26"/>
        <v>-8.7891066306297621</v>
      </c>
      <c r="T70" s="69">
        <f t="shared" si="27"/>
        <v>37.747864357823083</v>
      </c>
      <c r="U70" s="69">
        <f t="shared" si="28"/>
        <v>28.958757727193323</v>
      </c>
      <c r="W70" t="str">
        <f t="shared" si="29"/>
        <v>92 Elementary administration and service occupations</v>
      </c>
      <c r="X70" s="173">
        <f t="shared" si="83"/>
        <v>10.217677039139803</v>
      </c>
      <c r="Y70" s="173">
        <f t="shared" si="83"/>
        <v>9.903449258544704</v>
      </c>
      <c r="Z70" s="173">
        <f t="shared" si="83"/>
        <v>8.9947058207898039</v>
      </c>
      <c r="AA70" s="173">
        <f t="shared" si="83"/>
        <v>7.0240543541801976</v>
      </c>
      <c r="AB70" s="173">
        <f t="shared" si="83"/>
        <v>6.1093603050326166</v>
      </c>
      <c r="AD70" s="68">
        <f t="shared" si="31"/>
        <v>-26.640837948632768</v>
      </c>
      <c r="AE70" s="69">
        <f t="shared" si="32"/>
        <v>43.848143571786885</v>
      </c>
      <c r="AF70" s="69">
        <f t="shared" si="33"/>
        <v>17.20730562315412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6.6096406190492205</v>
      </c>
      <c r="I72" s="67">
        <f>IF(D35&gt;0,I35/D35*100,0)</f>
        <v>49.351311259313185</v>
      </c>
      <c r="J72" s="67">
        <f>IF(D35&gt;0,(J35/D35)*100,0)</f>
        <v>55.960951878362387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5.3651650689875456</v>
      </c>
      <c r="T72" s="67">
        <f t="shared" ref="T72" si="85">IF(O35&gt;0,T35/O35*100,0)</f>
        <v>41.306285086338072</v>
      </c>
      <c r="U72" s="67">
        <f t="shared" ref="U72" si="86">IF(O35&gt;0,(U35/O35)*100,0)</f>
        <v>46.671450155325637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8.0054292047803255</v>
      </c>
      <c r="AE72" s="67">
        <f t="shared" ref="AE72" si="88">IF(Z35&gt;0,AE35/Z35*100,0)</f>
        <v>58.374514409900932</v>
      </c>
      <c r="AF72" s="67">
        <f t="shared" ref="AF72" si="89">IF(Z35&gt;0,(AF35/Z35)*100,0)</f>
        <v>66.379943614681224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South East Midlands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South East Midlands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South East Midlands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5.3334130635950938</v>
      </c>
      <c r="C82" s="18">
        <f t="shared" ref="B82:E107" si="96">IF(AND(D$6-C$6 &lt;&gt; 0,C8&lt;&gt;0,D8&lt;&gt;0),(EXP(LN(D8/C8)/(D$6-C$6))-1)*100,0)</f>
        <v>3.410601994946294</v>
      </c>
      <c r="D82" s="18">
        <f t="shared" si="96"/>
        <v>-1.9563106659928442</v>
      </c>
      <c r="E82" s="18">
        <f t="shared" si="96"/>
        <v>0.83100887181106753</v>
      </c>
      <c r="F82" s="18">
        <f t="shared" ref="F82:F107" si="97">IF(AND(F$6-D$6 &lt;&gt; 0,D8&lt;&gt;0,F8&lt;&gt;0),(EXP(LN(F8/D8)/(F$6-D$6))-1)*100,0)</f>
        <v>-0.1067928376300431</v>
      </c>
      <c r="H82" s="18">
        <f t="shared" ref="H82:H107" si="98">IF($F$6-$D$6 &lt;&gt; 0,(EXP(LN(1+(H45/100))/($F$6-$D$6))-1)*100,0)</f>
        <v>-0.1067928376300431</v>
      </c>
      <c r="I82" s="18">
        <f t="shared" ref="I82:I107" si="99">IF(D8&gt;0,((1+(I8/D8))^(1/($F$6-$D$6))-1)*100,0)</f>
        <v>2.6223050466498865</v>
      </c>
      <c r="J82" s="18">
        <f t="shared" ref="J82:J107" si="100">IF($F$6-$D$6 &lt;&gt; 0,(EXP(LN(1+(J45/100))/($F$6-$D$6))-1)*100,0)</f>
        <v>2.5481554135583728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4.1023512517250449</v>
      </c>
      <c r="N82" s="18">
        <f t="shared" si="102"/>
        <v>3.7233752241698337</v>
      </c>
      <c r="O82" s="18">
        <f t="shared" si="102"/>
        <v>-2.7170682491051923</v>
      </c>
      <c r="P82" s="18">
        <f t="shared" si="102"/>
        <v>0.39056724358645933</v>
      </c>
      <c r="Q82" s="18">
        <f t="shared" ref="Q82:Q107" si="103">IF(AND(Q$6-O$6 &lt;&gt; 0,O8&lt;&gt;0,Q8&lt;&gt;0),(EXP(LN(Q8/O8)/(Q$6-O$6))-1)*100,0)</f>
        <v>-0.65618765031975057</v>
      </c>
      <c r="S82" s="18">
        <f t="shared" ref="S82:S107" si="104">IF($F$6-$D$6 &lt;&gt; 0,(EXP(LN(1+(S45/100))/($F$6-$D$6))-1)*100,0)</f>
        <v>-0.65618765031975057</v>
      </c>
      <c r="T82" s="18">
        <f t="shared" ref="T82:T107" si="105">IF(O8&gt;0,((1+(T8/O8))^(1/($F$6-$D$6))-1)*100,0)</f>
        <v>2.3393388325119169</v>
      </c>
      <c r="U82" s="18">
        <f t="shared" ref="U82:U107" si="106">IF($F$6-$D$6 &lt;&gt; 0,(EXP(LN(1+(U45/100))/($F$6-$D$6))-1)*100,0)</f>
        <v>1.8711204975863982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8.3844442033916611</v>
      </c>
      <c r="Y82" s="18">
        <f t="shared" si="108"/>
        <v>2.7094469194436144</v>
      </c>
      <c r="Z82" s="18">
        <f t="shared" si="108"/>
        <v>-0.31636496534799274</v>
      </c>
      <c r="AA82" s="18">
        <f t="shared" si="108"/>
        <v>1.664816561207183</v>
      </c>
      <c r="AB82" s="18">
        <f t="shared" ref="AB82:AB107" si="109">IF(AND(AB$6-Z$6 &lt;&gt; 0,Z8&lt;&gt;0,AB8&lt;&gt;0),(EXP(LN(AB8/Z8)/(AB$6-Z$6))-1)*100,0)</f>
        <v>1.0000858810675917</v>
      </c>
      <c r="AD82" s="18">
        <f t="shared" ref="AD82:AD107" si="110">IF($F$6-$D$6 &lt;&gt; 0,(EXP(LN(1+(AD45/100))/($F$6-$D$6))-1)*100,0)</f>
        <v>1.0000858810675917</v>
      </c>
      <c r="AE82" s="18">
        <f t="shared" ref="AE82:AE107" si="111">IF(Z8&gt;0,((1+(AE8/Z8))^(1/($F$6-$D$6))-1)*100,0)</f>
        <v>3.2252448385845289</v>
      </c>
      <c r="AF82" s="18">
        <f t="shared" ref="AF82:AF107" si="112">IF($F$6-$D$6 &lt;&gt; 0,(EXP(LN(1+(AF45/100))/($F$6-$D$6))-1)*100,0)</f>
        <v>3.8832176981789868</v>
      </c>
    </row>
    <row r="83" spans="1:32" x14ac:dyDescent="0.2">
      <c r="A83" t="str">
        <f t="shared" si="95"/>
        <v>12 Other managers and proprietors</v>
      </c>
      <c r="B83" s="18">
        <f t="shared" si="96"/>
        <v>3.2894061703813815</v>
      </c>
      <c r="C83" s="18">
        <f t="shared" si="96"/>
        <v>2.71581788654498</v>
      </c>
      <c r="D83" s="18">
        <f t="shared" si="96"/>
        <v>0.8926604964908158</v>
      </c>
      <c r="E83" s="18">
        <f t="shared" si="96"/>
        <v>1.2348417400358969</v>
      </c>
      <c r="F83" s="18">
        <f t="shared" si="97"/>
        <v>1.1206525727799344</v>
      </c>
      <c r="H83" s="18">
        <f t="shared" si="98"/>
        <v>1.1206525727799344</v>
      </c>
      <c r="I83" s="18">
        <f t="shared" si="99"/>
        <v>3.0699519957246402</v>
      </c>
      <c r="J83" s="18">
        <f t="shared" si="100"/>
        <v>3.82438003129002</v>
      </c>
      <c r="L83" t="str">
        <f t="shared" si="101"/>
        <v>12 Other managers and proprietors</v>
      </c>
      <c r="M83" s="18">
        <f t="shared" si="102"/>
        <v>2.6175270872639711</v>
      </c>
      <c r="N83" s="18">
        <f t="shared" si="102"/>
        <v>4.4127190725140819</v>
      </c>
      <c r="O83" s="18">
        <f t="shared" si="102"/>
        <v>2.4207870953430799</v>
      </c>
      <c r="P83" s="18">
        <f t="shared" si="102"/>
        <v>1.3192954847717209</v>
      </c>
      <c r="Q83" s="18">
        <f t="shared" si="103"/>
        <v>1.6851367939292761</v>
      </c>
      <c r="S83" s="18">
        <f t="shared" si="104"/>
        <v>1.6851367939292761</v>
      </c>
      <c r="T83" s="18">
        <f t="shared" si="105"/>
        <v>3.0382593416065529</v>
      </c>
      <c r="U83" s="18">
        <f t="shared" si="106"/>
        <v>4.1923148948894484</v>
      </c>
      <c r="W83" t="str">
        <f t="shared" si="107"/>
        <v>12 Other managers and proprietors</v>
      </c>
      <c r="X83" s="18">
        <f t="shared" si="108"/>
        <v>4.4828025745638156</v>
      </c>
      <c r="Y83" s="18">
        <f t="shared" si="108"/>
        <v>-0.16566632985608454</v>
      </c>
      <c r="Z83" s="18">
        <f t="shared" si="108"/>
        <v>-2.074117715086865</v>
      </c>
      <c r="AA83" s="18">
        <f t="shared" si="108"/>
        <v>1.0448207606017501</v>
      </c>
      <c r="AB83" s="18">
        <f t="shared" si="109"/>
        <v>-5.7095712479804384E-3</v>
      </c>
      <c r="AD83" s="18">
        <f t="shared" si="110"/>
        <v>-5.7095712479804384E-3</v>
      </c>
      <c r="AE83" s="18">
        <f t="shared" si="111"/>
        <v>3.1259027858292265</v>
      </c>
      <c r="AF83" s="18">
        <f t="shared" si="112"/>
        <v>3.1221926431593383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3.8924908983303252</v>
      </c>
      <c r="C84" s="18">
        <f t="shared" si="96"/>
        <v>3.8183247429484979</v>
      </c>
      <c r="D84" s="18">
        <f t="shared" si="96"/>
        <v>4.349323289600715</v>
      </c>
      <c r="E84" s="18">
        <f t="shared" si="96"/>
        <v>1.4028881517166081</v>
      </c>
      <c r="F84" s="18">
        <f t="shared" si="97"/>
        <v>2.3756712066978825</v>
      </c>
      <c r="H84" s="18">
        <f t="shared" si="98"/>
        <v>2.3756712066978825</v>
      </c>
      <c r="I84" s="18">
        <f t="shared" si="99"/>
        <v>2.5827719480369549</v>
      </c>
      <c r="J84" s="18">
        <f t="shared" si="100"/>
        <v>4.3282274619492078</v>
      </c>
      <c r="L84" t="str">
        <f t="shared" si="101"/>
        <v>21 Science, research, engineering and technology professionals</v>
      </c>
      <c r="M84" s="18">
        <f t="shared" si="102"/>
        <v>3.9910412478612933</v>
      </c>
      <c r="N84" s="18">
        <f t="shared" si="102"/>
        <v>0.17904376823663082</v>
      </c>
      <c r="O84" s="18">
        <f t="shared" si="102"/>
        <v>3.8131629379596355</v>
      </c>
      <c r="P84" s="18">
        <f t="shared" si="102"/>
        <v>1.2255510924902069</v>
      </c>
      <c r="Q84" s="18">
        <f t="shared" si="103"/>
        <v>2.0808413724534791</v>
      </c>
      <c r="S84" s="18">
        <f t="shared" si="104"/>
        <v>2.0808413724534791</v>
      </c>
      <c r="T84" s="18">
        <f t="shared" si="105"/>
        <v>2.2904123636203089</v>
      </c>
      <c r="U84" s="18">
        <f t="shared" si="106"/>
        <v>3.8660619226508208</v>
      </c>
      <c r="W84" t="str">
        <f t="shared" si="107"/>
        <v>21 Science, research, engineering and technology professionals</v>
      </c>
      <c r="X84" s="18">
        <f t="shared" si="108"/>
        <v>3.3926511051821651</v>
      </c>
      <c r="Y84" s="18">
        <f t="shared" si="108"/>
        <v>22.54496872970595</v>
      </c>
      <c r="Z84" s="18">
        <f t="shared" si="108"/>
        <v>6.4918427040484561</v>
      </c>
      <c r="AA84" s="18">
        <f t="shared" si="108"/>
        <v>2.0363922439564641</v>
      </c>
      <c r="AB84" s="18">
        <f t="shared" si="109"/>
        <v>3.5004354766313694</v>
      </c>
      <c r="AD84" s="18">
        <f t="shared" si="110"/>
        <v>3.5004354766313694</v>
      </c>
      <c r="AE84" s="18">
        <f t="shared" si="111"/>
        <v>3.699169502221622</v>
      </c>
      <c r="AF84" s="18">
        <f t="shared" si="112"/>
        <v>6.0096103340929741</v>
      </c>
    </row>
    <row r="85" spans="1:32" x14ac:dyDescent="0.2">
      <c r="A85" t="str">
        <f t="shared" si="95"/>
        <v>22 Health professionals</v>
      </c>
      <c r="B85" s="18">
        <f t="shared" si="96"/>
        <v>4.7829611039215791</v>
      </c>
      <c r="C85" s="18">
        <f t="shared" si="96"/>
        <v>-0.2579859928374173</v>
      </c>
      <c r="D85" s="18">
        <f t="shared" si="96"/>
        <v>-2.7691801116613846E-3</v>
      </c>
      <c r="E85" s="18">
        <f t="shared" si="96"/>
        <v>0.87713512383642556</v>
      </c>
      <c r="F85" s="18">
        <f t="shared" si="97"/>
        <v>0.58297675526262083</v>
      </c>
      <c r="H85" s="18">
        <f t="shared" si="98"/>
        <v>0.58297675526262083</v>
      </c>
      <c r="I85" s="18">
        <f t="shared" si="99"/>
        <v>2.8927003119929795</v>
      </c>
      <c r="J85" s="18">
        <f t="shared" si="100"/>
        <v>3.2892714893444364</v>
      </c>
      <c r="L85" t="str">
        <f t="shared" si="101"/>
        <v>22 Health professionals</v>
      </c>
      <c r="M85" s="18">
        <f t="shared" si="102"/>
        <v>2.7300445388455774</v>
      </c>
      <c r="N85" s="18">
        <f t="shared" si="102"/>
        <v>11.472829922854832</v>
      </c>
      <c r="O85" s="18">
        <f t="shared" si="102"/>
        <v>-6.8019239338168447E-2</v>
      </c>
      <c r="P85" s="18">
        <f t="shared" si="102"/>
        <v>0.78913879314292945</v>
      </c>
      <c r="Q85" s="18">
        <f t="shared" si="103"/>
        <v>0.50260563661179702</v>
      </c>
      <c r="S85" s="18">
        <f t="shared" si="104"/>
        <v>0.50260563661179702</v>
      </c>
      <c r="T85" s="18">
        <f t="shared" si="105"/>
        <v>2.2011578392931774</v>
      </c>
      <c r="U85" s="18">
        <f t="shared" si="106"/>
        <v>2.5752911199564243</v>
      </c>
      <c r="W85" t="str">
        <f t="shared" si="107"/>
        <v>22 Health professionals</v>
      </c>
      <c r="X85" s="18">
        <f t="shared" si="108"/>
        <v>5.5163225424443851</v>
      </c>
      <c r="Y85" s="18">
        <f t="shared" si="108"/>
        <v>-4.1765460362130575</v>
      </c>
      <c r="Z85" s="18">
        <f t="shared" si="108"/>
        <v>2.2540682435345794E-2</v>
      </c>
      <c r="AA85" s="18">
        <f t="shared" si="108"/>
        <v>0.91099091538047183</v>
      </c>
      <c r="AB85" s="18">
        <f t="shared" si="109"/>
        <v>0.6139674304778131</v>
      </c>
      <c r="AD85" s="18">
        <f t="shared" si="110"/>
        <v>0.6139674304778131</v>
      </c>
      <c r="AE85" s="18">
        <f t="shared" si="111"/>
        <v>3.1447779946215171</v>
      </c>
      <c r="AF85" s="18">
        <f t="shared" si="112"/>
        <v>3.549064371009214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1.8831065063679819</v>
      </c>
      <c r="C86" s="18">
        <f t="shared" si="96"/>
        <v>3.4266272447440516</v>
      </c>
      <c r="D86" s="18">
        <f t="shared" si="96"/>
        <v>-1.3352937008995869</v>
      </c>
      <c r="E86" s="18">
        <f t="shared" si="96"/>
        <v>0.36499689987785633</v>
      </c>
      <c r="F86" s="18">
        <f t="shared" si="97"/>
        <v>-0.20499762782926201</v>
      </c>
      <c r="H86" s="18">
        <f t="shared" si="98"/>
        <v>-0.20499762782926201</v>
      </c>
      <c r="I86" s="18">
        <f t="shared" si="99"/>
        <v>2.5523607870391984</v>
      </c>
      <c r="J86" s="18">
        <f t="shared" si="100"/>
        <v>2.408965783359851</v>
      </c>
      <c r="L86" t="str">
        <f t="shared" si="101"/>
        <v>23 Teaching and other educational professionals</v>
      </c>
      <c r="M86" s="18">
        <f t="shared" si="102"/>
        <v>-0.24290623124005872</v>
      </c>
      <c r="N86" s="18">
        <f t="shared" si="102"/>
        <v>3.4080900260404556</v>
      </c>
      <c r="O86" s="18">
        <f t="shared" si="102"/>
        <v>-0.38966929370101155</v>
      </c>
      <c r="P86" s="18">
        <f t="shared" si="102"/>
        <v>0.3897623707058262</v>
      </c>
      <c r="Q86" s="18">
        <f t="shared" si="103"/>
        <v>0.12927650602019281</v>
      </c>
      <c r="S86" s="18">
        <f t="shared" si="104"/>
        <v>0.12927650602019281</v>
      </c>
      <c r="T86" s="18">
        <f t="shared" si="105"/>
        <v>2.3511546510385672</v>
      </c>
      <c r="U86" s="18">
        <f t="shared" si="106"/>
        <v>2.4447755052628084</v>
      </c>
      <c r="W86" t="str">
        <f t="shared" si="107"/>
        <v>23 Teaching and other educational professionals</v>
      </c>
      <c r="X86" s="18">
        <f t="shared" si="108"/>
        <v>3.2755783357126367</v>
      </c>
      <c r="Y86" s="18">
        <f t="shared" si="108"/>
        <v>3.4377589020651245</v>
      </c>
      <c r="Z86" s="18">
        <f t="shared" si="108"/>
        <v>-1.9208775460144101</v>
      </c>
      <c r="AA86" s="18">
        <f t="shared" si="108"/>
        <v>0.3489026044935839</v>
      </c>
      <c r="AB86" s="18">
        <f t="shared" si="109"/>
        <v>-0.41346799290385983</v>
      </c>
      <c r="AD86" s="18">
        <f t="shared" si="110"/>
        <v>-0.41346799290385983</v>
      </c>
      <c r="AE86" s="18">
        <f t="shared" si="111"/>
        <v>2.6705479241861951</v>
      </c>
      <c r="AF86" s="18">
        <f t="shared" si="112"/>
        <v>2.3873835928472253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4.3900486527935989</v>
      </c>
      <c r="C87" s="18">
        <f t="shared" si="96"/>
        <v>10.677627327065387</v>
      </c>
      <c r="D87" s="18">
        <f t="shared" si="96"/>
        <v>1.0422324424609997</v>
      </c>
      <c r="E87" s="18">
        <f t="shared" si="96"/>
        <v>1.1601127103031628</v>
      </c>
      <c r="F87" s="18">
        <f t="shared" si="97"/>
        <v>1.1208040151342136</v>
      </c>
      <c r="H87" s="18">
        <f t="shared" si="98"/>
        <v>1.1208040151342136</v>
      </c>
      <c r="I87" s="18">
        <f t="shared" si="99"/>
        <v>2.8289171192252605</v>
      </c>
      <c r="J87" s="18">
        <f t="shared" si="100"/>
        <v>3.6072210832317042</v>
      </c>
      <c r="L87" t="str">
        <f t="shared" si="101"/>
        <v>24 Business, media and public service professionals</v>
      </c>
      <c r="M87" s="18">
        <f t="shared" si="102"/>
        <v>2.4377898866355663</v>
      </c>
      <c r="N87" s="18">
        <f t="shared" si="102"/>
        <v>8.5776891194476725</v>
      </c>
      <c r="O87" s="18">
        <f t="shared" si="102"/>
        <v>1.158037744442697</v>
      </c>
      <c r="P87" s="18">
        <f t="shared" si="102"/>
        <v>0.858075535872449</v>
      </c>
      <c r="Q87" s="18">
        <f t="shared" si="103"/>
        <v>0.9579639779396798</v>
      </c>
      <c r="S87" s="18">
        <f t="shared" si="104"/>
        <v>0.9579639779396798</v>
      </c>
      <c r="T87" s="18">
        <f t="shared" si="105"/>
        <v>2.5263730111028337</v>
      </c>
      <c r="U87" s="18">
        <f t="shared" si="106"/>
        <v>3.2157376975644691</v>
      </c>
      <c r="W87" t="str">
        <f t="shared" si="107"/>
        <v>24 Business, media and public service professionals</v>
      </c>
      <c r="X87" s="18">
        <f t="shared" si="108"/>
        <v>7.049108682003169</v>
      </c>
      <c r="Y87" s="18">
        <f t="shared" si="108"/>
        <v>13.240134675411742</v>
      </c>
      <c r="Z87" s="18">
        <f t="shared" si="108"/>
        <v>0.90605870720992243</v>
      </c>
      <c r="AA87" s="18">
        <f t="shared" si="108"/>
        <v>1.5077462199267089</v>
      </c>
      <c r="AB87" s="18">
        <f t="shared" si="109"/>
        <v>1.3067861272313852</v>
      </c>
      <c r="AD87" s="18">
        <f t="shared" si="110"/>
        <v>1.3067861272313852</v>
      </c>
      <c r="AE87" s="18">
        <f t="shared" si="111"/>
        <v>3.1677764929332719</v>
      </c>
      <c r="AF87" s="18">
        <f t="shared" si="112"/>
        <v>4.0404384957041461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4.5524890583644062</v>
      </c>
      <c r="C88" s="18">
        <f t="shared" si="96"/>
        <v>7.8987283107255557</v>
      </c>
      <c r="D88" s="18">
        <f t="shared" si="96"/>
        <v>-1.2534728386516925</v>
      </c>
      <c r="E88" s="18">
        <f t="shared" si="96"/>
        <v>0.81249173781696715</v>
      </c>
      <c r="F88" s="18">
        <f t="shared" si="97"/>
        <v>0.11907834440025855</v>
      </c>
      <c r="H88" s="18">
        <f t="shared" si="98"/>
        <v>0.11907834440025855</v>
      </c>
      <c r="I88" s="18">
        <f t="shared" si="99"/>
        <v>2.2287229566695821</v>
      </c>
      <c r="J88" s="18">
        <f t="shared" si="100"/>
        <v>2.3163880098803213</v>
      </c>
      <c r="L88" t="str">
        <f t="shared" si="101"/>
        <v>31 Science, engineering and technology associate professionals</v>
      </c>
      <c r="M88" s="18">
        <f t="shared" si="102"/>
        <v>5.3863321323448066</v>
      </c>
      <c r="N88" s="18">
        <f t="shared" si="102"/>
        <v>3.4967697671205222</v>
      </c>
      <c r="O88" s="18">
        <f t="shared" si="102"/>
        <v>-2.2554924765244899</v>
      </c>
      <c r="P88" s="18">
        <f t="shared" si="102"/>
        <v>0.4294556499179869</v>
      </c>
      <c r="Q88" s="18">
        <f t="shared" si="103"/>
        <v>-0.47362336059088017</v>
      </c>
      <c r="S88" s="18">
        <f t="shared" si="104"/>
        <v>-0.47362336059088017</v>
      </c>
      <c r="T88" s="18">
        <f t="shared" si="105"/>
        <v>1.927138784728899</v>
      </c>
      <c r="U88" s="18">
        <f t="shared" si="106"/>
        <v>1.5676167192677948</v>
      </c>
      <c r="W88" t="str">
        <f t="shared" si="107"/>
        <v>31 Science, engineering and technology associate professionals</v>
      </c>
      <c r="X88" s="18">
        <f t="shared" si="108"/>
        <v>2.0374624283163723</v>
      </c>
      <c r="Y88" s="18">
        <f t="shared" si="108"/>
        <v>22.296974581380979</v>
      </c>
      <c r="Z88" s="18">
        <f t="shared" si="108"/>
        <v>1.326109300010736</v>
      </c>
      <c r="AA88" s="18">
        <f t="shared" si="108"/>
        <v>1.6510700590759431</v>
      </c>
      <c r="AB88" s="18">
        <f t="shared" si="109"/>
        <v>1.5426341736246352</v>
      </c>
      <c r="AD88" s="18">
        <f t="shared" si="110"/>
        <v>1.5426341736246352</v>
      </c>
      <c r="AE88" s="18">
        <f t="shared" si="111"/>
        <v>3.0039671170480675</v>
      </c>
      <c r="AF88" s="18">
        <f t="shared" si="112"/>
        <v>4.0615600934422291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4.4221968525558264</v>
      </c>
      <c r="C89" s="18">
        <f t="shared" si="96"/>
        <v>0.92868287966665353</v>
      </c>
      <c r="D89" s="18">
        <f t="shared" si="96"/>
        <v>9.8833596475792476</v>
      </c>
      <c r="E89" s="18">
        <f t="shared" si="96"/>
        <v>1.8187805040747129</v>
      </c>
      <c r="F89" s="18">
        <f t="shared" si="97"/>
        <v>4.4389677104365477</v>
      </c>
      <c r="H89" s="18">
        <f t="shared" si="98"/>
        <v>4.4389677104365477</v>
      </c>
      <c r="I89" s="18">
        <f t="shared" si="99"/>
        <v>4.5378608263333398</v>
      </c>
      <c r="J89" s="18">
        <f t="shared" si="100"/>
        <v>7.2672460847636566</v>
      </c>
      <c r="L89" t="str">
        <f t="shared" si="101"/>
        <v>32 Health and social care associate professionals</v>
      </c>
      <c r="M89" s="18">
        <f t="shared" si="102"/>
        <v>1.1448063241009887</v>
      </c>
      <c r="N89" s="18">
        <f t="shared" si="102"/>
        <v>10.976587993734999</v>
      </c>
      <c r="O89" s="18">
        <f t="shared" si="102"/>
        <v>6.3002412916346229</v>
      </c>
      <c r="P89" s="18">
        <f t="shared" si="102"/>
        <v>1.4715234502393537</v>
      </c>
      <c r="Q89" s="18">
        <f>IF(AND(Q$6-O$6 &lt;&gt; 0,O15&lt;&gt;0,Q15&lt;&gt;0),(EXP(LN(Q15/O15)/(Q$6-O$6))-1)*100,0)</f>
        <v>3.0562188155768277</v>
      </c>
      <c r="S89" s="18">
        <f t="shared" si="104"/>
        <v>3.0562188155768277</v>
      </c>
      <c r="T89" s="18">
        <f t="shared" si="105"/>
        <v>3.4313180300976187</v>
      </c>
      <c r="U89" s="18">
        <f t="shared" si="106"/>
        <v>5.4906845580492858</v>
      </c>
      <c r="W89" t="str">
        <f t="shared" si="107"/>
        <v>32 Health and social care associate professionals</v>
      </c>
      <c r="X89" s="18">
        <f t="shared" si="108"/>
        <v>5.2871274239267629</v>
      </c>
      <c r="Y89" s="18">
        <f t="shared" si="108"/>
        <v>-1.4684485105315725</v>
      </c>
      <c r="Z89" s="18">
        <f t="shared" si="108"/>
        <v>10.770923389506093</v>
      </c>
      <c r="AA89" s="18">
        <f t="shared" si="108"/>
        <v>1.8933187017425634</v>
      </c>
      <c r="AB89" s="18">
        <f t="shared" si="109"/>
        <v>4.7705113921263642</v>
      </c>
      <c r="AD89" s="18">
        <f t="shared" si="110"/>
        <v>4.7705113921263642</v>
      </c>
      <c r="AE89" s="18">
        <f t="shared" si="111"/>
        <v>4.8091560269838851</v>
      </c>
      <c r="AF89" s="18">
        <f t="shared" si="112"/>
        <v>7.6816549436746762</v>
      </c>
    </row>
    <row r="90" spans="1:32" x14ac:dyDescent="0.2">
      <c r="A90" t="str">
        <f t="shared" si="95"/>
        <v>33 Protective service occupations</v>
      </c>
      <c r="B90" s="18">
        <f t="shared" si="96"/>
        <v>0.79081101507303408</v>
      </c>
      <c r="C90" s="18">
        <f t="shared" si="96"/>
        <v>3.8181916429890883</v>
      </c>
      <c r="D90" s="18">
        <f t="shared" si="96"/>
        <v>-2.6187315478573669</v>
      </c>
      <c r="E90" s="18">
        <f t="shared" si="96"/>
        <v>0.4859379575838263</v>
      </c>
      <c r="F90" s="18">
        <f t="shared" si="97"/>
        <v>-0.55979685586680095</v>
      </c>
      <c r="H90" s="18">
        <f t="shared" si="98"/>
        <v>-0.55979685586680095</v>
      </c>
      <c r="I90" s="18">
        <f t="shared" si="99"/>
        <v>1.691352159187276</v>
      </c>
      <c r="J90" s="18">
        <f t="shared" si="100"/>
        <v>1.2526357050212988</v>
      </c>
      <c r="L90" t="str">
        <f t="shared" si="101"/>
        <v>33 Protective service occupations</v>
      </c>
      <c r="M90" s="18">
        <f t="shared" si="102"/>
        <v>0.38140130054267196</v>
      </c>
      <c r="N90" s="18">
        <f t="shared" si="102"/>
        <v>2.2934365325954609</v>
      </c>
      <c r="O90" s="18">
        <f t="shared" si="102"/>
        <v>-2.7602462923404625</v>
      </c>
      <c r="P90" s="18">
        <f t="shared" si="102"/>
        <v>-0.12829009287086413</v>
      </c>
      <c r="Q90" s="18">
        <f t="shared" si="103"/>
        <v>-1.0134304490705071</v>
      </c>
      <c r="S90" s="18">
        <f t="shared" si="104"/>
        <v>-1.0134304490705071</v>
      </c>
      <c r="T90" s="18">
        <f t="shared" si="105"/>
        <v>1.4559897206715355</v>
      </c>
      <c r="U90" s="18">
        <f t="shared" si="106"/>
        <v>0.6400773369779067</v>
      </c>
      <c r="W90" t="str">
        <f t="shared" si="107"/>
        <v>33 Protective service occupations</v>
      </c>
      <c r="X90" s="18">
        <f t="shared" si="108"/>
        <v>2.8132142377709668</v>
      </c>
      <c r="Y90" s="18">
        <f t="shared" si="108"/>
        <v>10.914347156765757</v>
      </c>
      <c r="Z90" s="18">
        <f t="shared" si="108"/>
        <v>-2.0204764041834467</v>
      </c>
      <c r="AA90" s="18">
        <f t="shared" si="108"/>
        <v>2.7186242454942722</v>
      </c>
      <c r="AB90" s="18">
        <f t="shared" si="109"/>
        <v>1.113987447047915</v>
      </c>
      <c r="AD90" s="18">
        <f t="shared" si="110"/>
        <v>1.113987447047915</v>
      </c>
      <c r="AE90" s="18">
        <f t="shared" si="111"/>
        <v>2.6231692591242695</v>
      </c>
      <c r="AF90" s="18">
        <f t="shared" si="112"/>
        <v>3.4173921326697387</v>
      </c>
    </row>
    <row r="91" spans="1:32" x14ac:dyDescent="0.2">
      <c r="A91" t="str">
        <f t="shared" si="95"/>
        <v>34 Culture, media and sports occupations</v>
      </c>
      <c r="B91" s="18">
        <f t="shared" si="96"/>
        <v>-0.73696170261601246</v>
      </c>
      <c r="C91" s="18">
        <f t="shared" si="96"/>
        <v>6.0873889743561449</v>
      </c>
      <c r="D91" s="18">
        <f t="shared" si="96"/>
        <v>-2.7842213621026124</v>
      </c>
      <c r="E91" s="18">
        <f t="shared" si="96"/>
        <v>0.72986437636186619</v>
      </c>
      <c r="F91" s="18">
        <f t="shared" si="97"/>
        <v>-0.45538930797013322</v>
      </c>
      <c r="H91" s="18">
        <f t="shared" si="98"/>
        <v>-0.45538930797013322</v>
      </c>
      <c r="I91" s="18">
        <f t="shared" si="99"/>
        <v>2.3080795971743173</v>
      </c>
      <c r="J91" s="18">
        <f t="shared" si="100"/>
        <v>1.9803120769829263</v>
      </c>
      <c r="L91" t="str">
        <f t="shared" si="101"/>
        <v>34 Culture, media and sports occupations</v>
      </c>
      <c r="M91" s="18">
        <f t="shared" si="102"/>
        <v>-3.3368051159942902</v>
      </c>
      <c r="N91" s="18">
        <f t="shared" si="102"/>
        <v>1.6077410857591845</v>
      </c>
      <c r="O91" s="18">
        <f t="shared" si="102"/>
        <v>-3.1197321548136592</v>
      </c>
      <c r="P91" s="18">
        <f t="shared" si="102"/>
        <v>0.70174043383643969</v>
      </c>
      <c r="Q91" s="18">
        <f t="shared" si="103"/>
        <v>-0.58854551701794655</v>
      </c>
      <c r="S91" s="18">
        <f t="shared" si="104"/>
        <v>-0.58854551701794655</v>
      </c>
      <c r="T91" s="18">
        <f t="shared" si="105"/>
        <v>2.0125786956806335</v>
      </c>
      <c r="U91" s="18">
        <f t="shared" si="106"/>
        <v>1.5721226156943047</v>
      </c>
      <c r="W91" t="str">
        <f t="shared" si="107"/>
        <v>34 Culture, media and sports occupations</v>
      </c>
      <c r="X91" s="18">
        <f t="shared" si="108"/>
        <v>2.6954635796567983</v>
      </c>
      <c r="Y91" s="18">
        <f t="shared" si="108"/>
        <v>11.172435627005317</v>
      </c>
      <c r="Z91" s="18">
        <f>IF(AND(AA$6-Z$6 &lt;&gt; 0,Z17&lt;&gt;0,AA17&lt;&gt;0),(EXP(LN(AA17/Z17)/(AA$6-Z$6))-1)*100,0)</f>
        <v>-2.4409617791759652</v>
      </c>
      <c r="AA91" s="18">
        <f t="shared" si="108"/>
        <v>0.75797076730954593</v>
      </c>
      <c r="AB91" s="18">
        <f t="shared" si="109"/>
        <v>-0.31982808930304252</v>
      </c>
      <c r="AD91" s="18">
        <f t="shared" si="110"/>
        <v>-0.31982808930304252</v>
      </c>
      <c r="AE91" s="18">
        <f t="shared" si="111"/>
        <v>2.6025282872833344</v>
      </c>
      <c r="AF91" s="18">
        <f t="shared" si="112"/>
        <v>2.3809329173904548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2.6952410052268228</v>
      </c>
      <c r="C92" s="18">
        <f t="shared" si="96"/>
        <v>4.2463990601045998</v>
      </c>
      <c r="D92" s="18">
        <f t="shared" si="96"/>
        <v>0.20704897540861911</v>
      </c>
      <c r="E92" s="18">
        <f t="shared" si="96"/>
        <v>0.53231374700104528</v>
      </c>
      <c r="F92" s="18">
        <f t="shared" si="97"/>
        <v>0.4237750158604614</v>
      </c>
      <c r="H92" s="18">
        <f t="shared" si="98"/>
        <v>0.4237750158604614</v>
      </c>
      <c r="I92" s="18">
        <f t="shared" si="99"/>
        <v>2.5737909527593805</v>
      </c>
      <c r="J92" s="18">
        <f t="shared" si="100"/>
        <v>2.8734660684736291</v>
      </c>
      <c r="L92" t="str">
        <f t="shared" si="101"/>
        <v>35 Business and public service associate professionals</v>
      </c>
      <c r="M92" s="18">
        <f t="shared" si="102"/>
        <v>2.0257681876179712</v>
      </c>
      <c r="N92" s="18">
        <f t="shared" si="102"/>
        <v>5.6131587376918146</v>
      </c>
      <c r="O92" s="18">
        <f t="shared" si="102"/>
        <v>-1.7621227313702192E-2</v>
      </c>
      <c r="P92" s="18">
        <f t="shared" si="102"/>
        <v>0.15007217742273316</v>
      </c>
      <c r="Q92" s="18">
        <f t="shared" si="103"/>
        <v>9.4143147967806762E-2</v>
      </c>
      <c r="S92" s="18">
        <f t="shared" si="104"/>
        <v>9.4143147967806762E-2</v>
      </c>
      <c r="T92" s="18">
        <f t="shared" si="105"/>
        <v>2.1875151210754007</v>
      </c>
      <c r="U92" s="18">
        <f t="shared" si="106"/>
        <v>2.2571793049740219</v>
      </c>
      <c r="W92" t="str">
        <f t="shared" si="107"/>
        <v>35 Business and public service associate professionals</v>
      </c>
      <c r="X92" s="18">
        <f t="shared" si="108"/>
        <v>3.52646795769187</v>
      </c>
      <c r="Y92" s="18">
        <f t="shared" si="108"/>
        <v>2.6102191892086291</v>
      </c>
      <c r="Z92" s="18">
        <f t="shared" si="108"/>
        <v>0.4811360695115896</v>
      </c>
      <c r="AA92" s="18">
        <f t="shared" si="108"/>
        <v>0.9750625313825978</v>
      </c>
      <c r="AB92" s="18">
        <f t="shared" si="109"/>
        <v>0.81015119270138047</v>
      </c>
      <c r="AD92" s="18">
        <f t="shared" si="110"/>
        <v>0.81015119270138047</v>
      </c>
      <c r="AE92" s="18">
        <f t="shared" si="111"/>
        <v>3.0233424445911483</v>
      </c>
      <c r="AF92" s="18">
        <f t="shared" si="112"/>
        <v>3.5679939670435701</v>
      </c>
    </row>
    <row r="93" spans="1:32" x14ac:dyDescent="0.2">
      <c r="A93" t="str">
        <f t="shared" si="95"/>
        <v>41 Administrative occupations</v>
      </c>
      <c r="B93" s="18">
        <f t="shared" si="96"/>
        <v>0.80043456879530517</v>
      </c>
      <c r="C93" s="18">
        <f t="shared" si="96"/>
        <v>3.5370715777199857</v>
      </c>
      <c r="D93" s="18">
        <f t="shared" si="96"/>
        <v>0.65811414090397591</v>
      </c>
      <c r="E93" s="18">
        <f t="shared" si="96"/>
        <v>-8.7400404180737468E-2</v>
      </c>
      <c r="F93" s="18">
        <f t="shared" si="97"/>
        <v>0.16048890689652762</v>
      </c>
      <c r="H93" s="18">
        <f t="shared" si="98"/>
        <v>0.16048890689652762</v>
      </c>
      <c r="I93" s="18">
        <f t="shared" si="99"/>
        <v>2.8346298370847567</v>
      </c>
      <c r="J93" s="18">
        <f t="shared" si="100"/>
        <v>2.9435619399330148</v>
      </c>
      <c r="L93" t="str">
        <f t="shared" si="101"/>
        <v>41 Administrative occupations</v>
      </c>
      <c r="M93" s="18">
        <f t="shared" si="102"/>
        <v>2.6551034126853779E-4</v>
      </c>
      <c r="N93" s="18">
        <f t="shared" si="102"/>
        <v>20.797920194928544</v>
      </c>
      <c r="O93" s="18">
        <f t="shared" si="102"/>
        <v>1.2399042000025284</v>
      </c>
      <c r="P93" s="18">
        <f t="shared" si="102"/>
        <v>1.0360012569504251</v>
      </c>
      <c r="Q93" s="18">
        <f t="shared" si="103"/>
        <v>1.1039232335010585</v>
      </c>
      <c r="S93" s="18">
        <f t="shared" si="104"/>
        <v>1.1039232335010585</v>
      </c>
      <c r="T93" s="18">
        <f t="shared" si="105"/>
        <v>2.2697995419252104</v>
      </c>
      <c r="U93" s="18">
        <f t="shared" si="106"/>
        <v>3.0933608755910891</v>
      </c>
      <c r="W93" t="str">
        <f t="shared" si="107"/>
        <v>41 Administrative occupations</v>
      </c>
      <c r="X93" s="18">
        <f t="shared" si="108"/>
        <v>1.0349990102979989</v>
      </c>
      <c r="Y93" s="18">
        <f t="shared" si="108"/>
        <v>-1.3940995115943489</v>
      </c>
      <c r="Z93" s="18">
        <f t="shared" si="108"/>
        <v>0.45128304222530335</v>
      </c>
      <c r="AA93" s="18">
        <f t="shared" si="108"/>
        <v>-0.526135307698683</v>
      </c>
      <c r="AB93" s="18">
        <f t="shared" si="109"/>
        <v>-0.20139051447717327</v>
      </c>
      <c r="AD93" s="18">
        <f t="shared" si="110"/>
        <v>-0.20139051447717327</v>
      </c>
      <c r="AE93" s="18">
        <f t="shared" si="111"/>
        <v>3.0224664078757346</v>
      </c>
      <c r="AF93" s="18">
        <f t="shared" si="112"/>
        <v>2.8904060472988213</v>
      </c>
    </row>
    <row r="94" spans="1:32" x14ac:dyDescent="0.2">
      <c r="A94" t="str">
        <f t="shared" si="95"/>
        <v>42 Secretarial and related occupations</v>
      </c>
      <c r="B94" s="18">
        <f t="shared" si="96"/>
        <v>-0.74422309881484461</v>
      </c>
      <c r="C94" s="18">
        <f t="shared" si="96"/>
        <v>-2.7684426665058881</v>
      </c>
      <c r="D94" s="18">
        <f t="shared" si="96"/>
        <v>-1.1850476635776652</v>
      </c>
      <c r="E94" s="18">
        <f t="shared" si="96"/>
        <v>-2.5202804887938801</v>
      </c>
      <c r="F94" s="18">
        <f t="shared" si="97"/>
        <v>-2.0772197128268277</v>
      </c>
      <c r="H94" s="18">
        <f t="shared" si="98"/>
        <v>-2.0772197128268277</v>
      </c>
      <c r="I94" s="18">
        <f t="shared" si="99"/>
        <v>2.5538429566842158</v>
      </c>
      <c r="J94" s="18">
        <f t="shared" si="100"/>
        <v>1.1643969249133024</v>
      </c>
      <c r="L94" t="str">
        <f t="shared" si="101"/>
        <v>42 Secretarial and related occupations</v>
      </c>
      <c r="M94" s="18">
        <f t="shared" si="102"/>
        <v>-5.8227054439885073</v>
      </c>
      <c r="N94" s="18">
        <f t="shared" si="102"/>
        <v>3.0914162034282988</v>
      </c>
      <c r="O94" s="18">
        <f t="shared" si="102"/>
        <v>-2.5918249801609061</v>
      </c>
      <c r="P94" s="18">
        <f t="shared" si="102"/>
        <v>1.7594112038860965</v>
      </c>
      <c r="Q94" s="18">
        <f t="shared" si="103"/>
        <v>0.28782035985086551</v>
      </c>
      <c r="S94" s="18">
        <f t="shared" si="104"/>
        <v>0.28782035985086551</v>
      </c>
      <c r="T94" s="18">
        <f t="shared" si="105"/>
        <v>1.771628570553152</v>
      </c>
      <c r="U94" s="18">
        <f t="shared" si="106"/>
        <v>1.9977548407698942</v>
      </c>
      <c r="W94" t="str">
        <f t="shared" si="107"/>
        <v>42 Secretarial and related occupations</v>
      </c>
      <c r="X94" s="18">
        <f t="shared" si="108"/>
        <v>-0.33460503945138553</v>
      </c>
      <c r="Y94" s="18">
        <f t="shared" si="108"/>
        <v>-3.1779795374849207</v>
      </c>
      <c r="Z94" s="18">
        <f t="shared" si="108"/>
        <v>-1.0835112470355956</v>
      </c>
      <c r="AA94" s="18">
        <f t="shared" si="108"/>
        <v>-2.8869832357207081</v>
      </c>
      <c r="AB94" s="18">
        <f t="shared" si="109"/>
        <v>-2.2895093172456416</v>
      </c>
      <c r="AD94" s="18">
        <f t="shared" si="110"/>
        <v>-2.2895093172456416</v>
      </c>
      <c r="AE94" s="18">
        <f t="shared" si="111"/>
        <v>2.6088363074621368</v>
      </c>
      <c r="AF94" s="18">
        <f t="shared" si="112"/>
        <v>1.0983759607586352</v>
      </c>
    </row>
    <row r="95" spans="1:32" x14ac:dyDescent="0.2">
      <c r="A95" t="str">
        <f t="shared" si="95"/>
        <v>51 Skilled agricultural and related trades</v>
      </c>
      <c r="B95" s="18">
        <f t="shared" si="96"/>
        <v>1.1149179067030612</v>
      </c>
      <c r="C95" s="18">
        <f t="shared" si="96"/>
        <v>3.0869512228495655</v>
      </c>
      <c r="D95" s="18">
        <f t="shared" si="96"/>
        <v>-0.76319899830216142</v>
      </c>
      <c r="E95" s="18">
        <f t="shared" si="96"/>
        <v>0.68152330731057198</v>
      </c>
      <c r="F95" s="18">
        <f t="shared" si="97"/>
        <v>0.19762722742981964</v>
      </c>
      <c r="H95" s="18">
        <f t="shared" si="98"/>
        <v>0.19762722742981964</v>
      </c>
      <c r="I95" s="18">
        <f t="shared" si="99"/>
        <v>2.93244678401825</v>
      </c>
      <c r="J95" s="18">
        <f t="shared" si="100"/>
        <v>3.0649465098484319</v>
      </c>
      <c r="L95" t="str">
        <f t="shared" si="101"/>
        <v>51 Skilled agricultural and related trades</v>
      </c>
      <c r="M95" s="18">
        <f t="shared" si="102"/>
        <v>-1.64134921438015</v>
      </c>
      <c r="N95" s="18">
        <f t="shared" si="102"/>
        <v>9.237564067217118</v>
      </c>
      <c r="O95" s="18">
        <f t="shared" si="102"/>
        <v>-1.2746872864531578</v>
      </c>
      <c r="P95" s="18">
        <f t="shared" si="102"/>
        <v>0.34300457610512147</v>
      </c>
      <c r="Q95" s="18">
        <f t="shared" si="103"/>
        <v>-0.19915003784995999</v>
      </c>
      <c r="S95" s="18">
        <f t="shared" si="104"/>
        <v>-0.19915003784995999</v>
      </c>
      <c r="T95" s="18">
        <f t="shared" si="105"/>
        <v>2.62252925769344</v>
      </c>
      <c r="U95" s="18">
        <f t="shared" si="106"/>
        <v>2.4845476744209449</v>
      </c>
      <c r="W95" t="str">
        <f t="shared" si="107"/>
        <v>51 Skilled agricultural and related trades</v>
      </c>
      <c r="X95" s="18">
        <f t="shared" si="108"/>
        <v>10.845177730366085</v>
      </c>
      <c r="Y95" s="18">
        <f t="shared" si="108"/>
        <v>-13.095419661404662</v>
      </c>
      <c r="Z95" s="18">
        <f t="shared" si="108"/>
        <v>0.85722790496736145</v>
      </c>
      <c r="AA95" s="18">
        <f t="shared" si="108"/>
        <v>1.6312002633951384</v>
      </c>
      <c r="AB95" s="18">
        <f t="shared" si="109"/>
        <v>1.372551782722331</v>
      </c>
      <c r="AD95" s="18">
        <f t="shared" si="110"/>
        <v>1.372551782722331</v>
      </c>
      <c r="AE95" s="18">
        <f t="shared" si="111"/>
        <v>3.8734020847995154</v>
      </c>
      <c r="AF95" s="18">
        <f t="shared" si="112"/>
        <v>4.7127361498278564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0.82211604958639661</v>
      </c>
      <c r="C96" s="18">
        <f t="shared" si="96"/>
        <v>-12.819684395391739</v>
      </c>
      <c r="D96" s="18">
        <f t="shared" si="96"/>
        <v>-0.13791759790166003</v>
      </c>
      <c r="E96" s="18">
        <f t="shared" si="96"/>
        <v>-0.6386900896736547</v>
      </c>
      <c r="F96" s="18">
        <f t="shared" si="97"/>
        <v>-0.47204557102331623</v>
      </c>
      <c r="H96" s="18">
        <f t="shared" si="98"/>
        <v>-0.47204557102331623</v>
      </c>
      <c r="I96" s="18">
        <f t="shared" si="99"/>
        <v>2.1000736659422481</v>
      </c>
      <c r="J96" s="18">
        <f t="shared" si="100"/>
        <v>1.7503634398512657</v>
      </c>
      <c r="L96" t="str">
        <f t="shared" si="101"/>
        <v>52 Skilled metal, electrical and electronic trades</v>
      </c>
      <c r="M96" s="18">
        <f t="shared" si="102"/>
        <v>0.60647816906023166</v>
      </c>
      <c r="N96" s="18">
        <f t="shared" si="102"/>
        <v>-12.513191078845686</v>
      </c>
      <c r="O96" s="18">
        <f t="shared" si="102"/>
        <v>-0.45288600525457134</v>
      </c>
      <c r="P96" s="18">
        <f t="shared" si="102"/>
        <v>-0.75797367614066635</v>
      </c>
      <c r="Q96" s="18">
        <f t="shared" si="103"/>
        <v>-0.65638181865931289</v>
      </c>
      <c r="S96" s="18">
        <f t="shared" si="104"/>
        <v>-0.65638181865931289</v>
      </c>
      <c r="T96" s="18">
        <f t="shared" si="105"/>
        <v>2.0351498157367587</v>
      </c>
      <c r="U96" s="18">
        <f t="shared" si="106"/>
        <v>1.5461301847202069</v>
      </c>
      <c r="W96" t="str">
        <f t="shared" si="107"/>
        <v>52 Skilled metal, electrical and electronic trades</v>
      </c>
      <c r="X96" s="18">
        <f t="shared" si="108"/>
        <v>12.395561361015339</v>
      </c>
      <c r="Y96" s="18">
        <f t="shared" si="108"/>
        <v>-25.381407272189694</v>
      </c>
      <c r="Z96" s="18">
        <f t="shared" si="108"/>
        <v>11.727272832647628</v>
      </c>
      <c r="AA96" s="18">
        <f t="shared" si="108"/>
        <v>2.1753525784654171</v>
      </c>
      <c r="AB96" s="18">
        <f t="shared" si="109"/>
        <v>5.2649599078858689</v>
      </c>
      <c r="AD96" s="18">
        <f t="shared" si="110"/>
        <v>5.2649599078858689</v>
      </c>
      <c r="AE96" s="18">
        <f t="shared" si="111"/>
        <v>4.691076917927739</v>
      </c>
      <c r="AF96" s="18">
        <f t="shared" si="112"/>
        <v>7.9451079635119992</v>
      </c>
    </row>
    <row r="97" spans="1:32" x14ac:dyDescent="0.2">
      <c r="A97" t="str">
        <f t="shared" si="95"/>
        <v>53 Skilled construction and building trades</v>
      </c>
      <c r="B97" s="18">
        <f t="shared" si="96"/>
        <v>-0.54048267505324432</v>
      </c>
      <c r="C97" s="18">
        <f t="shared" si="96"/>
        <v>-18.242487899104187</v>
      </c>
      <c r="D97" s="18">
        <f t="shared" si="96"/>
        <v>-0.28700639890673063</v>
      </c>
      <c r="E97" s="18">
        <f t="shared" si="96"/>
        <v>-1.3672879428646367</v>
      </c>
      <c r="F97" s="18">
        <f t="shared" si="97"/>
        <v>-1.0085008043431931</v>
      </c>
      <c r="H97" s="18">
        <f t="shared" si="98"/>
        <v>-1.0085008043431931</v>
      </c>
      <c r="I97" s="18">
        <f t="shared" si="99"/>
        <v>2.2024537039156078</v>
      </c>
      <c r="J97" s="18">
        <f t="shared" si="100"/>
        <v>1.4740778295517343</v>
      </c>
      <c r="L97" t="str">
        <f t="shared" si="101"/>
        <v>53 Skilled construction and building trades</v>
      </c>
      <c r="M97" s="18">
        <f t="shared" si="102"/>
        <v>-0.62451800850540362</v>
      </c>
      <c r="N97" s="18">
        <f t="shared" si="102"/>
        <v>-18.404634173001433</v>
      </c>
      <c r="O97" s="18">
        <f t="shared" si="102"/>
        <v>-0.16247415883394734</v>
      </c>
      <c r="P97" s="18">
        <f t="shared" si="102"/>
        <v>-1.3770499142578552</v>
      </c>
      <c r="Q97" s="18">
        <f t="shared" si="103"/>
        <v>-0.97384204171948596</v>
      </c>
      <c r="S97" s="18">
        <f t="shared" si="104"/>
        <v>-0.97384204171948596</v>
      </c>
      <c r="T97" s="18">
        <f t="shared" si="105"/>
        <v>2.2092347985221528</v>
      </c>
      <c r="U97" s="18">
        <f t="shared" si="106"/>
        <v>1.5060686160221604</v>
      </c>
      <c r="W97" t="str">
        <f t="shared" si="107"/>
        <v>53 Skilled construction and building trades</v>
      </c>
      <c r="X97" s="18">
        <f t="shared" si="108"/>
        <v>7.5558846865191098</v>
      </c>
      <c r="Y97" s="18">
        <f t="shared" si="108"/>
        <v>-5.374556949093523</v>
      </c>
      <c r="Z97" s="18">
        <f t="shared" si="108"/>
        <v>-10.839808048474787</v>
      </c>
      <c r="AA97" s="18">
        <f t="shared" si="108"/>
        <v>-0.25046128748920093</v>
      </c>
      <c r="AB97" s="18">
        <f t="shared" si="109"/>
        <v>-3.9130822876995097</v>
      </c>
      <c r="AD97" s="18">
        <f t="shared" si="110"/>
        <v>-3.9130822876995097</v>
      </c>
      <c r="AE97" s="18">
        <f t="shared" si="111"/>
        <v>1.7227492449965798</v>
      </c>
      <c r="AF97" s="18">
        <f t="shared" si="112"/>
        <v>-1.1437009276404453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-2.851363003326568</v>
      </c>
      <c r="C98" s="18">
        <f t="shared" si="96"/>
        <v>-3.1464101596721861</v>
      </c>
      <c r="D98" s="18">
        <f t="shared" si="96"/>
        <v>0.60818104023956376</v>
      </c>
      <c r="E98" s="18">
        <f t="shared" si="96"/>
        <v>-0.44304429230426212</v>
      </c>
      <c r="F98" s="18">
        <f t="shared" si="97"/>
        <v>-9.386198876896179E-2</v>
      </c>
      <c r="H98" s="18">
        <f t="shared" si="98"/>
        <v>-9.386198876896179E-2</v>
      </c>
      <c r="I98" s="18">
        <f t="shared" si="99"/>
        <v>2.4103855984101807</v>
      </c>
      <c r="J98" s="18">
        <f t="shared" si="100"/>
        <v>2.3432715087054801</v>
      </c>
      <c r="L98" t="str">
        <f t="shared" si="101"/>
        <v>54 Textiles, printing and other skilled trades</v>
      </c>
      <c r="M98" s="18">
        <f t="shared" si="102"/>
        <v>-4.5854800721466082</v>
      </c>
      <c r="N98" s="18">
        <f t="shared" si="102"/>
        <v>-5.6980086268715198</v>
      </c>
      <c r="O98" s="18">
        <f t="shared" si="102"/>
        <v>1.1788986840332027</v>
      </c>
      <c r="P98" s="18">
        <f t="shared" si="102"/>
        <v>-0.53757869263570957</v>
      </c>
      <c r="Q98" s="18">
        <f t="shared" si="103"/>
        <v>3.132027607781751E-2</v>
      </c>
      <c r="S98" s="18">
        <f t="shared" si="104"/>
        <v>3.132027607781751E-2</v>
      </c>
      <c r="T98" s="18">
        <f t="shared" si="105"/>
        <v>1.8847857137053392</v>
      </c>
      <c r="U98" s="18">
        <f t="shared" si="106"/>
        <v>1.908914039475329</v>
      </c>
      <c r="W98" t="str">
        <f t="shared" si="107"/>
        <v>54 Textiles, printing and other skilled trades</v>
      </c>
      <c r="X98" s="18">
        <f t="shared" si="108"/>
        <v>-0.57040545072036819</v>
      </c>
      <c r="Y98" s="18">
        <f t="shared" si="108"/>
        <v>-0.11840747619232816</v>
      </c>
      <c r="Z98" s="18">
        <f t="shared" si="108"/>
        <v>-4.7034993273453729E-2</v>
      </c>
      <c r="AA98" s="18">
        <f t="shared" si="108"/>
        <v>-0.33151340907139337</v>
      </c>
      <c r="AB98" s="18">
        <f t="shared" si="109"/>
        <v>-0.23677734673793749</v>
      </c>
      <c r="AD98" s="18">
        <f t="shared" si="110"/>
        <v>-0.23677734673793749</v>
      </c>
      <c r="AE98" s="18">
        <f t="shared" si="111"/>
        <v>2.9576312763404333</v>
      </c>
      <c r="AF98" s="18">
        <f t="shared" si="112"/>
        <v>2.801117638836037</v>
      </c>
    </row>
    <row r="99" spans="1:32" x14ac:dyDescent="0.2">
      <c r="A99" t="str">
        <f t="shared" si="95"/>
        <v>61 Caring personal service occupations</v>
      </c>
      <c r="B99" s="18">
        <f t="shared" si="96"/>
        <v>1.6507677082354455</v>
      </c>
      <c r="C99" s="18">
        <f t="shared" si="96"/>
        <v>-4.4970647262437495</v>
      </c>
      <c r="D99" s="18">
        <f t="shared" si="96"/>
        <v>1.0117770773363954</v>
      </c>
      <c r="E99" s="18">
        <f t="shared" si="96"/>
        <v>0.86465950626881671</v>
      </c>
      <c r="F99" s="18">
        <f t="shared" si="97"/>
        <v>0.91367487365814348</v>
      </c>
      <c r="H99" s="18">
        <f t="shared" si="98"/>
        <v>0.91367487365814348</v>
      </c>
      <c r="I99" s="18">
        <f t="shared" si="99"/>
        <v>3.169731408494636</v>
      </c>
      <c r="J99" s="18">
        <f t="shared" si="100"/>
        <v>3.7738969207369966</v>
      </c>
      <c r="L99" t="str">
        <f t="shared" si="101"/>
        <v>61 Caring personal service occupations</v>
      </c>
      <c r="M99" s="18">
        <f t="shared" si="102"/>
        <v>2.2362493097880964</v>
      </c>
      <c r="N99" s="18">
        <f t="shared" si="102"/>
        <v>-1.2982035828353444</v>
      </c>
      <c r="O99" s="18">
        <f t="shared" si="102"/>
        <v>3.9966008559253252</v>
      </c>
      <c r="P99" s="18">
        <f t="shared" si="102"/>
        <v>1.6971069377350601</v>
      </c>
      <c r="Q99" s="18">
        <f t="shared" si="103"/>
        <v>2.4578992585307935</v>
      </c>
      <c r="S99" s="18">
        <f t="shared" si="104"/>
        <v>2.4578992585307935</v>
      </c>
      <c r="T99" s="18">
        <f t="shared" si="105"/>
        <v>2.9717822938498673</v>
      </c>
      <c r="U99" s="18">
        <f t="shared" si="106"/>
        <v>4.6978505021940675</v>
      </c>
      <c r="W99" t="str">
        <f t="shared" si="107"/>
        <v>61 Caring personal service occupations</v>
      </c>
      <c r="X99" s="18">
        <f t="shared" si="108"/>
        <v>1.5505945768155893</v>
      </c>
      <c r="Y99" s="18">
        <f t="shared" si="108"/>
        <v>-5.0536488213956403</v>
      </c>
      <c r="Z99" s="18">
        <f t="shared" si="108"/>
        <v>0.43242154356524232</v>
      </c>
      <c r="AA99" s="18">
        <f t="shared" si="108"/>
        <v>0.67703843649726814</v>
      </c>
      <c r="AB99" s="18">
        <f t="shared" si="109"/>
        <v>0.59543334398157732</v>
      </c>
      <c r="AD99" s="18">
        <f t="shared" si="110"/>
        <v>0.59543334398157732</v>
      </c>
      <c r="AE99" s="18">
        <f t="shared" si="111"/>
        <v>3.2049744528398927</v>
      </c>
      <c r="AF99" s="18">
        <f t="shared" si="112"/>
        <v>3.5937746992369624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4.3921673303743525</v>
      </c>
      <c r="C100" s="18">
        <f t="shared" si="96"/>
        <v>-4.4565320189330464</v>
      </c>
      <c r="D100" s="18">
        <f t="shared" si="96"/>
        <v>-1.091474155474681</v>
      </c>
      <c r="E100" s="18">
        <f t="shared" si="96"/>
        <v>0.20582982725594334</v>
      </c>
      <c r="F100" s="18">
        <f t="shared" si="97"/>
        <v>-0.22848452908205141</v>
      </c>
      <c r="H100" s="18">
        <f t="shared" si="98"/>
        <v>-0.22848452908205141</v>
      </c>
      <c r="I100" s="18">
        <f t="shared" si="99"/>
        <v>2.6548527252044041</v>
      </c>
      <c r="J100" s="18">
        <f t="shared" si="100"/>
        <v>2.497356777524895</v>
      </c>
      <c r="L100" t="str">
        <f t="shared" si="101"/>
        <v>62 Leisure, travel and related personal service occupations</v>
      </c>
      <c r="M100" s="18">
        <f t="shared" si="102"/>
        <v>2.7971808458727931</v>
      </c>
      <c r="N100" s="18">
        <f t="shared" si="102"/>
        <v>-1.3801295878799524</v>
      </c>
      <c r="O100" s="18">
        <f t="shared" si="102"/>
        <v>-0.70144675055059391</v>
      </c>
      <c r="P100" s="18">
        <f t="shared" si="102"/>
        <v>0.81724894009906901</v>
      </c>
      <c r="Q100" s="18">
        <f t="shared" si="103"/>
        <v>0.30845362083928851</v>
      </c>
      <c r="S100" s="18">
        <f t="shared" si="104"/>
        <v>0.30845362083928851</v>
      </c>
      <c r="T100" s="18">
        <f t="shared" si="105"/>
        <v>2.3840415297506468</v>
      </c>
      <c r="U100" s="18">
        <f t="shared" si="106"/>
        <v>2.6072444073698353</v>
      </c>
      <c r="W100" t="str">
        <f t="shared" si="107"/>
        <v>62 Leisure, travel and related personal service occupations</v>
      </c>
      <c r="X100" s="18">
        <f t="shared" si="108"/>
        <v>5.0810148225239216</v>
      </c>
      <c r="Y100" s="18">
        <f t="shared" si="108"/>
        <v>-5.7140059293121492</v>
      </c>
      <c r="Z100" s="18">
        <f t="shared" si="108"/>
        <v>-1.2601194830068274</v>
      </c>
      <c r="AA100" s="18">
        <f t="shared" si="108"/>
        <v>-7.4049276758136884E-2</v>
      </c>
      <c r="AB100" s="18">
        <f t="shared" si="109"/>
        <v>-0.47098063706507709</v>
      </c>
      <c r="AD100" s="18">
        <f t="shared" si="110"/>
        <v>-0.47098063706507709</v>
      </c>
      <c r="AE100" s="18">
        <f t="shared" si="111"/>
        <v>2.7676488110097708</v>
      </c>
      <c r="AF100" s="18">
        <f t="shared" si="112"/>
        <v>2.449867887066004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-3.9049663834442416</v>
      </c>
      <c r="C101" s="18">
        <f t="shared" si="96"/>
        <v>25.830077081388868</v>
      </c>
      <c r="D101" s="18">
        <f t="shared" si="96"/>
        <v>-5.2066416472797084</v>
      </c>
      <c r="E101" s="18">
        <f t="shared" si="96"/>
        <v>1.2626113736845079</v>
      </c>
      <c r="F101" s="18">
        <f t="shared" si="97"/>
        <v>-0.9414305557314151</v>
      </c>
      <c r="H101" s="18">
        <f t="shared" si="98"/>
        <v>-0.9414305557314151</v>
      </c>
      <c r="I101" s="18">
        <f t="shared" si="99"/>
        <v>2.1027847595094018</v>
      </c>
      <c r="J101" s="18">
        <f t="shared" si="100"/>
        <v>1.4120380833770652</v>
      </c>
      <c r="L101" t="str">
        <f t="shared" si="101"/>
        <v>63 Community and civil enforcement occupations</v>
      </c>
      <c r="M101" s="18">
        <f t="shared" si="102"/>
        <v>-6.2659594246677113</v>
      </c>
      <c r="N101" s="18">
        <f t="shared" si="102"/>
        <v>39.885386434908995</v>
      </c>
      <c r="O101" s="18">
        <f t="shared" si="102"/>
        <v>-8.3533557339593898</v>
      </c>
      <c r="P101" s="18">
        <f t="shared" si="102"/>
        <v>1.8235872653517449</v>
      </c>
      <c r="Q101" s="18">
        <f t="shared" si="103"/>
        <v>-1.6884708283396388</v>
      </c>
      <c r="S101" s="18">
        <f t="shared" si="104"/>
        <v>-1.6884708283396388</v>
      </c>
      <c r="T101" s="18">
        <f t="shared" si="105"/>
        <v>1.6828705243931763</v>
      </c>
      <c r="U101" s="18">
        <f t="shared" si="106"/>
        <v>0.3830890318369029</v>
      </c>
      <c r="W101" t="str">
        <f t="shared" si="107"/>
        <v>63 Community and civil enforcement occupations</v>
      </c>
      <c r="X101" s="18">
        <f t="shared" si="108"/>
        <v>5.1824233204822878</v>
      </c>
      <c r="Y101" s="18">
        <f t="shared" si="108"/>
        <v>-14.918826304553978</v>
      </c>
      <c r="Z101" s="18">
        <f t="shared" si="108"/>
        <v>5.9022360884538383</v>
      </c>
      <c r="AA101" s="18">
        <f t="shared" si="108"/>
        <v>-0.15397901770052291</v>
      </c>
      <c r="AB101" s="18">
        <f t="shared" si="109"/>
        <v>1.8252655975105059</v>
      </c>
      <c r="AD101" s="18">
        <f t="shared" si="110"/>
        <v>1.8252655975105059</v>
      </c>
      <c r="AE101" s="18">
        <f t="shared" si="111"/>
        <v>3.8279869030246827</v>
      </c>
      <c r="AF101" s="18">
        <f t="shared" si="112"/>
        <v>4.9647122721568904</v>
      </c>
    </row>
    <row r="102" spans="1:32" x14ac:dyDescent="0.2">
      <c r="A102" t="str">
        <f t="shared" si="95"/>
        <v>71 Sales occupations</v>
      </c>
      <c r="B102" s="18">
        <f t="shared" si="96"/>
        <v>-1.1087590202647157</v>
      </c>
      <c r="C102" s="18">
        <f t="shared" si="96"/>
        <v>-1.9037826181878104</v>
      </c>
      <c r="D102" s="18">
        <f t="shared" si="96"/>
        <v>-0.46595568515054309</v>
      </c>
      <c r="E102" s="18">
        <f t="shared" si="96"/>
        <v>-0.27453571565829726</v>
      </c>
      <c r="F102" s="18">
        <f t="shared" si="97"/>
        <v>-0.33838324071936432</v>
      </c>
      <c r="H102" s="18">
        <f t="shared" si="98"/>
        <v>-0.33838324071936432</v>
      </c>
      <c r="I102" s="18">
        <f t="shared" si="99"/>
        <v>2.5273125630588922</v>
      </c>
      <c r="J102" s="18">
        <f t="shared" si="100"/>
        <v>2.2904997935707661</v>
      </c>
      <c r="L102" t="str">
        <f t="shared" si="101"/>
        <v>71 Sales occupations</v>
      </c>
      <c r="M102" s="18">
        <f t="shared" si="102"/>
        <v>3.5217753653093986E-2</v>
      </c>
      <c r="N102" s="18">
        <f t="shared" si="102"/>
        <v>-8.2314046183507017E-2</v>
      </c>
      <c r="O102" s="18">
        <f t="shared" si="102"/>
        <v>-0.25709472861995541</v>
      </c>
      <c r="P102" s="18">
        <f t="shared" si="102"/>
        <v>-8.3612643891162186E-2</v>
      </c>
      <c r="Q102" s="18">
        <f t="shared" si="103"/>
        <v>-0.14147350580892004</v>
      </c>
      <c r="S102" s="18">
        <f t="shared" si="104"/>
        <v>-0.14147350580892004</v>
      </c>
      <c r="T102" s="18">
        <f t="shared" si="105"/>
        <v>1.8885011087023562</v>
      </c>
      <c r="U102" s="18">
        <f t="shared" si="106"/>
        <v>1.7798924183012765</v>
      </c>
      <c r="W102" t="str">
        <f t="shared" si="107"/>
        <v>71 Sales occupations</v>
      </c>
      <c r="X102" s="18">
        <f t="shared" si="108"/>
        <v>-1.7736788931385861</v>
      </c>
      <c r="Y102" s="18">
        <f t="shared" si="108"/>
        <v>-3.0118415117170394</v>
      </c>
      <c r="Z102" s="18">
        <f t="shared" si="108"/>
        <v>-0.59774943575207073</v>
      </c>
      <c r="AA102" s="18">
        <f t="shared" si="108"/>
        <v>-0.39799247035015028</v>
      </c>
      <c r="AB102" s="18">
        <f t="shared" si="109"/>
        <v>-0.46462268880314017</v>
      </c>
      <c r="AD102" s="18">
        <f t="shared" si="110"/>
        <v>-0.46462268880314017</v>
      </c>
      <c r="AE102" s="18">
        <f t="shared" si="111"/>
        <v>2.9009771329845613</v>
      </c>
      <c r="AF102" s="18">
        <f t="shared" si="112"/>
        <v>2.593206263361969</v>
      </c>
    </row>
    <row r="103" spans="1:32" x14ac:dyDescent="0.2">
      <c r="A103" t="str">
        <f t="shared" si="95"/>
        <v>72 Customer service occupations</v>
      </c>
      <c r="B103" s="18">
        <f t="shared" si="96"/>
        <v>2.9801551194146514</v>
      </c>
      <c r="C103" s="18">
        <f t="shared" si="96"/>
        <v>1.8087251673846616</v>
      </c>
      <c r="D103" s="18">
        <f t="shared" si="96"/>
        <v>2.150729601696999</v>
      </c>
      <c r="E103" s="18">
        <f t="shared" si="96"/>
        <v>1.027046394304354</v>
      </c>
      <c r="F103" s="18">
        <f t="shared" si="97"/>
        <v>1.4002272840099028</v>
      </c>
      <c r="H103" s="18">
        <f t="shared" si="98"/>
        <v>1.4002272840099028</v>
      </c>
      <c r="I103" s="18">
        <f t="shared" si="99"/>
        <v>2.8688746692697054</v>
      </c>
      <c r="J103" s="18">
        <f t="shared" si="100"/>
        <v>3.8422671097074312</v>
      </c>
      <c r="L103" t="str">
        <f t="shared" si="101"/>
        <v>72 Customer service occupations</v>
      </c>
      <c r="M103" s="18">
        <f t="shared" si="102"/>
        <v>-0.41831879328139143</v>
      </c>
      <c r="N103" s="18">
        <f t="shared" si="102"/>
        <v>18.143701375117026</v>
      </c>
      <c r="O103" s="18">
        <f t="shared" si="102"/>
        <v>4.8025135494429882</v>
      </c>
      <c r="P103" s="18">
        <f t="shared" si="102"/>
        <v>1.25546391250555</v>
      </c>
      <c r="Q103" s="18">
        <f t="shared" si="103"/>
        <v>2.4242701817321466</v>
      </c>
      <c r="S103" s="18">
        <f t="shared" si="104"/>
        <v>2.4242701817321466</v>
      </c>
      <c r="T103" s="18">
        <f t="shared" si="105"/>
        <v>2.4135481524896862</v>
      </c>
      <c r="U103" s="18">
        <f t="shared" si="106"/>
        <v>4.2329592321236342</v>
      </c>
      <c r="W103" t="str">
        <f t="shared" si="107"/>
        <v>72 Customer service occupations</v>
      </c>
      <c r="X103" s="18">
        <f t="shared" si="108"/>
        <v>4.5359732728329494</v>
      </c>
      <c r="Y103" s="18">
        <f t="shared" si="108"/>
        <v>-4.8108942650489599</v>
      </c>
      <c r="Z103" s="18">
        <f t="shared" si="108"/>
        <v>0.70559183516878399</v>
      </c>
      <c r="AA103" s="18">
        <f t="shared" si="108"/>
        <v>0.8844734921650943</v>
      </c>
      <c r="AB103" s="18">
        <f t="shared" si="109"/>
        <v>0.82481099606563912</v>
      </c>
      <c r="AD103" s="18">
        <f t="shared" si="110"/>
        <v>0.82481099606563912</v>
      </c>
      <c r="AE103" s="18">
        <f t="shared" si="111"/>
        <v>3.0876397350555695</v>
      </c>
      <c r="AF103" s="18">
        <f t="shared" si="112"/>
        <v>3.6377051590553489</v>
      </c>
    </row>
    <row r="104" spans="1:32" x14ac:dyDescent="0.2">
      <c r="A104" t="str">
        <f t="shared" si="95"/>
        <v>81 Process, plant and machine operatives</v>
      </c>
      <c r="B104" s="18">
        <f t="shared" si="96"/>
        <v>-4.480324549345216E-2</v>
      </c>
      <c r="C104" s="18">
        <f t="shared" si="96"/>
        <v>-13.051724228120564</v>
      </c>
      <c r="D104" s="18">
        <f t="shared" si="96"/>
        <v>1.0787277853977706</v>
      </c>
      <c r="E104" s="18">
        <f t="shared" si="96"/>
        <v>-0.57392820456029225</v>
      </c>
      <c r="F104" s="18">
        <f t="shared" si="97"/>
        <v>-2.6067261531959041E-2</v>
      </c>
      <c r="H104" s="18">
        <f t="shared" si="98"/>
        <v>-2.6067261531959041E-2</v>
      </c>
      <c r="I104" s="18">
        <f t="shared" si="99"/>
        <v>2.3239779041076991</v>
      </c>
      <c r="J104" s="18">
        <f t="shared" si="100"/>
        <v>2.3050901474404029</v>
      </c>
      <c r="L104" t="str">
        <f t="shared" si="101"/>
        <v>81 Process, plant and machine operatives</v>
      </c>
      <c r="M104" s="18">
        <f t="shared" si="102"/>
        <v>-0.98664213843394633</v>
      </c>
      <c r="N104" s="18">
        <f t="shared" si="102"/>
        <v>-10.980492728956804</v>
      </c>
      <c r="O104" s="18">
        <f t="shared" si="102"/>
        <v>0.12377474607410122</v>
      </c>
      <c r="P104" s="18">
        <f t="shared" si="102"/>
        <v>-1.0711118509913575</v>
      </c>
      <c r="Q104" s="18">
        <f t="shared" si="103"/>
        <v>-0.67440921368882023</v>
      </c>
      <c r="S104" s="18">
        <f t="shared" si="104"/>
        <v>-0.67440921368882023</v>
      </c>
      <c r="T104" s="18">
        <f t="shared" si="105"/>
        <v>2.0415473314448818</v>
      </c>
      <c r="U104" s="18">
        <f t="shared" si="106"/>
        <v>1.5397279132412622</v>
      </c>
      <c r="W104" t="str">
        <f t="shared" si="107"/>
        <v>81 Process, plant and machine operatives</v>
      </c>
      <c r="X104" s="18">
        <f t="shared" si="108"/>
        <v>2.6648103297121972</v>
      </c>
      <c r="Y104" s="18">
        <f t="shared" si="108"/>
        <v>-18.496872032207179</v>
      </c>
      <c r="Z104" s="18">
        <f t="shared" si="108"/>
        <v>3.636662567875959</v>
      </c>
      <c r="AA104" s="18">
        <f t="shared" si="108"/>
        <v>0.54274254050790116</v>
      </c>
      <c r="AB104" s="18">
        <f t="shared" si="109"/>
        <v>1.5636479143458004</v>
      </c>
      <c r="AD104" s="18">
        <f t="shared" si="110"/>
        <v>1.5636479143458004</v>
      </c>
      <c r="AE104" s="18">
        <f t="shared" si="111"/>
        <v>3.079171462285446</v>
      </c>
      <c r="AF104" s="18">
        <f t="shared" si="112"/>
        <v>4.1415779878535286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5.5330926741257391</v>
      </c>
      <c r="C105" s="18">
        <f t="shared" si="96"/>
        <v>-2.7613493281284485</v>
      </c>
      <c r="D105" s="18">
        <f t="shared" si="96"/>
        <v>0.34399678201173511</v>
      </c>
      <c r="E105" s="18">
        <f t="shared" si="96"/>
        <v>-0.30978067838448586</v>
      </c>
      <c r="F105" s="18">
        <f t="shared" si="97"/>
        <v>-9.2329522526801711E-2</v>
      </c>
      <c r="H105" s="18">
        <f t="shared" si="98"/>
        <v>-9.2329522526801711E-2</v>
      </c>
      <c r="I105" s="18">
        <f t="shared" si="99"/>
        <v>2.8837627429554313</v>
      </c>
      <c r="J105" s="18">
        <f t="shared" si="100"/>
        <v>2.8218888427090416</v>
      </c>
      <c r="L105" t="str">
        <f t="shared" si="101"/>
        <v>82 Transport and mobile machine drivers and operatives</v>
      </c>
      <c r="M105" s="18">
        <f t="shared" si="102"/>
        <v>5.5026761574894945</v>
      </c>
      <c r="N105" s="18">
        <f t="shared" si="102"/>
        <v>-2.7801599163333579</v>
      </c>
      <c r="O105" s="18">
        <f t="shared" si="102"/>
        <v>8.1281337394312203E-2</v>
      </c>
      <c r="P105" s="18">
        <f t="shared" si="102"/>
        <v>-0.41098333715384738</v>
      </c>
      <c r="Q105" s="18">
        <f t="shared" si="103"/>
        <v>-0.24716473290006258</v>
      </c>
      <c r="S105" s="18">
        <f t="shared" si="104"/>
        <v>-0.24716473290006258</v>
      </c>
      <c r="T105" s="18">
        <f t="shared" si="105"/>
        <v>2.820308685850148</v>
      </c>
      <c r="U105" s="18">
        <f t="shared" si="106"/>
        <v>2.6538531227032314</v>
      </c>
      <c r="W105" t="str">
        <f t="shared" si="107"/>
        <v>82 Transport and mobile machine drivers and operatives</v>
      </c>
      <c r="X105" s="18">
        <f t="shared" si="108"/>
        <v>6.1334572971669443</v>
      </c>
      <c r="Y105" s="18">
        <f t="shared" si="108"/>
        <v>-2.3955485573837643</v>
      </c>
      <c r="Z105" s="18">
        <f t="shared" si="108"/>
        <v>4.9612654592676719</v>
      </c>
      <c r="AA105" s="18">
        <f t="shared" si="108"/>
        <v>1.1308311553630102</v>
      </c>
      <c r="AB105" s="18">
        <f t="shared" si="109"/>
        <v>2.3918532783175683</v>
      </c>
      <c r="AD105" s="18">
        <f t="shared" si="110"/>
        <v>2.3918532783175683</v>
      </c>
      <c r="AE105" s="18">
        <f t="shared" si="111"/>
        <v>4.0160407212462168</v>
      </c>
      <c r="AF105" s="18">
        <f t="shared" si="112"/>
        <v>5.4942750917897687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-1.0574440748280622</v>
      </c>
      <c r="C106" s="18">
        <f t="shared" si="96"/>
        <v>-10.033016334455436</v>
      </c>
      <c r="D106" s="18">
        <f t="shared" si="96"/>
        <v>11.863140259719795</v>
      </c>
      <c r="E106" s="18">
        <f t="shared" si="96"/>
        <v>0.82681465958120981</v>
      </c>
      <c r="F106" s="18">
        <f t="shared" si="97"/>
        <v>4.3789764163248091</v>
      </c>
      <c r="H106" s="18">
        <f t="shared" si="98"/>
        <v>4.3789764163248091</v>
      </c>
      <c r="I106" s="18">
        <f t="shared" si="99"/>
        <v>4.063014943994947</v>
      </c>
      <c r="J106" s="18">
        <f t="shared" si="100"/>
        <v>6.8966202643838459</v>
      </c>
      <c r="L106" t="str">
        <f t="shared" si="101"/>
        <v>91 Elementary trades and related occupations</v>
      </c>
      <c r="M106" s="18">
        <f t="shared" si="102"/>
        <v>-1.5609812223245534</v>
      </c>
      <c r="N106" s="18">
        <f t="shared" si="102"/>
        <v>-5.5175312220286488</v>
      </c>
      <c r="O106" s="18">
        <f t="shared" si="102"/>
        <v>6.0026762824585855</v>
      </c>
      <c r="P106" s="18">
        <f t="shared" si="102"/>
        <v>0.41012824311013052</v>
      </c>
      <c r="Q106" s="18">
        <f t="shared" si="103"/>
        <v>2.2407338139996291</v>
      </c>
      <c r="S106" s="18">
        <f t="shared" si="104"/>
        <v>2.2407338139996291</v>
      </c>
      <c r="T106" s="18">
        <f t="shared" si="105"/>
        <v>2.4894469618096826</v>
      </c>
      <c r="U106" s="18">
        <f t="shared" si="106"/>
        <v>4.1502683208274105</v>
      </c>
      <c r="W106" t="str">
        <f t="shared" si="107"/>
        <v>91 Elementary trades and related occupations</v>
      </c>
      <c r="X106" s="18">
        <f t="shared" si="108"/>
        <v>0.33816003136504236</v>
      </c>
      <c r="Y106" s="18">
        <f t="shared" si="108"/>
        <v>-21.965591541317487</v>
      </c>
      <c r="Z106" s="18">
        <f t="shared" si="108"/>
        <v>25.179165295924811</v>
      </c>
      <c r="AA106" s="18">
        <f t="shared" si="108"/>
        <v>1.3826762107292057</v>
      </c>
      <c r="AB106" s="18">
        <f t="shared" si="109"/>
        <v>8.7643372604410352</v>
      </c>
      <c r="AD106" s="18">
        <f t="shared" si="110"/>
        <v>8.7643372604410352</v>
      </c>
      <c r="AE106" s="18">
        <f t="shared" si="111"/>
        <v>7.6119801916976204</v>
      </c>
      <c r="AF106" s="18">
        <f t="shared" si="112"/>
        <v>12.078742741011194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0.48597030625354698</v>
      </c>
      <c r="C107" s="18">
        <f t="shared" si="96"/>
        <v>-8.6807377140631026</v>
      </c>
      <c r="D107" s="18">
        <f t="shared" si="96"/>
        <v>-2.1653909640038327</v>
      </c>
      <c r="E107" s="18">
        <f t="shared" si="96"/>
        <v>-0.82406567228812122</v>
      </c>
      <c r="F107" s="18">
        <f t="shared" si="97"/>
        <v>-1.2732050559057795</v>
      </c>
      <c r="H107" s="18">
        <f t="shared" si="98"/>
        <v>-1.2732050559057795</v>
      </c>
      <c r="I107" s="18">
        <f t="shared" si="99"/>
        <v>2.3034704532085115</v>
      </c>
      <c r="J107" s="18">
        <f t="shared" si="100"/>
        <v>1.4024821514346808</v>
      </c>
      <c r="L107" t="str">
        <f t="shared" si="101"/>
        <v>92 Elementary administration and service occupations</v>
      </c>
      <c r="M107" s="18">
        <f t="shared" si="102"/>
        <v>-0.70557965471765849</v>
      </c>
      <c r="N107" s="18">
        <f t="shared" si="102"/>
        <v>-6.6242550417313311</v>
      </c>
      <c r="O107" s="18">
        <f t="shared" si="102"/>
        <v>-0.32776837331284225</v>
      </c>
      <c r="P107" s="18">
        <f t="shared" si="102"/>
        <v>-0.75295613179789944</v>
      </c>
      <c r="Q107" s="18">
        <f t="shared" si="103"/>
        <v>-0.61142879438631503</v>
      </c>
      <c r="S107" s="18">
        <f t="shared" si="104"/>
        <v>-0.61142879438631503</v>
      </c>
      <c r="T107" s="18">
        <f t="shared" si="105"/>
        <v>2.1579865969430179</v>
      </c>
      <c r="U107" s="18">
        <f t="shared" si="106"/>
        <v>1.7099379567418804</v>
      </c>
      <c r="W107" t="str">
        <f t="shared" si="107"/>
        <v>92 Elementary administration and service occupations</v>
      </c>
      <c r="X107" s="18">
        <f t="shared" si="108"/>
        <v>1.7605538004484389</v>
      </c>
      <c r="Y107" s="18">
        <f t="shared" si="108"/>
        <v>-10.749683185745107</v>
      </c>
      <c r="Z107" s="18">
        <f t="shared" si="108"/>
        <v>-4.2615633764638394</v>
      </c>
      <c r="AA107" s="18">
        <f t="shared" si="108"/>
        <v>-0.91628749285689315</v>
      </c>
      <c r="AB107" s="18">
        <f t="shared" si="109"/>
        <v>-2.0441695588204079</v>
      </c>
      <c r="AD107" s="18">
        <f t="shared" si="110"/>
        <v>-2.0441695588204079</v>
      </c>
      <c r="AE107" s="18">
        <f t="shared" si="111"/>
        <v>2.453535734600476</v>
      </c>
      <c r="AF107" s="18">
        <f t="shared" si="112"/>
        <v>1.0641153530734027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2.0099793893558315</v>
      </c>
      <c r="C109" s="26">
        <f>IF(AND(D$6-C$6 &lt;&gt; 0,C35&lt;&gt;0,D35&lt;&gt;0),(EXP(LN(D35/C35)/(D$6-C$6))-1)*100,0)</f>
        <v>-0.99619090874026872</v>
      </c>
      <c r="D109" s="26">
        <f>IF(AND(E$6-D$6 &lt;&gt; 0,D35&lt;&gt;0,E35&lt;&gt;0),(EXP(LN(E35/D35)/(E$6-D$6))-1)*100,0)</f>
        <v>0.53830816293143346</v>
      </c>
      <c r="E109" s="26">
        <f>IF(AND(F$6-E$6 &lt;&gt; 0,E35&lt;&gt;0,F35&lt;&gt;0),(EXP(LN(F35/E35)/(F$6-E$6))-1)*100,0)</f>
        <v>0.37229666694398311</v>
      </c>
      <c r="F109" s="26">
        <f t="shared" ref="F109" si="113">IF(AND(F$6-D$6 &lt;&gt; 0,D35&lt;&gt;0,F35&lt;&gt;0),(EXP(LN(F35/D35)/(F$6-D$6))-1)*100,0)</f>
        <v>0.42760335183862352</v>
      </c>
      <c r="H109" s="26">
        <f t="shared" ref="H109" si="114">IF($F$6-$D$6 &lt;&gt; 0,(EXP(LN(1+(H72/100))/($F$6-$D$6))-1)*100,0)</f>
        <v>0.42760335183862352</v>
      </c>
      <c r="I109" s="26">
        <f>IF(D35&gt;0,((1+(I35/D35))^(1/($F$6-$D$6))-1)*100,0)</f>
        <v>2.7102854011227473</v>
      </c>
      <c r="J109" s="26">
        <f t="shared" ref="J109" si="115">IF($F$6-$D$6 &lt;&gt; 0,(EXP(LN(1+(J72/100))/($F$6-$D$6))-1)*100,0)</f>
        <v>3.0072339291416839</v>
      </c>
      <c r="L109" s="24" t="str">
        <f>L35</f>
        <v>All occupations</v>
      </c>
      <c r="M109" s="26">
        <f>IF(AND(N$6-M$6 &lt;&gt; 0,M35&lt;&gt;0,N35&lt;&gt;0),(EXP(LN(N35/M35)/(N$6-M$6))-1)*100,0)</f>
        <v>1.5264847034916817</v>
      </c>
      <c r="N109" s="26">
        <f>IF(AND(O$6-N$6 &lt;&gt; 0,N35&lt;&gt;0,O35&lt;&gt;0),(EXP(LN(O35/N35)/(O$6-N$6))-1)*100,0)</f>
        <v>-0.33020588557614028</v>
      </c>
      <c r="O109" s="26">
        <f>IF(AND(P$6-O$6 &lt;&gt; 0,O35&lt;&gt;0,P35&lt;&gt;0),(EXP(LN(P35/O35)/(P$6-O$6))-1)*100,0)</f>
        <v>0.48977838331378809</v>
      </c>
      <c r="P109" s="26">
        <f>IF(AND(Q$6-P$6 &lt;&gt; 0,P35&lt;&gt;0,Q35&lt;&gt;0),(EXP(LN(Q35/P35)/(Q$6-P$6))-1)*100,0)</f>
        <v>0.27871518808677553</v>
      </c>
      <c r="Q109" s="26">
        <f t="shared" ref="Q109" si="116">IF(AND(Q$6-O$6 &lt;&gt; 0,O35&lt;&gt;0,Q35&lt;&gt;0),(EXP(LN(Q35/O35)/(Q$6-O$6))-1)*100,0)</f>
        <v>0.34902028429169007</v>
      </c>
      <c r="S109" s="26">
        <f t="shared" ref="S109" si="117">IF($F$6-$D$6 &lt;&gt; 0,(EXP(LN(1+(S72/100))/($F$6-$D$6))-1)*100,0)</f>
        <v>0.34902028429169007</v>
      </c>
      <c r="T109" s="26">
        <f t="shared" ref="T109" si="118">IF(O35&gt;0,((1+(T35/O35))^(1/($F$6-$D$6))-1)*100,0)</f>
        <v>2.3318357927607947</v>
      </c>
      <c r="U109" s="26">
        <f t="shared" ref="U109" si="119">IF($F$6-$D$6 &lt;&gt; 0,(EXP(LN(1+(U72/100))/($F$6-$D$6))-1)*100,0)</f>
        <v>2.5863801739808512</v>
      </c>
      <c r="W109" s="24" t="str">
        <f>W35</f>
        <v>All occupations</v>
      </c>
      <c r="X109" s="26">
        <f>IF(AND(Y$6-X$6 &lt;&gt; 0,X35&lt;&gt;0,Y35&lt;&gt;0),(EXP(LN(Y35/X35)/(Y$6-X$6))-1)*100,0)</f>
        <v>2.5583167849146493</v>
      </c>
      <c r="Y109" s="26">
        <f>IF(AND(Z$6-Y$6 &lt;&gt; 0,Y35&lt;&gt;0,Z35&lt;&gt;0),(EXP(LN(Z35/Y35)/(Z$6-Y$6))-1)*100,0)</f>
        <v>-1.7326412347968723</v>
      </c>
      <c r="Z109" s="26">
        <f>IF(AND(AA$6-Z$6 &lt;&gt; 0,Z35&lt;&gt;0,AA35&lt;&gt;0),(EXP(LN(AA35/Z35)/(AA$6-Z$6))-1)*100,0)</f>
        <v>0.59262732247995498</v>
      </c>
      <c r="AA109" s="26">
        <f>IF(AND(AB$6-AA$6 &lt;&gt; 0,AA35&lt;&gt;0,AB35&lt;&gt;0),(EXP(LN(AB35/AA35)/(AB$6-AA$6))-1)*100,0)</f>
        <v>0.47580236762021499</v>
      </c>
      <c r="AB109" s="26">
        <f t="shared" ref="AB109" si="120">IF(AND(AB$6-Z$6 &lt;&gt; 0,Z35&lt;&gt;0,AB35&lt;&gt;0),(EXP(LN(AB35/Z35)/(AB$6-Z$6))-1)*100,0)</f>
        <v>0.51472893627093619</v>
      </c>
      <c r="AD109" s="26">
        <f t="shared" ref="AD109" si="121">IF($F$6-$D$6 &lt;&gt; 0,(EXP(LN(1+(AD72/100))/($F$6-$D$6))-1)*100,0)</f>
        <v>0.51472893627093619</v>
      </c>
      <c r="AE109" s="26">
        <f t="shared" ref="AE109" si="122">IF(Z35&gt;0,((1+(AE35/Z35))^(1/($F$6-$D$6))-1)*100,0)</f>
        <v>3.1127460857619527</v>
      </c>
      <c r="AF109" s="26">
        <f t="shared" ref="AF109" si="123">IF($F$6-$D$6 &lt;&gt; 0,(EXP(LN(1+(AF72/100))/($F$6-$D$6))-1)*100,0)</f>
        <v>3.45227958669998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South East Midlands (Continued)</v>
      </c>
      <c r="L112" s="19" t="str">
        <f>CONCATENATE(L$1," (Continued)")</f>
        <v>Occupation Table 2.1  Males: Employment Change by Occupation (SOC 2020) and Replacement Demand, 2015-2035, South East Midlands (Continued)</v>
      </c>
      <c r="W112" s="19" t="str">
        <f>CONCATENATE(W$1," (Continued)")</f>
        <v>Occupation Table 2.2  Females: Employment Change by Occupation (SOC 2020) and Replacement Demand, 2015-2035, South East Midlands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12.997142295351658</v>
      </c>
      <c r="C119" s="27">
        <f t="shared" si="125"/>
        <v>2.3620904978206738</v>
      </c>
      <c r="D119" s="27">
        <f t="shared" si="125"/>
        <v>-6.7366996054380621</v>
      </c>
      <c r="E119" s="27">
        <f t="shared" si="125"/>
        <v>5.5979709021921593</v>
      </c>
      <c r="F119" s="27">
        <f t="shared" ref="F119:F144" si="126">F8-D8</f>
        <v>-1.1387287032459028</v>
      </c>
      <c r="L119" t="str">
        <f t="shared" ref="L119:L144" si="127">L8</f>
        <v>11 Corporate managers and directors</v>
      </c>
      <c r="M119" s="27">
        <f t="shared" ref="M119:P144" si="128">N8-M8</f>
        <v>7.1146322563715501</v>
      </c>
      <c r="N119" s="27">
        <f t="shared" si="128"/>
        <v>1.7832372624207409</v>
      </c>
      <c r="O119" s="27">
        <f t="shared" si="128"/>
        <v>-6.3917872996873157</v>
      </c>
      <c r="P119" s="27">
        <f t="shared" si="128"/>
        <v>1.7205739434896401</v>
      </c>
      <c r="Q119" s="27">
        <f t="shared" ref="Q119:Q144" si="129">Q8-O8</f>
        <v>-4.6712133561976756</v>
      </c>
      <c r="W119" t="str">
        <f t="shared" ref="W119:W144" si="130">W8</f>
        <v>11 Corporate managers and directors</v>
      </c>
      <c r="X119" s="27">
        <f t="shared" ref="X119:AA144" si="131">Y8-X8</f>
        <v>5.882510038980163</v>
      </c>
      <c r="Y119" s="27">
        <f t="shared" si="131"/>
        <v>0.57885323539994715</v>
      </c>
      <c r="Z119" s="27">
        <f t="shared" si="131"/>
        <v>-0.34491230575083165</v>
      </c>
      <c r="AA119" s="27">
        <f t="shared" si="131"/>
        <v>3.8773969587025618</v>
      </c>
      <c r="AB119" s="27">
        <f t="shared" ref="AB119:AB144" si="132">AB8-Z8</f>
        <v>3.5324846529517302</v>
      </c>
    </row>
    <row r="120" spans="1:28" x14ac:dyDescent="0.2">
      <c r="A120" t="str">
        <f t="shared" si="124"/>
        <v>12 Other managers and proprietors</v>
      </c>
      <c r="B120" s="27">
        <f t="shared" si="125"/>
        <v>3.6807969282109596</v>
      </c>
      <c r="C120" s="27">
        <f t="shared" si="125"/>
        <v>0.82322809367232352</v>
      </c>
      <c r="D120" s="27">
        <f t="shared" si="125"/>
        <v>1.41470743418542</v>
      </c>
      <c r="E120" s="27">
        <f t="shared" si="125"/>
        <v>4.2503126358464627</v>
      </c>
      <c r="F120" s="27">
        <f t="shared" si="126"/>
        <v>5.6650200700318827</v>
      </c>
      <c r="L120" t="str">
        <f t="shared" si="127"/>
        <v>12 Other managers and proprietors</v>
      </c>
      <c r="M120" s="27">
        <f t="shared" si="128"/>
        <v>1.8732767821559086</v>
      </c>
      <c r="N120" s="27">
        <f t="shared" si="128"/>
        <v>0.84184030584153291</v>
      </c>
      <c r="O120" s="27">
        <f t="shared" si="128"/>
        <v>2.5306268208449012</v>
      </c>
      <c r="P120" s="27">
        <f t="shared" si="128"/>
        <v>3.1439953189460468</v>
      </c>
      <c r="Q120" s="27">
        <f t="shared" si="129"/>
        <v>5.674622139790948</v>
      </c>
      <c r="W120" t="str">
        <f t="shared" si="130"/>
        <v>12 Other managers and proprietors</v>
      </c>
      <c r="X120" s="27">
        <f t="shared" si="131"/>
        <v>1.8075201460550971</v>
      </c>
      <c r="Y120" s="27">
        <f t="shared" si="131"/>
        <v>-1.8612212169236031E-2</v>
      </c>
      <c r="Z120" s="27">
        <f t="shared" si="131"/>
        <v>-1.1159193866594546</v>
      </c>
      <c r="AA120" s="27">
        <f t="shared" si="131"/>
        <v>1.1063173169005029</v>
      </c>
      <c r="AB120" s="27">
        <f t="shared" si="132"/>
        <v>-9.6020697589516146E-3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7.7419856497673649</v>
      </c>
      <c r="C121" s="27">
        <f t="shared" si="125"/>
        <v>2.0869031735291017</v>
      </c>
      <c r="D121" s="27">
        <f t="shared" si="125"/>
        <v>13.460503066411455</v>
      </c>
      <c r="E121" s="27">
        <f t="shared" si="125"/>
        <v>10.494186667000591</v>
      </c>
      <c r="F121" s="27">
        <f t="shared" si="126"/>
        <v>23.954689733412046</v>
      </c>
      <c r="L121" t="str">
        <f t="shared" si="127"/>
        <v>21 Science, research, engineering and technology professionals</v>
      </c>
      <c r="M121" s="27">
        <f t="shared" si="128"/>
        <v>6.630931387454865</v>
      </c>
      <c r="N121" s="27">
        <f t="shared" si="128"/>
        <v>8.1933543542952236E-2</v>
      </c>
      <c r="O121" s="27">
        <f t="shared" si="128"/>
        <v>9.4329524997404945</v>
      </c>
      <c r="P121" s="27">
        <f t="shared" si="128"/>
        <v>7.1605173479906412</v>
      </c>
      <c r="Q121" s="27">
        <f t="shared" si="129"/>
        <v>16.593469847731136</v>
      </c>
      <c r="W121" t="str">
        <f t="shared" si="130"/>
        <v>21 Science, research, engineering and technology professionals</v>
      </c>
      <c r="X121" s="27">
        <f t="shared" si="131"/>
        <v>1.1110542623125061</v>
      </c>
      <c r="Y121" s="27">
        <f t="shared" si="131"/>
        <v>2.0049696299860571</v>
      </c>
      <c r="Z121" s="27">
        <f t="shared" si="131"/>
        <v>4.0275505666710263</v>
      </c>
      <c r="AA121" s="27">
        <f t="shared" si="131"/>
        <v>3.3336693190101361</v>
      </c>
      <c r="AB121" s="27">
        <f t="shared" si="132"/>
        <v>7.3612198856811624</v>
      </c>
    </row>
    <row r="122" spans="1:28" x14ac:dyDescent="0.2">
      <c r="A122" t="str">
        <f t="shared" si="124"/>
        <v>22 Health professionals</v>
      </c>
      <c r="B122" s="27">
        <f t="shared" si="125"/>
        <v>5.9484907961548039</v>
      </c>
      <c r="C122" s="27">
        <f t="shared" si="125"/>
        <v>-9.0028586494533158E-2</v>
      </c>
      <c r="D122" s="27">
        <f t="shared" si="125"/>
        <v>-4.819029593477353E-3</v>
      </c>
      <c r="E122" s="27">
        <f t="shared" si="125"/>
        <v>3.1759434293492887</v>
      </c>
      <c r="F122" s="27">
        <f t="shared" si="126"/>
        <v>3.1711243997558114</v>
      </c>
      <c r="L122" t="str">
        <f t="shared" si="127"/>
        <v>22 Health professionals</v>
      </c>
      <c r="M122" s="27">
        <f t="shared" si="128"/>
        <v>0.89247634546160537</v>
      </c>
      <c r="N122" s="27">
        <f t="shared" si="128"/>
        <v>1.0024999087271471</v>
      </c>
      <c r="O122" s="27">
        <f t="shared" si="128"/>
        <v>-3.3082154112788587E-2</v>
      </c>
      <c r="P122" s="27">
        <f t="shared" si="128"/>
        <v>0.79383669619957509</v>
      </c>
      <c r="Q122" s="27">
        <f t="shared" si="129"/>
        <v>0.7607545420867865</v>
      </c>
      <c r="W122" t="str">
        <f t="shared" si="130"/>
        <v>22 Health professionals</v>
      </c>
      <c r="X122" s="27">
        <f t="shared" si="131"/>
        <v>5.0560144506931834</v>
      </c>
      <c r="Y122" s="27">
        <f t="shared" si="131"/>
        <v>-1.0925284952216607</v>
      </c>
      <c r="Z122" s="27">
        <f t="shared" si="131"/>
        <v>2.8263124519291694E-2</v>
      </c>
      <c r="AA122" s="27">
        <f t="shared" si="131"/>
        <v>2.382106733149687</v>
      </c>
      <c r="AB122" s="27">
        <f t="shared" si="132"/>
        <v>2.4103698576689787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2.4396809794590766</v>
      </c>
      <c r="C123" s="27">
        <f t="shared" si="125"/>
        <v>1.1625884617423168</v>
      </c>
      <c r="D123" s="27">
        <f t="shared" si="125"/>
        <v>-2.2810796267405564</v>
      </c>
      <c r="E123" s="27">
        <f t="shared" si="125"/>
        <v>1.2174015193693819</v>
      </c>
      <c r="F123" s="27">
        <f t="shared" si="126"/>
        <v>-1.0636781073711745</v>
      </c>
      <c r="L123" t="str">
        <f t="shared" si="127"/>
        <v>23 Teaching and other educational professionals</v>
      </c>
      <c r="M123" s="27">
        <f t="shared" si="128"/>
        <v>-0.12443961572300566</v>
      </c>
      <c r="N123" s="27">
        <f t="shared" si="128"/>
        <v>0.43383934704909244</v>
      </c>
      <c r="O123" s="27">
        <f t="shared" si="128"/>
        <v>-0.25448018330947697</v>
      </c>
      <c r="P123" s="27">
        <f t="shared" si="128"/>
        <v>0.51206340660373151</v>
      </c>
      <c r="Q123" s="27">
        <f t="shared" si="129"/>
        <v>0.25758322329425454</v>
      </c>
      <c r="W123" t="str">
        <f t="shared" si="130"/>
        <v>23 Teaching and other educational professionals</v>
      </c>
      <c r="X123" s="27">
        <f t="shared" si="131"/>
        <v>2.5641205951820432</v>
      </c>
      <c r="Y123" s="27">
        <f t="shared" si="131"/>
        <v>0.72874911469322967</v>
      </c>
      <c r="Z123" s="27">
        <f t="shared" si="131"/>
        <v>-2.0265994434310528</v>
      </c>
      <c r="AA123" s="27">
        <f t="shared" si="131"/>
        <v>0.70533811276566638</v>
      </c>
      <c r="AB123" s="27">
        <f t="shared" si="132"/>
        <v>-1.3212613306653864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8.8125248377279917</v>
      </c>
      <c r="C124" s="27">
        <f t="shared" si="125"/>
        <v>5.9592639783425057</v>
      </c>
      <c r="D124" s="27">
        <f t="shared" si="125"/>
        <v>3.286736216701172</v>
      </c>
      <c r="E124" s="27">
        <f t="shared" si="125"/>
        <v>7.9537646796022443</v>
      </c>
      <c r="F124" s="27">
        <f t="shared" si="126"/>
        <v>11.240500896303416</v>
      </c>
      <c r="L124" t="str">
        <f t="shared" si="127"/>
        <v>24 Business, media and public service professionals</v>
      </c>
      <c r="M124" s="27">
        <f t="shared" si="128"/>
        <v>2.8172956351980538</v>
      </c>
      <c r="N124" s="27">
        <f t="shared" si="128"/>
        <v>2.6311130759671997</v>
      </c>
      <c r="O124" s="27">
        <f t="shared" si="128"/>
        <v>1.9736079640887283</v>
      </c>
      <c r="P124" s="27">
        <f t="shared" si="128"/>
        <v>3.1467781623648392</v>
      </c>
      <c r="Q124" s="27">
        <f t="shared" si="129"/>
        <v>5.1203861264535675</v>
      </c>
      <c r="W124" t="str">
        <f t="shared" si="130"/>
        <v>24 Business, media and public service professionals</v>
      </c>
      <c r="X124" s="27">
        <f t="shared" si="131"/>
        <v>5.9952292025298384</v>
      </c>
      <c r="Y124" s="27">
        <f t="shared" si="131"/>
        <v>3.3281509023753522</v>
      </c>
      <c r="Z124" s="27">
        <f t="shared" si="131"/>
        <v>1.3131282526125254</v>
      </c>
      <c r="AA124" s="27">
        <f t="shared" si="131"/>
        <v>4.8069865172373945</v>
      </c>
      <c r="AB124" s="27">
        <f t="shared" si="132"/>
        <v>6.1201147698499199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2.707621018308588</v>
      </c>
      <c r="C125" s="27">
        <f t="shared" si="125"/>
        <v>1.3110953439482635</v>
      </c>
      <c r="D125" s="27">
        <f t="shared" si="125"/>
        <v>-1.0946899171932998</v>
      </c>
      <c r="E125" s="27">
        <f t="shared" si="125"/>
        <v>1.4172726480391091</v>
      </c>
      <c r="F125" s="27">
        <f t="shared" si="126"/>
        <v>0.32258273084580935</v>
      </c>
      <c r="L125" t="str">
        <f t="shared" si="127"/>
        <v>31 Science, engineering and technology associate professionals</v>
      </c>
      <c r="M125" s="27">
        <f t="shared" si="128"/>
        <v>2.4063749675422859</v>
      </c>
      <c r="N125" s="27">
        <f t="shared" si="128"/>
        <v>0.44451984559536584</v>
      </c>
      <c r="O125" s="27">
        <f t="shared" si="128"/>
        <v>-1.4183160692931693</v>
      </c>
      <c r="P125" s="27">
        <f t="shared" si="128"/>
        <v>0.51397137711605012</v>
      </c>
      <c r="Q125" s="27">
        <f t="shared" si="129"/>
        <v>-0.90434469217711921</v>
      </c>
      <c r="W125" t="str">
        <f t="shared" si="130"/>
        <v>31 Science, engineering and technology associate professionals</v>
      </c>
      <c r="X125" s="27">
        <f t="shared" si="131"/>
        <v>0.30124605076634392</v>
      </c>
      <c r="Y125" s="27">
        <f t="shared" si="131"/>
        <v>0.86657549835282399</v>
      </c>
      <c r="Z125" s="27">
        <f t="shared" si="131"/>
        <v>0.32362615209989531</v>
      </c>
      <c r="AA125" s="27">
        <f t="shared" si="131"/>
        <v>0.9033012709230448</v>
      </c>
      <c r="AB125" s="27">
        <f t="shared" si="132"/>
        <v>1.2269274230229401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2.4534484492277588</v>
      </c>
      <c r="C126" s="27">
        <f t="shared" si="125"/>
        <v>0.14335744769178582</v>
      </c>
      <c r="D126" s="27">
        <f t="shared" si="125"/>
        <v>9.3789947749247489</v>
      </c>
      <c r="E126" s="27">
        <f t="shared" si="125"/>
        <v>4.9296345307426925</v>
      </c>
      <c r="F126" s="27">
        <f t="shared" si="126"/>
        <v>14.308629305667441</v>
      </c>
      <c r="L126" t="str">
        <f t="shared" si="127"/>
        <v>32 Health and social care associate professionals</v>
      </c>
      <c r="M126" s="27">
        <f t="shared" si="128"/>
        <v>0.13234779145208408</v>
      </c>
      <c r="N126" s="27">
        <f t="shared" si="128"/>
        <v>0.32637422107004932</v>
      </c>
      <c r="O126" s="27">
        <f t="shared" si="128"/>
        <v>1.1789500483976032</v>
      </c>
      <c r="P126" s="27">
        <f t="shared" si="128"/>
        <v>0.70444862385016815</v>
      </c>
      <c r="Q126" s="27">
        <f t="shared" si="129"/>
        <v>1.8833986722477714</v>
      </c>
      <c r="W126" t="str">
        <f t="shared" si="130"/>
        <v>32 Health and social care associate professionals</v>
      </c>
      <c r="X126" s="27">
        <f t="shared" si="131"/>
        <v>2.3211006577756841</v>
      </c>
      <c r="Y126" s="27">
        <f t="shared" si="131"/>
        <v>-0.18301677337826838</v>
      </c>
      <c r="Z126" s="27">
        <f t="shared" si="131"/>
        <v>8.2000447265271372</v>
      </c>
      <c r="AA126" s="27">
        <f t="shared" si="131"/>
        <v>4.2251859068925306</v>
      </c>
      <c r="AB126" s="27">
        <f t="shared" si="132"/>
        <v>12.425230633419668</v>
      </c>
    </row>
    <row r="127" spans="1:28" x14ac:dyDescent="0.2">
      <c r="A127" t="str">
        <f t="shared" si="124"/>
        <v>33 Protective service occupations</v>
      </c>
      <c r="B127" s="27">
        <f t="shared" si="125"/>
        <v>0.30625647255233979</v>
      </c>
      <c r="C127" s="27">
        <f t="shared" si="125"/>
        <v>0.37700386747242298</v>
      </c>
      <c r="D127" s="27">
        <f t="shared" si="125"/>
        <v>-1.2737352106152855</v>
      </c>
      <c r="E127" s="27">
        <f t="shared" si="125"/>
        <v>0.44589788040774891</v>
      </c>
      <c r="F127" s="27">
        <f t="shared" si="126"/>
        <v>-0.82783733020753658</v>
      </c>
      <c r="L127" t="str">
        <f t="shared" si="127"/>
        <v>33 Protective service occupations</v>
      </c>
      <c r="M127" s="27">
        <f t="shared" si="128"/>
        <v>0.12282054605744541</v>
      </c>
      <c r="N127" s="27">
        <f t="shared" si="128"/>
        <v>0.18639952048674147</v>
      </c>
      <c r="O127" s="27">
        <f t="shared" si="128"/>
        <v>-1.0858043399977673</v>
      </c>
      <c r="P127" s="27">
        <f t="shared" si="128"/>
        <v>-9.219605556227517E-2</v>
      </c>
      <c r="Q127" s="27">
        <f t="shared" si="129"/>
        <v>-1.1780003955600424</v>
      </c>
      <c r="W127" t="str">
        <f t="shared" si="130"/>
        <v>33 Protective service occupations</v>
      </c>
      <c r="X127" s="27">
        <f t="shared" si="131"/>
        <v>0.18343592649488505</v>
      </c>
      <c r="Y127" s="27">
        <f t="shared" si="131"/>
        <v>0.19060434698569351</v>
      </c>
      <c r="Z127" s="27">
        <f t="shared" si="131"/>
        <v>-0.18793087061752511</v>
      </c>
      <c r="AA127" s="27">
        <f t="shared" si="131"/>
        <v>0.5380939359700434</v>
      </c>
      <c r="AB127" s="27">
        <f t="shared" si="132"/>
        <v>0.35016306535251829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-0.37581499981422972</v>
      </c>
      <c r="C128" s="27">
        <f t="shared" si="125"/>
        <v>0.76182340604213117</v>
      </c>
      <c r="D128" s="27">
        <f t="shared" si="125"/>
        <v>-1.7481573551216858</v>
      </c>
      <c r="E128" s="27">
        <f t="shared" si="125"/>
        <v>0.8696006138603618</v>
      </c>
      <c r="F128" s="27">
        <f t="shared" si="126"/>
        <v>-0.87855674126132399</v>
      </c>
      <c r="L128" t="str">
        <f t="shared" si="127"/>
        <v>34 Culture, media and sports occupations</v>
      </c>
      <c r="M128" s="27">
        <f t="shared" si="128"/>
        <v>-0.96738119245316234</v>
      </c>
      <c r="N128" s="27">
        <f t="shared" si="128"/>
        <v>0.10697029792552115</v>
      </c>
      <c r="O128" s="27">
        <f t="shared" si="128"/>
        <v>-0.99075901698442603</v>
      </c>
      <c r="P128" s="27">
        <f t="shared" si="128"/>
        <v>0.41790834287864698</v>
      </c>
      <c r="Q128" s="27">
        <f t="shared" si="129"/>
        <v>-0.57285067410577906</v>
      </c>
      <c r="W128" t="str">
        <f t="shared" si="130"/>
        <v>34 Culture, media and sports occupations</v>
      </c>
      <c r="X128" s="27">
        <f t="shared" si="131"/>
        <v>0.59156619263893173</v>
      </c>
      <c r="Y128" s="27">
        <f t="shared" si="131"/>
        <v>0.65485310811659492</v>
      </c>
      <c r="Z128" s="27">
        <f t="shared" si="131"/>
        <v>-0.75739833813726687</v>
      </c>
      <c r="AA128" s="27">
        <f t="shared" si="131"/>
        <v>0.45169227098172016</v>
      </c>
      <c r="AB128" s="27">
        <f t="shared" si="132"/>
        <v>-0.30570606715554671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5.4623544134374384</v>
      </c>
      <c r="C129" s="27">
        <f t="shared" si="125"/>
        <v>2.2984068457286853</v>
      </c>
      <c r="D129" s="27">
        <f t="shared" si="125"/>
        <v>0.58655488629598551</v>
      </c>
      <c r="E129" s="27">
        <f t="shared" si="125"/>
        <v>3.1085098810198275</v>
      </c>
      <c r="F129" s="27">
        <f t="shared" si="126"/>
        <v>3.695064767315813</v>
      </c>
      <c r="L129" t="str">
        <f t="shared" si="127"/>
        <v>35 Business and public service associate professionals</v>
      </c>
      <c r="M129" s="27">
        <f t="shared" si="128"/>
        <v>2.2733943675841282</v>
      </c>
      <c r="N129" s="27">
        <f t="shared" si="128"/>
        <v>1.6553806767008048</v>
      </c>
      <c r="O129" s="27">
        <f t="shared" si="128"/>
        <v>-2.7432266496536073E-2</v>
      </c>
      <c r="P129" s="27">
        <f t="shared" si="128"/>
        <v>0.47017640142097505</v>
      </c>
      <c r="Q129" s="27">
        <f t="shared" si="129"/>
        <v>0.44274413492443898</v>
      </c>
      <c r="W129" t="str">
        <f t="shared" si="130"/>
        <v>35 Business and public service associate professionals</v>
      </c>
      <c r="X129" s="27">
        <f t="shared" si="131"/>
        <v>3.1889600458533209</v>
      </c>
      <c r="Y129" s="27">
        <f t="shared" si="131"/>
        <v>0.64302616902796217</v>
      </c>
      <c r="Z129" s="27">
        <f t="shared" si="131"/>
        <v>0.61398715279245764</v>
      </c>
      <c r="AA129" s="27">
        <f t="shared" si="131"/>
        <v>2.6383334795988453</v>
      </c>
      <c r="AB129" s="27">
        <f t="shared" si="132"/>
        <v>3.252320632391303</v>
      </c>
    </row>
    <row r="130" spans="1:28" x14ac:dyDescent="0.2">
      <c r="A130" t="str">
        <f t="shared" si="124"/>
        <v>41 Administrative occupations</v>
      </c>
      <c r="B130" s="27">
        <f t="shared" si="125"/>
        <v>2.5072467312615316</v>
      </c>
      <c r="C130" s="27">
        <f t="shared" si="125"/>
        <v>2.8254905117151168</v>
      </c>
      <c r="D130" s="27">
        <f t="shared" si="125"/>
        <v>2.7576133614935117</v>
      </c>
      <c r="E130" s="27">
        <f t="shared" si="125"/>
        <v>-0.74403917975969591</v>
      </c>
      <c r="F130" s="27">
        <f t="shared" si="126"/>
        <v>2.0135741817338157</v>
      </c>
      <c r="L130" t="str">
        <f t="shared" si="127"/>
        <v>41 Administrative occupations</v>
      </c>
      <c r="M130" s="27">
        <f t="shared" si="128"/>
        <v>1.8851321307877811E-4</v>
      </c>
      <c r="N130" s="27">
        <f t="shared" si="128"/>
        <v>3.6916723912953771</v>
      </c>
      <c r="O130" s="27">
        <f t="shared" si="128"/>
        <v>1.3626685599710591</v>
      </c>
      <c r="P130" s="27">
        <f t="shared" si="128"/>
        <v>2.4757943867358563</v>
      </c>
      <c r="Q130" s="27">
        <f t="shared" si="129"/>
        <v>3.8384629467069153</v>
      </c>
      <c r="W130" t="str">
        <f t="shared" si="130"/>
        <v>41 Administrative occupations</v>
      </c>
      <c r="X130" s="27">
        <f t="shared" si="131"/>
        <v>2.5070582180485133</v>
      </c>
      <c r="Y130" s="27">
        <f t="shared" si="131"/>
        <v>-0.86618187958045922</v>
      </c>
      <c r="Z130" s="27">
        <f t="shared" si="131"/>
        <v>1.394944801522584</v>
      </c>
      <c r="AA130" s="27">
        <f t="shared" si="131"/>
        <v>-3.219833566495673</v>
      </c>
      <c r="AB130" s="27">
        <f t="shared" si="132"/>
        <v>-1.8248887649730889</v>
      </c>
    </row>
    <row r="131" spans="1:28" x14ac:dyDescent="0.2">
      <c r="A131" t="str">
        <f t="shared" si="124"/>
        <v>42 Secretarial and related occupations</v>
      </c>
      <c r="B131" s="27">
        <f t="shared" si="125"/>
        <v>-0.53956682390830224</v>
      </c>
      <c r="C131" s="27">
        <f t="shared" si="125"/>
        <v>-0.49248382589012252</v>
      </c>
      <c r="D131" s="27">
        <f t="shared" si="125"/>
        <v>-1.000867419169559</v>
      </c>
      <c r="E131" s="27">
        <f t="shared" si="125"/>
        <v>-3.6711888501287415</v>
      </c>
      <c r="F131" s="27">
        <f t="shared" si="126"/>
        <v>-4.6720562692983005</v>
      </c>
      <c r="L131" t="str">
        <f t="shared" si="127"/>
        <v>42 Secretarial and related occupations</v>
      </c>
      <c r="M131" s="27">
        <f t="shared" si="128"/>
        <v>-0.3151515315282909</v>
      </c>
      <c r="N131" s="27">
        <f t="shared" si="128"/>
        <v>3.5923714840212506E-2</v>
      </c>
      <c r="O131" s="27">
        <f t="shared" si="128"/>
        <v>-0.14740499374687333</v>
      </c>
      <c r="P131" s="27">
        <f t="shared" si="128"/>
        <v>0.20018019127945808</v>
      </c>
      <c r="Q131" s="27">
        <f t="shared" si="129"/>
        <v>5.277519753258475E-2</v>
      </c>
      <c r="W131" t="str">
        <f t="shared" si="130"/>
        <v>42 Secretarial and related occupations</v>
      </c>
      <c r="X131" s="27">
        <f t="shared" si="131"/>
        <v>-0.22441529238002289</v>
      </c>
      <c r="Y131" s="27">
        <f t="shared" si="131"/>
        <v>-0.52840754073034191</v>
      </c>
      <c r="Z131" s="27">
        <f t="shared" si="131"/>
        <v>-0.85346242542268058</v>
      </c>
      <c r="AA131" s="27">
        <f t="shared" si="131"/>
        <v>-3.8713690414082027</v>
      </c>
      <c r="AB131" s="27">
        <f t="shared" si="132"/>
        <v>-4.7248314668308833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0.39235574485673652</v>
      </c>
      <c r="C132" s="27">
        <f t="shared" si="125"/>
        <v>0.27919755943136337</v>
      </c>
      <c r="D132" s="27">
        <f t="shared" si="125"/>
        <v>-0.35040019925659038</v>
      </c>
      <c r="E132" s="27">
        <f t="shared" si="125"/>
        <v>0.63064750300062578</v>
      </c>
      <c r="F132" s="27">
        <f t="shared" si="126"/>
        <v>0.28024730374403539</v>
      </c>
      <c r="L132" t="str">
        <f t="shared" si="127"/>
        <v>51 Skilled agricultural and related trades</v>
      </c>
      <c r="M132" s="27">
        <f t="shared" si="128"/>
        <v>-0.44851933366185914</v>
      </c>
      <c r="N132" s="27">
        <f t="shared" si="128"/>
        <v>0.6053892640713876</v>
      </c>
      <c r="O132" s="27">
        <f t="shared" si="128"/>
        <v>-0.44478632479066516</v>
      </c>
      <c r="P132" s="27">
        <f t="shared" si="128"/>
        <v>0.23388626685845892</v>
      </c>
      <c r="Q132" s="27">
        <f t="shared" si="129"/>
        <v>-0.21090005793220623</v>
      </c>
      <c r="W132" t="str">
        <f t="shared" si="130"/>
        <v>51 Skilled agricultural and related trades</v>
      </c>
      <c r="X132" s="27">
        <f t="shared" si="131"/>
        <v>0.84087507851859744</v>
      </c>
      <c r="Y132" s="27">
        <f t="shared" si="131"/>
        <v>-0.32619170464002112</v>
      </c>
      <c r="Z132" s="27">
        <f t="shared" si="131"/>
        <v>9.438612553407344E-2</v>
      </c>
      <c r="AA132" s="27">
        <f t="shared" si="131"/>
        <v>0.39676123614215753</v>
      </c>
      <c r="AB132" s="27">
        <f t="shared" si="132"/>
        <v>0.49114736167623096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1.1417975943196907</v>
      </c>
      <c r="C133" s="27">
        <f t="shared" si="125"/>
        <v>-4.5430201578722205</v>
      </c>
      <c r="D133" s="27">
        <f t="shared" si="125"/>
        <v>-0.21246016741253015</v>
      </c>
      <c r="E133" s="27">
        <f t="shared" si="125"/>
        <v>-1.9042785152677411</v>
      </c>
      <c r="F133" s="27">
        <f t="shared" si="126"/>
        <v>-2.1167386826802712</v>
      </c>
      <c r="L133" t="str">
        <f t="shared" si="127"/>
        <v>52 Skilled metal, electrical and electronic trades</v>
      </c>
      <c r="M133" s="27">
        <f t="shared" si="128"/>
        <v>0.82664379719833647</v>
      </c>
      <c r="N133" s="27">
        <f t="shared" si="128"/>
        <v>-4.3287874939534561</v>
      </c>
      <c r="O133" s="27">
        <f t="shared" si="128"/>
        <v>-0.67915040873559462</v>
      </c>
      <c r="P133" s="27">
        <f t="shared" si="128"/>
        <v>-2.1675656814269146</v>
      </c>
      <c r="Q133" s="27">
        <f t="shared" si="129"/>
        <v>-2.8467160901625093</v>
      </c>
      <c r="W133" t="str">
        <f t="shared" si="130"/>
        <v>52 Skilled metal, electrical and electronic trades</v>
      </c>
      <c r="X133" s="27">
        <f t="shared" si="131"/>
        <v>0.31515379712133418</v>
      </c>
      <c r="Y133" s="27">
        <f t="shared" si="131"/>
        <v>-0.21423266391874218</v>
      </c>
      <c r="Z133" s="27">
        <f t="shared" si="131"/>
        <v>0.466690241323102</v>
      </c>
      <c r="AA133" s="27">
        <f t="shared" si="131"/>
        <v>0.26328716615918046</v>
      </c>
      <c r="AB133" s="27">
        <f t="shared" si="132"/>
        <v>0.72997740748228246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-0.4859398734988325</v>
      </c>
      <c r="C134" s="27">
        <f t="shared" si="125"/>
        <v>-4.0451323019152845</v>
      </c>
      <c r="D134" s="27">
        <f t="shared" si="125"/>
        <v>-0.25866937416321178</v>
      </c>
      <c r="E134" s="27">
        <f t="shared" si="125"/>
        <v>-2.2984177649352091</v>
      </c>
      <c r="F134" s="27">
        <f t="shared" si="126"/>
        <v>-2.5570871390984209</v>
      </c>
      <c r="L134" t="str">
        <f t="shared" si="127"/>
        <v>53 Skilled construction and building trades</v>
      </c>
      <c r="M134" s="27">
        <f t="shared" si="128"/>
        <v>-0.555683992079814</v>
      </c>
      <c r="N134" s="27">
        <f t="shared" si="128"/>
        <v>-4.0303019548008976</v>
      </c>
      <c r="O134" s="27">
        <f t="shared" si="128"/>
        <v>-0.14468348436617617</v>
      </c>
      <c r="P134" s="27">
        <f t="shared" si="128"/>
        <v>-2.2947742340623023</v>
      </c>
      <c r="Q134" s="27">
        <f t="shared" si="129"/>
        <v>-2.4394577184284785</v>
      </c>
      <c r="W134" t="str">
        <f t="shared" si="130"/>
        <v>53 Skilled construction and building trades</v>
      </c>
      <c r="X134" s="27">
        <f t="shared" si="131"/>
        <v>6.9744118580952946E-2</v>
      </c>
      <c r="Y134" s="27">
        <f t="shared" si="131"/>
        <v>-1.4830347114354547E-2</v>
      </c>
      <c r="Z134" s="27">
        <f t="shared" si="131"/>
        <v>-0.11398588979703753</v>
      </c>
      <c r="AA134" s="27">
        <f t="shared" si="131"/>
        <v>-3.6435308729243499E-3</v>
      </c>
      <c r="AB134" s="27">
        <f t="shared" si="132"/>
        <v>-0.11762942066996188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-1.705995357558983</v>
      </c>
      <c r="C135" s="27">
        <f t="shared" si="125"/>
        <v>-0.43756778545954944</v>
      </c>
      <c r="D135" s="27">
        <f t="shared" si="125"/>
        <v>0.41460178725082031</v>
      </c>
      <c r="E135" s="27">
        <f t="shared" si="125"/>
        <v>-0.60299945008890887</v>
      </c>
      <c r="F135" s="27">
        <f t="shared" si="126"/>
        <v>-0.18839766283808856</v>
      </c>
      <c r="L135" t="str">
        <f t="shared" si="127"/>
        <v>54 Textiles, printing and other skilled trades</v>
      </c>
      <c r="M135" s="27">
        <f t="shared" si="128"/>
        <v>-1.5587971397756251</v>
      </c>
      <c r="N135" s="27">
        <f t="shared" si="128"/>
        <v>-0.43003738092766586</v>
      </c>
      <c r="O135" s="27">
        <f t="shared" si="128"/>
        <v>0.42952654156491743</v>
      </c>
      <c r="P135" s="27">
        <f t="shared" si="128"/>
        <v>-0.39601663520524699</v>
      </c>
      <c r="Q135" s="27">
        <f t="shared" si="129"/>
        <v>3.3509906359670438E-2</v>
      </c>
      <c r="W135" t="str">
        <f t="shared" si="130"/>
        <v>54 Textiles, printing and other skilled trades</v>
      </c>
      <c r="X135" s="27">
        <f t="shared" si="131"/>
        <v>-0.14719821778332776</v>
      </c>
      <c r="Y135" s="27">
        <f t="shared" si="131"/>
        <v>-7.530404531902235E-3</v>
      </c>
      <c r="Z135" s="27">
        <f t="shared" si="131"/>
        <v>-1.4924754314090016E-2</v>
      </c>
      <c r="AA135" s="27">
        <f t="shared" si="131"/>
        <v>-0.20698281488365566</v>
      </c>
      <c r="AB135" s="27">
        <f t="shared" si="132"/>
        <v>-0.22190756919774568</v>
      </c>
    </row>
    <row r="136" spans="1:28" x14ac:dyDescent="0.2">
      <c r="A136" t="str">
        <f t="shared" si="124"/>
        <v>61 Caring personal service occupations</v>
      </c>
      <c r="B136" s="27">
        <f t="shared" si="125"/>
        <v>4.6386705558151391</v>
      </c>
      <c r="C136" s="27">
        <f t="shared" si="125"/>
        <v>-3.2906417844640998</v>
      </c>
      <c r="D136" s="27">
        <f t="shared" si="125"/>
        <v>3.6075392478488908</v>
      </c>
      <c r="E136" s="27">
        <f t="shared" si="125"/>
        <v>6.6074177817967978</v>
      </c>
      <c r="F136" s="27">
        <f t="shared" si="126"/>
        <v>10.214957029645689</v>
      </c>
      <c r="L136" t="str">
        <f t="shared" si="127"/>
        <v>61 Caring personal service occupations</v>
      </c>
      <c r="M136" s="27">
        <f t="shared" si="128"/>
        <v>0.91816666940536962</v>
      </c>
      <c r="N136" s="27">
        <f t="shared" si="128"/>
        <v>-0.14078734900850343</v>
      </c>
      <c r="O136" s="27">
        <f t="shared" si="128"/>
        <v>2.3169234251669923</v>
      </c>
      <c r="P136" s="27">
        <f t="shared" si="128"/>
        <v>2.3864192226811731</v>
      </c>
      <c r="Q136" s="27">
        <f t="shared" si="129"/>
        <v>4.7033426478481655</v>
      </c>
      <c r="W136" t="str">
        <f t="shared" si="130"/>
        <v>61 Caring personal service occupations</v>
      </c>
      <c r="X136" s="27">
        <f t="shared" si="131"/>
        <v>3.7205038864097872</v>
      </c>
      <c r="Y136" s="27">
        <f t="shared" si="131"/>
        <v>-3.1498544354556088</v>
      </c>
      <c r="Z136" s="27">
        <f t="shared" si="131"/>
        <v>1.2906158226818931</v>
      </c>
      <c r="AA136" s="27">
        <f t="shared" si="131"/>
        <v>4.2209985591156496</v>
      </c>
      <c r="AB136" s="27">
        <f t="shared" si="132"/>
        <v>5.5116143817975427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3.9654317552408429</v>
      </c>
      <c r="C137" s="27">
        <f t="shared" si="125"/>
        <v>-1.1187087646136646</v>
      </c>
      <c r="D137" s="27">
        <f t="shared" si="125"/>
        <v>-1.2806316676133207</v>
      </c>
      <c r="E137" s="27">
        <f t="shared" si="125"/>
        <v>0.47165450775112916</v>
      </c>
      <c r="F137" s="27">
        <f t="shared" si="126"/>
        <v>-0.80897715986219154</v>
      </c>
      <c r="L137" t="str">
        <f t="shared" si="127"/>
        <v>62 Leisure, travel and related personal service occupations</v>
      </c>
      <c r="M137" s="27">
        <f t="shared" si="128"/>
        <v>0.76098582054558772</v>
      </c>
      <c r="N137" s="27">
        <f t="shared" si="128"/>
        <v>-0.10052228308991129</v>
      </c>
      <c r="O137" s="27">
        <f t="shared" si="128"/>
        <v>-0.24841566449170305</v>
      </c>
      <c r="P137" s="27">
        <f t="shared" si="128"/>
        <v>0.58803251470317175</v>
      </c>
      <c r="Q137" s="27">
        <f t="shared" si="129"/>
        <v>0.3396168502114687</v>
      </c>
      <c r="W137" t="str">
        <f t="shared" si="130"/>
        <v>62 Leisure, travel and related personal service occupations</v>
      </c>
      <c r="X137" s="27">
        <f t="shared" si="131"/>
        <v>3.204445934695265</v>
      </c>
      <c r="Y137" s="27">
        <f t="shared" si="131"/>
        <v>-1.0181864815237418</v>
      </c>
      <c r="Z137" s="27">
        <f t="shared" si="131"/>
        <v>-1.0322160031216363</v>
      </c>
      <c r="AA137" s="27">
        <f t="shared" si="131"/>
        <v>-0.11637800695202216</v>
      </c>
      <c r="AB137" s="27">
        <f t="shared" si="132"/>
        <v>-1.1485940100736585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-0.13446576716048275</v>
      </c>
      <c r="C138" s="27">
        <f t="shared" si="125"/>
        <v>0.20108604558709586</v>
      </c>
      <c r="D138" s="27">
        <f t="shared" si="125"/>
        <v>-0.22980799954476705</v>
      </c>
      <c r="E138" s="27">
        <f t="shared" si="125"/>
        <v>0.10023121249623257</v>
      </c>
      <c r="F138" s="27">
        <f t="shared" si="126"/>
        <v>-0.12957678704853448</v>
      </c>
      <c r="L138" t="str">
        <f t="shared" si="127"/>
        <v>63 Community and civil enforcement occupations</v>
      </c>
      <c r="M138" s="27">
        <f t="shared" si="128"/>
        <v>-0.17100086963833339</v>
      </c>
      <c r="N138" s="27">
        <f t="shared" si="128"/>
        <v>0.2308724001168716</v>
      </c>
      <c r="O138" s="27">
        <f t="shared" si="128"/>
        <v>-0.28621593553151237</v>
      </c>
      <c r="P138" s="27">
        <f t="shared" si="128"/>
        <v>0.1036913714411597</v>
      </c>
      <c r="Q138" s="27">
        <f t="shared" si="129"/>
        <v>-0.18252456409035267</v>
      </c>
      <c r="W138" t="str">
        <f t="shared" si="130"/>
        <v>63 Community and civil enforcement occupations</v>
      </c>
      <c r="X138" s="27">
        <f t="shared" si="131"/>
        <v>3.6535102477850301E-2</v>
      </c>
      <c r="Y138" s="27">
        <f t="shared" si="131"/>
        <v>-2.9786354529776515E-2</v>
      </c>
      <c r="Z138" s="27">
        <f t="shared" si="131"/>
        <v>5.6407935986744512E-2</v>
      </c>
      <c r="AA138" s="27">
        <f t="shared" si="131"/>
        <v>-3.4601589449256009E-3</v>
      </c>
      <c r="AB138" s="27">
        <f t="shared" si="132"/>
        <v>5.2947777041818911E-2</v>
      </c>
    </row>
    <row r="139" spans="1:28" x14ac:dyDescent="0.2">
      <c r="A139" t="str">
        <f t="shared" si="124"/>
        <v>71 Sales occupations</v>
      </c>
      <c r="B139" s="27">
        <f t="shared" si="125"/>
        <v>-2.953274264609334</v>
      </c>
      <c r="C139" s="27">
        <f t="shared" si="125"/>
        <v>-1.2327778034251153</v>
      </c>
      <c r="D139" s="27">
        <f t="shared" si="125"/>
        <v>-1.4661793696559968</v>
      </c>
      <c r="E139" s="27">
        <f t="shared" si="125"/>
        <v>-1.682742473442886</v>
      </c>
      <c r="F139" s="27">
        <f t="shared" si="126"/>
        <v>-3.1489218430988828</v>
      </c>
      <c r="L139" t="str">
        <f t="shared" si="127"/>
        <v>71 Sales occupations</v>
      </c>
      <c r="M139" s="27">
        <f t="shared" si="128"/>
        <v>3.4472445230576909E-2</v>
      </c>
      <c r="N139" s="27">
        <f t="shared" si="128"/>
        <v>-2.016074928071987E-2</v>
      </c>
      <c r="O139" s="27">
        <f t="shared" si="128"/>
        <v>-0.31297177179601832</v>
      </c>
      <c r="P139" s="27">
        <f t="shared" si="128"/>
        <v>-0.2012443144396876</v>
      </c>
      <c r="Q139" s="27">
        <f t="shared" si="129"/>
        <v>-0.51421608623570592</v>
      </c>
      <c r="W139" t="str">
        <f t="shared" si="130"/>
        <v>71 Sales occupations</v>
      </c>
      <c r="X139" s="27">
        <f t="shared" si="131"/>
        <v>-2.9877467098399393</v>
      </c>
      <c r="Y139" s="27">
        <f t="shared" si="131"/>
        <v>-1.2126170541444168</v>
      </c>
      <c r="Z139" s="27">
        <f t="shared" si="131"/>
        <v>-1.1532075978599536</v>
      </c>
      <c r="AA139" s="27">
        <f t="shared" si="131"/>
        <v>-1.4814981590031948</v>
      </c>
      <c r="AB139" s="27">
        <f t="shared" si="132"/>
        <v>-2.6347057568631485</v>
      </c>
    </row>
    <row r="140" spans="1:28" x14ac:dyDescent="0.2">
      <c r="A140" t="str">
        <f t="shared" si="124"/>
        <v>72 Customer service occupations</v>
      </c>
      <c r="B140" s="27">
        <f t="shared" si="125"/>
        <v>1.7832757243530395</v>
      </c>
      <c r="C140" s="27">
        <f t="shared" si="125"/>
        <v>0.29103285810892032</v>
      </c>
      <c r="D140" s="27">
        <f t="shared" si="125"/>
        <v>1.8390343337158761</v>
      </c>
      <c r="E140" s="27">
        <f t="shared" si="125"/>
        <v>1.9602359543923775</v>
      </c>
      <c r="F140" s="27">
        <f t="shared" si="126"/>
        <v>3.7992702881082536</v>
      </c>
      <c r="L140" t="str">
        <f t="shared" si="127"/>
        <v>72 Customer service occupations</v>
      </c>
      <c r="M140" s="27">
        <f t="shared" si="128"/>
        <v>-7.8461448251498922E-2</v>
      </c>
      <c r="N140" s="27">
        <f t="shared" si="128"/>
        <v>0.84189650657980142</v>
      </c>
      <c r="O140" s="27">
        <f t="shared" si="128"/>
        <v>1.4490404983383511</v>
      </c>
      <c r="P140" s="27">
        <f t="shared" si="128"/>
        <v>0.921017858236719</v>
      </c>
      <c r="Q140" s="27">
        <f t="shared" si="129"/>
        <v>2.3700583565750701</v>
      </c>
      <c r="W140" t="str">
        <f t="shared" si="130"/>
        <v>72 Customer service occupations</v>
      </c>
      <c r="X140" s="27">
        <f t="shared" si="131"/>
        <v>1.8617371726045349</v>
      </c>
      <c r="Y140" s="27">
        <f t="shared" si="131"/>
        <v>-0.55086364847087488</v>
      </c>
      <c r="Z140" s="27">
        <f t="shared" si="131"/>
        <v>0.38999383537752408</v>
      </c>
      <c r="AA140" s="27">
        <f t="shared" si="131"/>
        <v>1.0392180961556718</v>
      </c>
      <c r="AB140" s="27">
        <f t="shared" si="132"/>
        <v>1.4292119315331959</v>
      </c>
    </row>
    <row r="141" spans="1:28" x14ac:dyDescent="0.2">
      <c r="A141" t="str">
        <f t="shared" si="124"/>
        <v>81 Process, plant and machine operatives</v>
      </c>
      <c r="B141" s="27">
        <f t="shared" si="125"/>
        <v>-5.5802980526145518E-2</v>
      </c>
      <c r="C141" s="27">
        <f t="shared" si="125"/>
        <v>-4.0594688202300624</v>
      </c>
      <c r="D141" s="27">
        <f t="shared" si="125"/>
        <v>1.4904372451416172</v>
      </c>
      <c r="E141" s="27">
        <f t="shared" si="125"/>
        <v>-1.5959868653570553</v>
      </c>
      <c r="F141" s="27">
        <f t="shared" si="126"/>
        <v>-0.10554962021543801</v>
      </c>
      <c r="L141" t="str">
        <f t="shared" si="127"/>
        <v>81 Process, plant and machine operatives</v>
      </c>
      <c r="M141" s="27">
        <f t="shared" si="128"/>
        <v>-0.91162068327631474</v>
      </c>
      <c r="N141" s="27">
        <f t="shared" si="128"/>
        <v>-2.4741392247712213</v>
      </c>
      <c r="O141" s="27">
        <f t="shared" si="128"/>
        <v>0.12444132707575761</v>
      </c>
      <c r="P141" s="27">
        <f t="shared" si="128"/>
        <v>-2.0604885226046079</v>
      </c>
      <c r="Q141" s="27">
        <f t="shared" si="129"/>
        <v>-1.9360471955288503</v>
      </c>
      <c r="W141" t="str">
        <f t="shared" si="130"/>
        <v>81 Process, plant and machine operatives</v>
      </c>
      <c r="X141" s="27">
        <f t="shared" si="131"/>
        <v>0.85581770275006885</v>
      </c>
      <c r="Y141" s="27">
        <f t="shared" si="131"/>
        <v>-1.5853295954588011</v>
      </c>
      <c r="Z141" s="27">
        <f t="shared" si="131"/>
        <v>1.3659959180659049</v>
      </c>
      <c r="AA141" s="27">
        <f t="shared" si="131"/>
        <v>0.46450165724749048</v>
      </c>
      <c r="AB141" s="27">
        <f t="shared" si="132"/>
        <v>1.8304975753133954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9.8047007990803792</v>
      </c>
      <c r="C142" s="27">
        <f t="shared" si="125"/>
        <v>-1.397051797869068</v>
      </c>
      <c r="D142" s="27">
        <f t="shared" si="125"/>
        <v>0.85200545943444439</v>
      </c>
      <c r="E142" s="27">
        <f t="shared" si="125"/>
        <v>-1.5289564339693982</v>
      </c>
      <c r="F142" s="27">
        <f t="shared" si="126"/>
        <v>-0.67695097453495379</v>
      </c>
      <c r="L142" t="str">
        <f t="shared" si="127"/>
        <v>82 Transport and mobile machine drivers and operatives</v>
      </c>
      <c r="M142" s="27">
        <f t="shared" si="128"/>
        <v>9.2804159294879796</v>
      </c>
      <c r="N142" s="27">
        <f t="shared" si="128"/>
        <v>-1.3377761368792491</v>
      </c>
      <c r="O142" s="27">
        <f t="shared" si="128"/>
        <v>0.19043002107590468</v>
      </c>
      <c r="P142" s="27">
        <f t="shared" si="128"/>
        <v>-1.8951297584377471</v>
      </c>
      <c r="Q142" s="27">
        <f t="shared" si="129"/>
        <v>-1.7046997373618424</v>
      </c>
      <c r="W142" t="str">
        <f t="shared" si="130"/>
        <v>82 Transport and mobile machine drivers and operatives</v>
      </c>
      <c r="X142" s="27">
        <f t="shared" si="131"/>
        <v>0.52428486959233811</v>
      </c>
      <c r="Y142" s="27">
        <f t="shared" si="131"/>
        <v>-5.9275660989872136E-2</v>
      </c>
      <c r="Z142" s="27">
        <f t="shared" si="131"/>
        <v>0.66157543835857702</v>
      </c>
      <c r="AA142" s="27">
        <f t="shared" si="131"/>
        <v>0.36617332446827078</v>
      </c>
      <c r="AB142" s="27">
        <f t="shared" si="132"/>
        <v>1.0277487628268478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-0.79239328542239562</v>
      </c>
      <c r="C143" s="27">
        <f t="shared" si="125"/>
        <v>-1.830130438714928</v>
      </c>
      <c r="D143" s="27">
        <f t="shared" si="125"/>
        <v>12.334475421703594</v>
      </c>
      <c r="E143" s="27">
        <f t="shared" si="125"/>
        <v>2.4671216013972312</v>
      </c>
      <c r="F143" s="27">
        <f t="shared" si="126"/>
        <v>14.801597023100825</v>
      </c>
      <c r="L143" t="str">
        <f t="shared" si="127"/>
        <v>91 Elementary trades and related occupations</v>
      </c>
      <c r="M143" s="27">
        <f t="shared" si="128"/>
        <v>-0.85956095455061288</v>
      </c>
      <c r="N143" s="27">
        <f t="shared" si="128"/>
        <v>-0.73015458146575263</v>
      </c>
      <c r="O143" s="27">
        <f t="shared" si="128"/>
        <v>4.2310150837025429</v>
      </c>
      <c r="P143" s="27">
        <f t="shared" si="128"/>
        <v>0.69912355394419734</v>
      </c>
      <c r="Q143" s="27">
        <f t="shared" si="129"/>
        <v>4.9301386376467402</v>
      </c>
      <c r="W143" t="str">
        <f t="shared" si="130"/>
        <v>91 Elementary trades and related occupations</v>
      </c>
      <c r="X143" s="27">
        <f t="shared" si="131"/>
        <v>6.7167669128243013E-2</v>
      </c>
      <c r="Y143" s="27">
        <f t="shared" si="131"/>
        <v>-1.0999758572492015</v>
      </c>
      <c r="Z143" s="27">
        <f t="shared" si="131"/>
        <v>8.1034603380010193</v>
      </c>
      <c r="AA143" s="27">
        <f t="shared" si="131"/>
        <v>1.7679980474530748</v>
      </c>
      <c r="AB143" s="27">
        <f t="shared" si="132"/>
        <v>9.871458385454094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1.6914726073730861</v>
      </c>
      <c r="C144" s="27">
        <f t="shared" si="125"/>
        <v>-7.6455560238832305</v>
      </c>
      <c r="D144" s="27">
        <f t="shared" si="125"/>
        <v>-8.3390062935893212</v>
      </c>
      <c r="E144" s="27">
        <f t="shared" si="125"/>
        <v>-5.7251944153150305</v>
      </c>
      <c r="F144" s="27">
        <f t="shared" si="126"/>
        <v>-14.064200708904352</v>
      </c>
      <c r="L144" t="str">
        <f t="shared" si="127"/>
        <v>92 Elementary administration and service occupations</v>
      </c>
      <c r="M144" s="27">
        <f t="shared" si="128"/>
        <v>-1.26893681063396</v>
      </c>
      <c r="N144" s="27">
        <f t="shared" si="128"/>
        <v>-2.9259675362286544</v>
      </c>
      <c r="O144" s="27">
        <f t="shared" si="128"/>
        <v>-0.67151641496184311</v>
      </c>
      <c r="P144" s="27">
        <f t="shared" si="128"/>
        <v>-2.9535108003261641</v>
      </c>
      <c r="Q144" s="27">
        <f t="shared" si="129"/>
        <v>-3.6250272152880072</v>
      </c>
      <c r="W144" t="str">
        <f t="shared" si="130"/>
        <v>92 Elementary administration and service occupations</v>
      </c>
      <c r="X144" s="27">
        <f t="shared" si="131"/>
        <v>2.9604094180071669</v>
      </c>
      <c r="Y144" s="27">
        <f t="shared" si="131"/>
        <v>-4.7195884876546188</v>
      </c>
      <c r="Z144" s="27">
        <f t="shared" si="131"/>
        <v>-7.6674898786275101</v>
      </c>
      <c r="AA144" s="27">
        <f t="shared" si="131"/>
        <v>-2.7716836149888024</v>
      </c>
      <c r="AB144" s="27">
        <f t="shared" si="132"/>
        <v>-10.439173493616313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71.431999999999562</v>
      </c>
      <c r="C146" s="29">
        <f t="shared" ref="C146" si="133">D35-C35</f>
        <v>-9.2999999999992724</v>
      </c>
      <c r="D146" s="29">
        <f>E35-D35</f>
        <v>25.145999999999958</v>
      </c>
      <c r="E146" s="29">
        <f>F35-E35</f>
        <v>35.943999999999619</v>
      </c>
      <c r="F146" s="29">
        <f t="shared" ref="F146" si="134">F35-D35</f>
        <v>61.089999999999577</v>
      </c>
      <c r="L146" s="24" t="str">
        <f>L35</f>
        <v>All occupations</v>
      </c>
      <c r="M146" s="29">
        <f>N35-M35</f>
        <v>28.8248696827863</v>
      </c>
      <c r="N146" s="29">
        <f t="shared" ref="N146" si="135">O35-N35</f>
        <v>-1.6187724081752322</v>
      </c>
      <c r="O146" s="29">
        <f>P35-O35</f>
        <v>12.083376461665466</v>
      </c>
      <c r="P146" s="29">
        <f>Q35-P35</f>
        <v>14.131488984675457</v>
      </c>
      <c r="Q146" s="29">
        <f t="shared" ref="Q146" si="136">Q35-O35</f>
        <v>26.214865446340923</v>
      </c>
      <c r="W146" s="24" t="str">
        <f>W35</f>
        <v>All occupations</v>
      </c>
      <c r="X146" s="29">
        <f>Y35-X35</f>
        <v>42.607130317213262</v>
      </c>
      <c r="Y146" s="29">
        <f t="shared" ref="Y146" si="137">Z35-Y35</f>
        <v>-7.6812275918242108</v>
      </c>
      <c r="Z146" s="29">
        <f>AA35-Z35</f>
        <v>13.062623538334662</v>
      </c>
      <c r="AA146" s="29">
        <f>AB35-AA35</f>
        <v>21.81251101532439</v>
      </c>
      <c r="AB146" s="29">
        <f t="shared" ref="AB146" si="138">AB35-Z35</f>
        <v>34.875134553659052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56.260147218954963</v>
      </c>
      <c r="C153" s="11">
        <f t="shared" ref="C153:F153" si="143">C8</f>
        <v>69.257289514306621</v>
      </c>
      <c r="D153" s="11">
        <f t="shared" si="143"/>
        <v>71.619380012127294</v>
      </c>
      <c r="E153" s="11">
        <f t="shared" si="143"/>
        <v>64.882680406689232</v>
      </c>
      <c r="F153" s="11">
        <f t="shared" si="143"/>
        <v>70.480651308881392</v>
      </c>
      <c r="H153" s="40">
        <f>IF(D$151-B$151 &lt;&gt; 0,(EXP(LN(D153/B153)/(D$151-B$151))-1)*100,0)</f>
        <v>4.9460116964206158</v>
      </c>
      <c r="I153" s="40">
        <f>IF(F$151-D$151 &lt;&gt; 0,(EXP(LN(F153/D153)/(F$151-D$151))-1)*100,0)</f>
        <v>-0.1067928376300431</v>
      </c>
      <c r="L153" s="10" t="str">
        <f>L8</f>
        <v>11 Corporate managers and directors</v>
      </c>
      <c r="M153" s="11">
        <f>M8</f>
        <v>40.778399067602386</v>
      </c>
      <c r="N153" s="11">
        <f t="shared" ref="N153:Q153" si="144">N8</f>
        <v>47.893031323973936</v>
      </c>
      <c r="O153" s="11">
        <f t="shared" si="144"/>
        <v>49.676268586394677</v>
      </c>
      <c r="P153" s="11">
        <f t="shared" si="144"/>
        <v>43.284481286707361</v>
      </c>
      <c r="Q153" s="11">
        <f t="shared" si="144"/>
        <v>45.005055230197001</v>
      </c>
      <c r="S153" s="40">
        <f>IF(O$151-M$151 &lt;&gt; 0,(EXP(LN(O153/M153)/(O$151-M$151))-1)*100,0)</f>
        <v>4.0264454340423361</v>
      </c>
      <c r="T153" s="40">
        <f>IF(Q$151-O$151 &lt;&gt; 0,(EXP(LN(Q153/O153)/(Q$151-O$151))-1)*100,0)</f>
        <v>-0.65618765031975057</v>
      </c>
      <c r="W153" s="10" t="str">
        <f>W8</f>
        <v>11 Corporate managers and directors</v>
      </c>
      <c r="X153" s="11">
        <f>X8</f>
        <v>15.481748151352521</v>
      </c>
      <c r="Y153" s="11">
        <f t="shared" ref="Y153:AB153" si="145">Y8</f>
        <v>21.364258190332684</v>
      </c>
      <c r="Z153" s="11">
        <f t="shared" si="145"/>
        <v>21.943111425732631</v>
      </c>
      <c r="AA153" s="11">
        <f t="shared" si="145"/>
        <v>21.5981991199818</v>
      </c>
      <c r="AB153" s="11">
        <f t="shared" si="145"/>
        <v>25.475596078684362</v>
      </c>
      <c r="AD153" s="40">
        <f>IF(Z$151-X$151 &lt;&gt; 0,(EXP(LN(Z153/X153)/(Z$151-X$151))-1)*100,0)</f>
        <v>7.2248980605912339</v>
      </c>
      <c r="AE153" s="40">
        <f>IF(AB$151-Z$151 &lt;&gt; 0,(EXP(LN(AB153/Z153)/(AB$151-Z$151))-1)*100,0)</f>
        <v>1.0000858810675917</v>
      </c>
    </row>
    <row r="154" spans="1:31" x14ac:dyDescent="0.2">
      <c r="A154" s="10" t="str">
        <f t="shared" si="142"/>
        <v>12 Other managers and proprietors</v>
      </c>
      <c r="B154" s="11">
        <f t="shared" si="142"/>
        <v>26.631548304908485</v>
      </c>
      <c r="C154" s="11">
        <f t="shared" ref="C154:F178" si="146">C9</f>
        <v>30.312345233119444</v>
      </c>
      <c r="D154" s="11">
        <f t="shared" si="146"/>
        <v>31.135573326791768</v>
      </c>
      <c r="E154" s="11">
        <f t="shared" si="146"/>
        <v>32.550280760977188</v>
      </c>
      <c r="F154" s="11">
        <f t="shared" si="146"/>
        <v>36.80059339682365</v>
      </c>
      <c r="H154" s="40">
        <f t="shared" ref="H154:H177" si="147">IF(D$151-B$151 &lt;&gt; 0,(EXP(LN(D154/B154)/(D$151-B$151))-1)*100,0)</f>
        <v>3.1744328405283184</v>
      </c>
      <c r="I154" s="40">
        <f t="shared" ref="I154:I180" si="148">IF(F$151-D$151 &lt;&gt; 0,(EXP(LN(F154/D154)/(F$151-D$151))-1)*100,0)</f>
        <v>1.1206525727799344</v>
      </c>
      <c r="L154" s="10" t="str">
        <f t="shared" ref="L154:Q154" si="149">L9</f>
        <v>12 Other managers and proprietors</v>
      </c>
      <c r="M154" s="11">
        <f t="shared" si="149"/>
        <v>17.20430989416764</v>
      </c>
      <c r="N154" s="11">
        <f t="shared" si="149"/>
        <v>19.077586676323548</v>
      </c>
      <c r="O154" s="11">
        <f t="shared" si="149"/>
        <v>19.919426982165081</v>
      </c>
      <c r="P154" s="11">
        <f t="shared" si="149"/>
        <v>22.450053803009983</v>
      </c>
      <c r="Q154" s="11">
        <f t="shared" si="149"/>
        <v>25.594049121956029</v>
      </c>
      <c r="S154" s="40">
        <f t="shared" ref="S154:S177" si="150">IF(O$151-M$151 &lt;&gt; 0,(EXP(LN(O154/M154)/(O$151-M$151))-1)*100,0)</f>
        <v>2.9740791284294854</v>
      </c>
      <c r="T154" s="40">
        <f t="shared" ref="T154:T177" si="151">IF(Q$151-O$151 &lt;&gt; 0,(EXP(LN(Q154/O154)/(Q$151-O$151))-1)*100,0)</f>
        <v>1.6851367939292761</v>
      </c>
      <c r="W154" s="10" t="str">
        <f t="shared" ref="W154:AB154" si="152">W9</f>
        <v>12 Other managers and proprietors</v>
      </c>
      <c r="X154" s="11">
        <f t="shared" si="152"/>
        <v>9.4272384107408129</v>
      </c>
      <c r="Y154" s="11">
        <f t="shared" si="152"/>
        <v>11.23475855679591</v>
      </c>
      <c r="Z154" s="11">
        <f t="shared" si="152"/>
        <v>11.216146344626674</v>
      </c>
      <c r="AA154" s="11">
        <f t="shared" si="152"/>
        <v>10.100226957967219</v>
      </c>
      <c r="AB154" s="11">
        <f t="shared" si="152"/>
        <v>11.206544274867722</v>
      </c>
      <c r="AD154" s="40">
        <f t="shared" ref="AD154:AD177" si="153">IF(Z$151-X$151 &lt;&gt; 0,(EXP(LN(Z154/X154)/(Z$151-X$151))-1)*100,0)</f>
        <v>3.5361079698994935</v>
      </c>
      <c r="AE154" s="40">
        <f t="shared" ref="AE154:AE177" si="154">IF(AB$151-Z$151 &lt;&gt; 0,(EXP(LN(AB154/Z154)/(AB$151-Z$151))-1)*100,0)</f>
        <v>-5.7095712479804384E-3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46.912956347586338</v>
      </c>
      <c r="C155" s="11">
        <f t="shared" si="146"/>
        <v>54.654941997353703</v>
      </c>
      <c r="D155" s="11">
        <f t="shared" si="146"/>
        <v>56.741845170882804</v>
      </c>
      <c r="E155" s="11">
        <f t="shared" si="146"/>
        <v>70.20234823729426</v>
      </c>
      <c r="F155" s="11">
        <f t="shared" si="146"/>
        <v>80.69653490429485</v>
      </c>
      <c r="H155" s="40">
        <f t="shared" si="147"/>
        <v>3.8776534298152088</v>
      </c>
      <c r="I155" s="40">
        <f t="shared" si="148"/>
        <v>2.3756712066978825</v>
      </c>
      <c r="L155" s="10" t="str">
        <f t="shared" ref="L155:Q155" si="155">L10</f>
        <v>21 Science, research, engineering and technology professionals</v>
      </c>
      <c r="M155" s="11">
        <f t="shared" si="155"/>
        <v>39.130808521114183</v>
      </c>
      <c r="N155" s="11">
        <f t="shared" si="155"/>
        <v>45.761739908569048</v>
      </c>
      <c r="O155" s="11">
        <f t="shared" si="155"/>
        <v>45.843673452112</v>
      </c>
      <c r="P155" s="11">
        <f t="shared" si="155"/>
        <v>55.276625951852495</v>
      </c>
      <c r="Q155" s="11">
        <f t="shared" si="155"/>
        <v>62.437143299843136</v>
      </c>
      <c r="S155" s="40">
        <f t="shared" si="150"/>
        <v>3.2172104857835393</v>
      </c>
      <c r="T155" s="40">
        <f t="shared" si="151"/>
        <v>2.0808413724534791</v>
      </c>
      <c r="W155" s="10" t="str">
        <f t="shared" ref="W155:AB155" si="156">W10</f>
        <v>21 Science, research, engineering and technology professionals</v>
      </c>
      <c r="X155" s="11">
        <f t="shared" si="156"/>
        <v>7.7821478264721486</v>
      </c>
      <c r="Y155" s="11">
        <f t="shared" si="156"/>
        <v>8.8932020887846548</v>
      </c>
      <c r="Z155" s="11">
        <f t="shared" si="156"/>
        <v>10.898171718770712</v>
      </c>
      <c r="AA155" s="11">
        <f t="shared" si="156"/>
        <v>14.925722285441738</v>
      </c>
      <c r="AB155" s="11">
        <f t="shared" si="156"/>
        <v>18.259391604451874</v>
      </c>
      <c r="AD155" s="40">
        <f t="shared" si="153"/>
        <v>6.9672508199671634</v>
      </c>
      <c r="AE155" s="40">
        <f t="shared" si="154"/>
        <v>3.5004354766313694</v>
      </c>
    </row>
    <row r="156" spans="1:31" x14ac:dyDescent="0.2">
      <c r="A156" s="10" t="str">
        <f t="shared" si="142"/>
        <v>22 Health professionals</v>
      </c>
      <c r="B156" s="11">
        <f t="shared" si="142"/>
        <v>28.948204758658154</v>
      </c>
      <c r="C156" s="11">
        <f t="shared" si="146"/>
        <v>34.896695554812958</v>
      </c>
      <c r="D156" s="11">
        <f t="shared" si="146"/>
        <v>34.806666968318424</v>
      </c>
      <c r="E156" s="11">
        <f t="shared" si="146"/>
        <v>34.801847938724947</v>
      </c>
      <c r="F156" s="11">
        <f t="shared" si="146"/>
        <v>37.977791368074236</v>
      </c>
      <c r="H156" s="40">
        <f t="shared" si="147"/>
        <v>3.7547911209036888</v>
      </c>
      <c r="I156" s="40">
        <f t="shared" si="148"/>
        <v>0.58297675526262083</v>
      </c>
      <c r="L156" s="10" t="str">
        <f t="shared" ref="L156:Q156" si="157">L11</f>
        <v>22 Health professionals</v>
      </c>
      <c r="M156" s="11">
        <f t="shared" si="157"/>
        <v>7.8455587816005012</v>
      </c>
      <c r="N156" s="11">
        <f t="shared" si="157"/>
        <v>8.7380351270621066</v>
      </c>
      <c r="O156" s="11">
        <f t="shared" si="157"/>
        <v>9.7405350357892537</v>
      </c>
      <c r="P156" s="11">
        <f t="shared" si="157"/>
        <v>9.7074528816764651</v>
      </c>
      <c r="Q156" s="11">
        <f t="shared" si="157"/>
        <v>10.50128957787604</v>
      </c>
      <c r="S156" s="40">
        <f t="shared" si="150"/>
        <v>4.421946962343104</v>
      </c>
      <c r="T156" s="40">
        <f t="shared" si="151"/>
        <v>0.50260563661179702</v>
      </c>
      <c r="W156" s="10" t="str">
        <f t="shared" ref="W156:AB156" si="158">W11</f>
        <v>22 Health professionals</v>
      </c>
      <c r="X156" s="11">
        <f t="shared" si="158"/>
        <v>21.102645977057662</v>
      </c>
      <c r="Y156" s="11">
        <f t="shared" si="158"/>
        <v>26.158660427750846</v>
      </c>
      <c r="Z156" s="11">
        <f t="shared" si="158"/>
        <v>25.066131932529185</v>
      </c>
      <c r="AA156" s="11">
        <f t="shared" si="158"/>
        <v>25.094395057048477</v>
      </c>
      <c r="AB156" s="11">
        <f t="shared" si="158"/>
        <v>27.476501790198164</v>
      </c>
      <c r="AD156" s="40">
        <f t="shared" si="153"/>
        <v>3.5023192874870324</v>
      </c>
      <c r="AE156" s="40">
        <f t="shared" si="154"/>
        <v>0.6139674304778131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31.488388189008433</v>
      </c>
      <c r="C157" s="11">
        <f t="shared" si="146"/>
        <v>33.928069168467509</v>
      </c>
      <c r="D157" s="11">
        <f t="shared" si="146"/>
        <v>35.090657630209826</v>
      </c>
      <c r="E157" s="11">
        <f t="shared" si="146"/>
        <v>32.809578003469269</v>
      </c>
      <c r="F157" s="11">
        <f t="shared" si="146"/>
        <v>34.026979522838651</v>
      </c>
      <c r="H157" s="40">
        <f t="shared" si="147"/>
        <v>2.1899567436218348</v>
      </c>
      <c r="I157" s="40">
        <f t="shared" si="148"/>
        <v>-0.20499762782926201</v>
      </c>
      <c r="L157" s="10" t="str">
        <f t="shared" ref="L157:Q157" si="159">L12</f>
        <v>23 Teaching and other educational professionals</v>
      </c>
      <c r="M157" s="11">
        <f t="shared" si="159"/>
        <v>12.854131136023863</v>
      </c>
      <c r="N157" s="11">
        <f t="shared" si="159"/>
        <v>12.729691520300857</v>
      </c>
      <c r="O157" s="11">
        <f t="shared" si="159"/>
        <v>13.16353086734995</v>
      </c>
      <c r="P157" s="11">
        <f t="shared" si="159"/>
        <v>12.909050684040473</v>
      </c>
      <c r="Q157" s="11">
        <f t="shared" si="159"/>
        <v>13.421114090644204</v>
      </c>
      <c r="S157" s="40">
        <f t="shared" si="150"/>
        <v>0.47683212417726217</v>
      </c>
      <c r="T157" s="40">
        <f t="shared" si="151"/>
        <v>0.12927650602019281</v>
      </c>
      <c r="W157" s="10" t="str">
        <f t="shared" ref="W157:AB157" si="160">W12</f>
        <v>23 Teaching and other educational professionals</v>
      </c>
      <c r="X157" s="11">
        <f t="shared" si="160"/>
        <v>18.634257052984587</v>
      </c>
      <c r="Y157" s="11">
        <f t="shared" si="160"/>
        <v>21.19837764816663</v>
      </c>
      <c r="Z157" s="11">
        <f t="shared" si="160"/>
        <v>21.92712676285986</v>
      </c>
      <c r="AA157" s="11">
        <f t="shared" si="160"/>
        <v>19.900527319428807</v>
      </c>
      <c r="AB157" s="11">
        <f t="shared" si="160"/>
        <v>20.605865432194474</v>
      </c>
      <c r="AD157" s="40">
        <f t="shared" si="153"/>
        <v>3.3079940935179186</v>
      </c>
      <c r="AE157" s="40">
        <f t="shared" si="154"/>
        <v>-0.41346799290385983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46.998225957414562</v>
      </c>
      <c r="C158" s="11">
        <f t="shared" si="146"/>
        <v>55.810750795142553</v>
      </c>
      <c r="D158" s="11">
        <f t="shared" si="146"/>
        <v>61.770014773485059</v>
      </c>
      <c r="E158" s="11">
        <f t="shared" si="146"/>
        <v>65.056750990186231</v>
      </c>
      <c r="F158" s="11">
        <f t="shared" si="146"/>
        <v>73.010515669788475</v>
      </c>
      <c r="H158" s="40">
        <f t="shared" si="147"/>
        <v>5.6183182686473154</v>
      </c>
      <c r="I158" s="40">
        <f t="shared" si="148"/>
        <v>1.1208040151342136</v>
      </c>
      <c r="L158" s="10" t="str">
        <f t="shared" ref="L158:Q158" si="161">L13</f>
        <v>24 Business, media and public service professionals</v>
      </c>
      <c r="M158" s="11">
        <f t="shared" si="161"/>
        <v>27.856619440621575</v>
      </c>
      <c r="N158" s="11">
        <f t="shared" si="161"/>
        <v>30.673915075819629</v>
      </c>
      <c r="O158" s="11">
        <f t="shared" si="161"/>
        <v>33.305028151786829</v>
      </c>
      <c r="P158" s="11">
        <f t="shared" si="161"/>
        <v>35.278636115875557</v>
      </c>
      <c r="Q158" s="11">
        <f t="shared" si="161"/>
        <v>38.425414278240396</v>
      </c>
      <c r="S158" s="40">
        <f t="shared" si="150"/>
        <v>3.6373450381079309</v>
      </c>
      <c r="T158" s="40">
        <f t="shared" si="151"/>
        <v>0.9579639779396798</v>
      </c>
      <c r="W158" s="10" t="str">
        <f t="shared" ref="W158:AB158" si="162">W13</f>
        <v>24 Business, media and public service professionals</v>
      </c>
      <c r="X158" s="11">
        <f t="shared" si="162"/>
        <v>19.141606516793054</v>
      </c>
      <c r="Y158" s="11">
        <f t="shared" si="162"/>
        <v>25.136835719322892</v>
      </c>
      <c r="Z158" s="11">
        <f t="shared" si="162"/>
        <v>28.464986621698245</v>
      </c>
      <c r="AA158" s="11">
        <f t="shared" si="162"/>
        <v>29.77811487431077</v>
      </c>
      <c r="AB158" s="11">
        <f t="shared" si="162"/>
        <v>34.585101391548164</v>
      </c>
      <c r="AD158" s="40">
        <f t="shared" si="153"/>
        <v>8.259625376852874</v>
      </c>
      <c r="AE158" s="40">
        <f t="shared" si="154"/>
        <v>1.3067861272313852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13.891194542519694</v>
      </c>
      <c r="C159" s="11">
        <f t="shared" si="146"/>
        <v>16.598815560828282</v>
      </c>
      <c r="D159" s="11">
        <f t="shared" si="146"/>
        <v>17.909910904776545</v>
      </c>
      <c r="E159" s="11">
        <f t="shared" si="146"/>
        <v>16.815220987583245</v>
      </c>
      <c r="F159" s="11">
        <f t="shared" si="146"/>
        <v>18.232493635622355</v>
      </c>
      <c r="H159" s="40">
        <f t="shared" si="147"/>
        <v>5.2133300342547262</v>
      </c>
      <c r="I159" s="40">
        <f t="shared" si="148"/>
        <v>0.11907834440025855</v>
      </c>
      <c r="L159" s="10" t="str">
        <f t="shared" ref="L159:Q159" si="163">L14</f>
        <v>31 Science, engineering and technology associate professionals</v>
      </c>
      <c r="M159" s="11">
        <f t="shared" si="163"/>
        <v>10.305924531701352</v>
      </c>
      <c r="N159" s="11">
        <f t="shared" si="163"/>
        <v>12.712299499243638</v>
      </c>
      <c r="O159" s="11">
        <f t="shared" si="163"/>
        <v>13.156819344839004</v>
      </c>
      <c r="P159" s="11">
        <f t="shared" si="163"/>
        <v>11.738503275545835</v>
      </c>
      <c r="Q159" s="11">
        <f t="shared" si="163"/>
        <v>12.252474652661885</v>
      </c>
      <c r="S159" s="40">
        <f t="shared" si="150"/>
        <v>5.0056797630174898</v>
      </c>
      <c r="T159" s="40">
        <f t="shared" si="151"/>
        <v>-0.47362336059088017</v>
      </c>
      <c r="W159" s="10" t="str">
        <f t="shared" ref="W159:AB159" si="164">W14</f>
        <v>31 Science, engineering and technology associate professionals</v>
      </c>
      <c r="X159" s="11">
        <f t="shared" si="164"/>
        <v>3.5852700108183315</v>
      </c>
      <c r="Y159" s="11">
        <f t="shared" si="164"/>
        <v>3.8865160615846754</v>
      </c>
      <c r="Z159" s="11">
        <f t="shared" si="164"/>
        <v>4.7530915599374994</v>
      </c>
      <c r="AA159" s="11">
        <f t="shared" si="164"/>
        <v>5.0767177120373947</v>
      </c>
      <c r="AB159" s="11">
        <f t="shared" si="164"/>
        <v>5.9800189829604395</v>
      </c>
      <c r="AD159" s="40">
        <f t="shared" si="153"/>
        <v>5.801265499037167</v>
      </c>
      <c r="AE159" s="40">
        <f t="shared" si="154"/>
        <v>1.5426341736246352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12.983193146151176</v>
      </c>
      <c r="C160" s="11">
        <f t="shared" si="146"/>
        <v>15.436641595378935</v>
      </c>
      <c r="D160" s="11">
        <f t="shared" si="146"/>
        <v>15.579999043070721</v>
      </c>
      <c r="E160" s="11">
        <f t="shared" si="146"/>
        <v>24.95899381799547</v>
      </c>
      <c r="F160" s="11">
        <f t="shared" si="146"/>
        <v>29.888628348738163</v>
      </c>
      <c r="H160" s="40">
        <f t="shared" si="147"/>
        <v>3.7139516303092757</v>
      </c>
      <c r="I160" s="40">
        <f t="shared" si="148"/>
        <v>4.4389677104365477</v>
      </c>
      <c r="L160" s="10" t="str">
        <f t="shared" ref="L160:Q160" si="165">L15</f>
        <v>32 Health and social care associate professionals</v>
      </c>
      <c r="M160" s="11">
        <f t="shared" si="165"/>
        <v>2.8410189893392794</v>
      </c>
      <c r="N160" s="11">
        <f t="shared" si="165"/>
        <v>2.9733667807913635</v>
      </c>
      <c r="O160" s="11">
        <f t="shared" si="165"/>
        <v>3.2997410018614128</v>
      </c>
      <c r="P160" s="11">
        <f t="shared" si="165"/>
        <v>4.478691050259016</v>
      </c>
      <c r="Q160" s="11">
        <f t="shared" si="165"/>
        <v>5.1831396741091842</v>
      </c>
      <c r="S160" s="40">
        <f t="shared" si="150"/>
        <v>3.0388833076801625</v>
      </c>
      <c r="T160" s="40">
        <f>IF(Q$151-O$151 &lt;&gt; 0,(EXP(LN(Q160/O160)/(Q$151-O$151))-1)*100,0)</f>
        <v>3.0562188155768277</v>
      </c>
      <c r="W160" s="10" t="str">
        <f t="shared" ref="W160:AB160" si="166">W15</f>
        <v>32 Health and social care associate professionals</v>
      </c>
      <c r="X160" s="11">
        <f t="shared" si="166"/>
        <v>10.142174156811897</v>
      </c>
      <c r="Y160" s="11">
        <f t="shared" si="166"/>
        <v>12.463274814587582</v>
      </c>
      <c r="Z160" s="11">
        <f t="shared" si="166"/>
        <v>12.280258041209313</v>
      </c>
      <c r="AA160" s="11">
        <f t="shared" si="166"/>
        <v>20.48030276773645</v>
      </c>
      <c r="AB160" s="11">
        <f t="shared" si="166"/>
        <v>24.705488674628981</v>
      </c>
      <c r="AD160" s="40">
        <f t="shared" si="153"/>
        <v>3.8999373685612237</v>
      </c>
      <c r="AE160" s="40">
        <f t="shared" si="154"/>
        <v>4.7705113921263642</v>
      </c>
    </row>
    <row r="161" spans="1:31" x14ac:dyDescent="0.2">
      <c r="A161" s="10" t="str">
        <f t="shared" si="142"/>
        <v>33 Protective service occupations</v>
      </c>
      <c r="B161" s="11">
        <f t="shared" si="142"/>
        <v>9.5676289350769839</v>
      </c>
      <c r="C161" s="11">
        <f t="shared" si="146"/>
        <v>9.8738854076293237</v>
      </c>
      <c r="D161" s="11">
        <f t="shared" si="146"/>
        <v>10.250889275101747</v>
      </c>
      <c r="E161" s="11">
        <f t="shared" si="146"/>
        <v>8.9771540644864611</v>
      </c>
      <c r="F161" s="11">
        <f t="shared" si="146"/>
        <v>9.4230519448942101</v>
      </c>
      <c r="H161" s="40">
        <f t="shared" si="147"/>
        <v>1.3891410457770981</v>
      </c>
      <c r="I161" s="40">
        <f t="shared" si="148"/>
        <v>-0.55979685586680095</v>
      </c>
      <c r="L161" s="10" t="str">
        <f t="shared" ref="L161:Q161" si="167">L16</f>
        <v>33 Protective service occupations</v>
      </c>
      <c r="M161" s="11">
        <f t="shared" si="167"/>
        <v>8.0046997858784632</v>
      </c>
      <c r="N161" s="11">
        <f t="shared" si="167"/>
        <v>8.1275203319359086</v>
      </c>
      <c r="O161" s="11">
        <f t="shared" si="167"/>
        <v>8.3139198524226501</v>
      </c>
      <c r="P161" s="11">
        <f t="shared" si="167"/>
        <v>7.2281155124248828</v>
      </c>
      <c r="Q161" s="11">
        <f t="shared" si="167"/>
        <v>7.1359194568626076</v>
      </c>
      <c r="S161" s="40">
        <f t="shared" si="150"/>
        <v>0.76092761711952228</v>
      </c>
      <c r="T161" s="40">
        <f t="shared" si="151"/>
        <v>-1.0134304490705071</v>
      </c>
      <c r="W161" s="10" t="str">
        <f t="shared" ref="W161:AB161" si="168">W16</f>
        <v>33 Protective service occupations</v>
      </c>
      <c r="X161" s="11">
        <f t="shared" si="168"/>
        <v>1.562929149198522</v>
      </c>
      <c r="Y161" s="11">
        <f t="shared" si="168"/>
        <v>1.746365075693407</v>
      </c>
      <c r="Z161" s="11">
        <f t="shared" si="168"/>
        <v>1.9369694226791005</v>
      </c>
      <c r="AA161" s="11">
        <f t="shared" si="168"/>
        <v>1.7490385520615754</v>
      </c>
      <c r="AB161" s="11">
        <f t="shared" si="168"/>
        <v>2.2871324880316188</v>
      </c>
      <c r="AD161" s="40">
        <f t="shared" si="153"/>
        <v>4.3846633191412465</v>
      </c>
      <c r="AE161" s="40">
        <f t="shared" si="154"/>
        <v>1.113987447047915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12.890596119460179</v>
      </c>
      <c r="C162" s="11">
        <f t="shared" si="146"/>
        <v>12.514781119645949</v>
      </c>
      <c r="D162" s="11">
        <f t="shared" si="146"/>
        <v>13.27660452568808</v>
      </c>
      <c r="E162" s="11">
        <f t="shared" si="146"/>
        <v>11.528447170566395</v>
      </c>
      <c r="F162" s="11">
        <f t="shared" si="146"/>
        <v>12.398047784426756</v>
      </c>
      <c r="H162" s="40">
        <f t="shared" si="147"/>
        <v>0.59185187322476907</v>
      </c>
      <c r="I162" s="40">
        <f t="shared" si="148"/>
        <v>-0.45538930797013322</v>
      </c>
      <c r="L162" s="10" t="str">
        <f t="shared" ref="L162:Q162" si="169">L17</f>
        <v>34 Culture, media and sports occupations</v>
      </c>
      <c r="M162" s="11">
        <f t="shared" si="169"/>
        <v>7.6208342187537061</v>
      </c>
      <c r="N162" s="11">
        <f t="shared" si="169"/>
        <v>6.6534530263005438</v>
      </c>
      <c r="O162" s="11">
        <f t="shared" si="169"/>
        <v>6.760423324226065</v>
      </c>
      <c r="P162" s="11">
        <f t="shared" si="169"/>
        <v>5.7696643072416389</v>
      </c>
      <c r="Q162" s="11">
        <f t="shared" si="169"/>
        <v>6.1875726501202859</v>
      </c>
      <c r="S162" s="40">
        <f t="shared" si="150"/>
        <v>-2.3675302706740342</v>
      </c>
      <c r="T162" s="40">
        <f t="shared" si="151"/>
        <v>-0.58854551701794655</v>
      </c>
      <c r="W162" s="10" t="str">
        <f t="shared" ref="W162:AB162" si="170">W17</f>
        <v>34 Culture, media and sports occupations</v>
      </c>
      <c r="X162" s="11">
        <f t="shared" si="170"/>
        <v>5.2697619007064915</v>
      </c>
      <c r="Y162" s="11">
        <f t="shared" si="170"/>
        <v>5.8613280933454233</v>
      </c>
      <c r="Z162" s="11">
        <f t="shared" si="170"/>
        <v>6.5161812014620182</v>
      </c>
      <c r="AA162" s="11">
        <f t="shared" si="170"/>
        <v>5.7587828633247513</v>
      </c>
      <c r="AB162" s="11">
        <f t="shared" si="170"/>
        <v>6.2104751343064715</v>
      </c>
      <c r="AD162" s="40">
        <f t="shared" si="153"/>
        <v>4.3375012876109675</v>
      </c>
      <c r="AE162" s="40">
        <f t="shared" si="154"/>
        <v>-0.31982808930304252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48.663666556246554</v>
      </c>
      <c r="C163" s="11">
        <f t="shared" si="146"/>
        <v>54.126020969683992</v>
      </c>
      <c r="D163" s="11">
        <f t="shared" si="146"/>
        <v>56.424427815412677</v>
      </c>
      <c r="E163" s="11">
        <f t="shared" si="146"/>
        <v>57.010982701708663</v>
      </c>
      <c r="F163" s="11">
        <f t="shared" si="146"/>
        <v>60.119492582728491</v>
      </c>
      <c r="H163" s="40">
        <f t="shared" si="147"/>
        <v>3.0036150706535647</v>
      </c>
      <c r="I163" s="40">
        <f t="shared" si="148"/>
        <v>0.4237750158604614</v>
      </c>
      <c r="L163" s="10" t="str">
        <f t="shared" ref="L163:Q163" si="171">L18</f>
        <v>35 Business and public service associate professionals</v>
      </c>
      <c r="M163" s="11">
        <f t="shared" si="171"/>
        <v>27.217677488001961</v>
      </c>
      <c r="N163" s="11">
        <f t="shared" si="171"/>
        <v>29.491071855586089</v>
      </c>
      <c r="O163" s="11">
        <f t="shared" si="171"/>
        <v>31.146452532286894</v>
      </c>
      <c r="P163" s="11">
        <f t="shared" si="171"/>
        <v>31.119020265790358</v>
      </c>
      <c r="Q163" s="11">
        <f t="shared" si="171"/>
        <v>31.589196667211333</v>
      </c>
      <c r="S163" s="40">
        <f t="shared" si="150"/>
        <v>2.7333630100171202</v>
      </c>
      <c r="T163" s="40">
        <f t="shared" si="151"/>
        <v>9.4143147967806762E-2</v>
      </c>
      <c r="W163" s="10" t="str">
        <f t="shared" ref="W163:AB163" si="172">W18</f>
        <v>35 Business and public service associate professionals</v>
      </c>
      <c r="X163" s="11">
        <f t="shared" si="172"/>
        <v>21.445989068244568</v>
      </c>
      <c r="Y163" s="11">
        <f t="shared" si="172"/>
        <v>24.634949114097889</v>
      </c>
      <c r="Z163" s="11">
        <f t="shared" si="172"/>
        <v>25.277975283125851</v>
      </c>
      <c r="AA163" s="11">
        <f t="shared" si="172"/>
        <v>25.891962435918309</v>
      </c>
      <c r="AB163" s="11">
        <f t="shared" si="172"/>
        <v>28.530295915517154</v>
      </c>
      <c r="AD163" s="40">
        <f t="shared" si="153"/>
        <v>3.342566005477865</v>
      </c>
      <c r="AE163" s="40">
        <f t="shared" si="154"/>
        <v>0.81015119270138047</v>
      </c>
    </row>
    <row r="164" spans="1:31" x14ac:dyDescent="0.2">
      <c r="A164" s="10" t="str">
        <f t="shared" si="142"/>
        <v>41 Administrative occupations</v>
      </c>
      <c r="B164" s="11">
        <f t="shared" si="142"/>
        <v>77.374951002956735</v>
      </c>
      <c r="C164" s="11">
        <f t="shared" si="146"/>
        <v>79.882197734218266</v>
      </c>
      <c r="D164" s="11">
        <f t="shared" si="146"/>
        <v>82.707688245933383</v>
      </c>
      <c r="E164" s="11">
        <f t="shared" si="146"/>
        <v>85.465301607426895</v>
      </c>
      <c r="F164" s="11">
        <f t="shared" si="146"/>
        <v>84.721262427667199</v>
      </c>
      <c r="H164" s="40">
        <f t="shared" si="147"/>
        <v>1.3419132186739624</v>
      </c>
      <c r="I164" s="40">
        <f t="shared" si="148"/>
        <v>0.16048890689652762</v>
      </c>
      <c r="L164" s="10" t="str">
        <f t="shared" ref="L164:Q164" si="173">L19</f>
        <v>41 Administrative occupations</v>
      </c>
      <c r="M164" s="11">
        <f t="shared" si="173"/>
        <v>17.750011298571806</v>
      </c>
      <c r="N164" s="11">
        <f t="shared" si="173"/>
        <v>17.750199811784885</v>
      </c>
      <c r="O164" s="11">
        <f t="shared" si="173"/>
        <v>21.441872203080262</v>
      </c>
      <c r="P164" s="11">
        <f t="shared" si="173"/>
        <v>22.804540763051321</v>
      </c>
      <c r="Q164" s="11">
        <f t="shared" si="173"/>
        <v>25.280335149787177</v>
      </c>
      <c r="S164" s="40">
        <f t="shared" si="150"/>
        <v>3.8515095987567749</v>
      </c>
      <c r="T164" s="40">
        <f t="shared" si="151"/>
        <v>1.1039232335010585</v>
      </c>
      <c r="W164" s="10" t="str">
        <f t="shared" ref="W164:AB164" si="174">W19</f>
        <v>41 Administrative occupations</v>
      </c>
      <c r="X164" s="11">
        <f t="shared" si="174"/>
        <v>59.624939704384978</v>
      </c>
      <c r="Y164" s="11">
        <f t="shared" si="174"/>
        <v>62.131997922433492</v>
      </c>
      <c r="Z164" s="11">
        <f t="shared" si="174"/>
        <v>61.265816042853032</v>
      </c>
      <c r="AA164" s="11">
        <f t="shared" si="174"/>
        <v>62.660760844375616</v>
      </c>
      <c r="AB164" s="11">
        <f t="shared" si="174"/>
        <v>59.440927277879943</v>
      </c>
      <c r="AD164" s="40">
        <f t="shared" si="153"/>
        <v>0.54443869480336193</v>
      </c>
      <c r="AE164" s="40">
        <f t="shared" si="154"/>
        <v>-0.20139051447717327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18.328767656869623</v>
      </c>
      <c r="C165" s="11">
        <f t="shared" si="146"/>
        <v>17.78920083296132</v>
      </c>
      <c r="D165" s="11">
        <f t="shared" si="146"/>
        <v>17.296717007071198</v>
      </c>
      <c r="E165" s="11">
        <f t="shared" si="146"/>
        <v>16.295849587901639</v>
      </c>
      <c r="F165" s="11">
        <f t="shared" si="146"/>
        <v>12.624660737772897</v>
      </c>
      <c r="H165" s="40">
        <f t="shared" si="147"/>
        <v>-1.1524105598445522</v>
      </c>
      <c r="I165" s="40">
        <f t="shared" si="148"/>
        <v>-2.0772197128268277</v>
      </c>
      <c r="L165" s="10" t="str">
        <f t="shared" ref="L165:Q165" si="175">L20</f>
        <v>42 Secretarial and related occupations</v>
      </c>
      <c r="M165" s="11">
        <f t="shared" si="175"/>
        <v>1.4771987123761514</v>
      </c>
      <c r="N165" s="11">
        <f t="shared" si="175"/>
        <v>1.1620471808478605</v>
      </c>
      <c r="O165" s="11">
        <f t="shared" si="175"/>
        <v>1.197970895688073</v>
      </c>
      <c r="P165" s="11">
        <f t="shared" si="175"/>
        <v>1.0505659019411997</v>
      </c>
      <c r="Q165" s="11">
        <f t="shared" si="175"/>
        <v>1.2507460932206578</v>
      </c>
      <c r="S165" s="40">
        <f>IF(O$151-M$151 &lt;&gt; 0,(EXP(LN(O165/M165)/(O$151-M$151))-1)*100,0)</f>
        <v>-4.1037842644340294</v>
      </c>
      <c r="T165" s="40">
        <f t="shared" si="151"/>
        <v>0.28782035985086551</v>
      </c>
      <c r="W165" s="10" t="str">
        <f t="shared" ref="W165:AB165" si="176">W20</f>
        <v>42 Secretarial and related occupations</v>
      </c>
      <c r="X165" s="11">
        <f t="shared" si="176"/>
        <v>16.851568944493486</v>
      </c>
      <c r="Y165" s="11">
        <f t="shared" si="176"/>
        <v>16.627153652113464</v>
      </c>
      <c r="Z165" s="11">
        <f t="shared" si="176"/>
        <v>16.098746111383122</v>
      </c>
      <c r="AA165" s="11">
        <f t="shared" si="176"/>
        <v>15.245283685960441</v>
      </c>
      <c r="AB165" s="11">
        <f t="shared" si="176"/>
        <v>11.373914644552238</v>
      </c>
      <c r="AD165" s="40">
        <f t="shared" si="153"/>
        <v>-0.90988282864442604</v>
      </c>
      <c r="AE165" s="40">
        <f t="shared" si="154"/>
        <v>-2.2895093172456416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8.6520877618869871</v>
      </c>
      <c r="C166" s="11">
        <f t="shared" si="146"/>
        <v>9.0444435067437237</v>
      </c>
      <c r="D166" s="11">
        <f t="shared" si="146"/>
        <v>9.323641066175087</v>
      </c>
      <c r="E166" s="11">
        <f t="shared" si="146"/>
        <v>8.9732408669184966</v>
      </c>
      <c r="F166" s="11">
        <f t="shared" si="146"/>
        <v>9.6038883699191224</v>
      </c>
      <c r="H166" s="40">
        <f t="shared" si="147"/>
        <v>1.5062832615930111</v>
      </c>
      <c r="I166" s="40">
        <f t="shared" si="148"/>
        <v>0.19762722742981964</v>
      </c>
      <c r="L166" s="10" t="str">
        <f t="shared" ref="L166:Q166" si="177">L21</f>
        <v>51 Skilled agricultural and related trades</v>
      </c>
      <c r="M166" s="11">
        <f t="shared" si="177"/>
        <v>7.0020789048461447</v>
      </c>
      <c r="N166" s="11">
        <f t="shared" si="177"/>
        <v>6.5535595711842856</v>
      </c>
      <c r="O166" s="11">
        <f t="shared" si="177"/>
        <v>7.1589488352556732</v>
      </c>
      <c r="P166" s="11">
        <f t="shared" si="177"/>
        <v>6.714162510465008</v>
      </c>
      <c r="Q166" s="11">
        <f t="shared" si="177"/>
        <v>6.9480487773234669</v>
      </c>
      <c r="S166" s="40">
        <f t="shared" si="150"/>
        <v>0.44410459660177981</v>
      </c>
      <c r="T166" s="40">
        <f t="shared" si="151"/>
        <v>-0.19915003784995999</v>
      </c>
      <c r="W166" s="10" t="str">
        <f t="shared" ref="W166:AB166" si="178">W21</f>
        <v>51 Skilled agricultural and related trades</v>
      </c>
      <c r="X166" s="11">
        <f t="shared" si="178"/>
        <v>1.6500088570408433</v>
      </c>
      <c r="Y166" s="11">
        <f t="shared" si="178"/>
        <v>2.4908839355594408</v>
      </c>
      <c r="Z166" s="11">
        <f t="shared" si="178"/>
        <v>2.1646922309194196</v>
      </c>
      <c r="AA166" s="11">
        <f t="shared" si="178"/>
        <v>2.2590783564534931</v>
      </c>
      <c r="AB166" s="11">
        <f t="shared" si="178"/>
        <v>2.6558395925956506</v>
      </c>
      <c r="AD166" s="40">
        <f t="shared" si="153"/>
        <v>5.5800775356898091</v>
      </c>
      <c r="AE166" s="40">
        <f t="shared" si="154"/>
        <v>1.372551782722331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34.296049530101634</v>
      </c>
      <c r="C167" s="11">
        <f t="shared" si="146"/>
        <v>35.437847124421324</v>
      </c>
      <c r="D167" s="11">
        <f t="shared" si="146"/>
        <v>30.894826966549104</v>
      </c>
      <c r="E167" s="11">
        <f t="shared" si="146"/>
        <v>30.682366799136574</v>
      </c>
      <c r="F167" s="11">
        <f t="shared" si="146"/>
        <v>28.778088283868833</v>
      </c>
      <c r="H167" s="40">
        <f t="shared" si="147"/>
        <v>-2.0671634049026277</v>
      </c>
      <c r="I167" s="40">
        <f t="shared" si="148"/>
        <v>-0.47204557102331623</v>
      </c>
      <c r="L167" s="10" t="str">
        <f t="shared" ref="L167:Q167" si="179">L22</f>
        <v>52 Skilled metal, electrical and electronic trades</v>
      </c>
      <c r="M167" s="11">
        <f t="shared" si="179"/>
        <v>33.767149797718766</v>
      </c>
      <c r="N167" s="11">
        <f t="shared" si="179"/>
        <v>34.593793594917102</v>
      </c>
      <c r="O167" s="11">
        <f t="shared" si="179"/>
        <v>30.265006100963646</v>
      </c>
      <c r="P167" s="11">
        <f t="shared" si="179"/>
        <v>29.585855692228051</v>
      </c>
      <c r="Q167" s="11">
        <f t="shared" si="179"/>
        <v>27.418290010801137</v>
      </c>
      <c r="S167" s="40">
        <f t="shared" si="150"/>
        <v>-2.1661211962568538</v>
      </c>
      <c r="T167" s="40">
        <f t="shared" si="151"/>
        <v>-0.65638181865931289</v>
      </c>
      <c r="W167" s="10" t="str">
        <f t="shared" ref="W167:AB167" si="180">W22</f>
        <v>52 Skilled metal, electrical and electronic trades</v>
      </c>
      <c r="X167" s="11">
        <f t="shared" si="180"/>
        <v>0.52889973238282384</v>
      </c>
      <c r="Y167" s="11">
        <f t="shared" si="180"/>
        <v>0.84405352950415802</v>
      </c>
      <c r="Z167" s="11">
        <f t="shared" si="180"/>
        <v>0.62982086558541583</v>
      </c>
      <c r="AA167" s="11">
        <f t="shared" si="180"/>
        <v>1.0965111069085178</v>
      </c>
      <c r="AB167" s="11">
        <f t="shared" si="180"/>
        <v>1.3597982730676983</v>
      </c>
      <c r="AD167" s="40">
        <f t="shared" si="153"/>
        <v>3.5544435762252746</v>
      </c>
      <c r="AE167" s="40">
        <f t="shared" si="154"/>
        <v>5.2649599078858689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22.660175779742318</v>
      </c>
      <c r="C168" s="11">
        <f t="shared" si="146"/>
        <v>22.174235906243485</v>
      </c>
      <c r="D168" s="11">
        <f t="shared" si="146"/>
        <v>18.129103604328201</v>
      </c>
      <c r="E168" s="11">
        <f t="shared" si="146"/>
        <v>17.870434230164989</v>
      </c>
      <c r="F168" s="11">
        <f t="shared" si="146"/>
        <v>15.57201646522978</v>
      </c>
      <c r="H168" s="40">
        <f t="shared" si="147"/>
        <v>-4.3637339992294688</v>
      </c>
      <c r="I168" s="40">
        <f t="shared" si="148"/>
        <v>-1.0085008043431931</v>
      </c>
      <c r="L168" s="10" t="str">
        <f t="shared" ref="L168:Q168" si="181">L23</f>
        <v>53 Skilled construction and building trades</v>
      </c>
      <c r="M168" s="11">
        <f t="shared" si="181"/>
        <v>22.453983718749328</v>
      </c>
      <c r="N168" s="11">
        <f t="shared" si="181"/>
        <v>21.898299726669514</v>
      </c>
      <c r="O168" s="11">
        <f t="shared" si="181"/>
        <v>17.867997771868616</v>
      </c>
      <c r="P168" s="11">
        <f t="shared" si="181"/>
        <v>17.72331428750244</v>
      </c>
      <c r="Q168" s="11">
        <f t="shared" si="181"/>
        <v>15.428540053440138</v>
      </c>
      <c r="S168" s="40">
        <f t="shared" si="150"/>
        <v>-4.4663222080362992</v>
      </c>
      <c r="T168" s="40">
        <f t="shared" si="151"/>
        <v>-0.97384204171948596</v>
      </c>
      <c r="W168" s="10" t="str">
        <f t="shared" ref="W168:AB168" si="182">W23</f>
        <v>53 Skilled construction and building trades</v>
      </c>
      <c r="X168" s="11">
        <f t="shared" si="182"/>
        <v>0.20619206099299017</v>
      </c>
      <c r="Y168" s="11">
        <f t="shared" si="182"/>
        <v>0.27593617957394312</v>
      </c>
      <c r="Z168" s="11">
        <f t="shared" si="182"/>
        <v>0.26110583245958857</v>
      </c>
      <c r="AA168" s="11">
        <f t="shared" si="182"/>
        <v>0.14711994266255105</v>
      </c>
      <c r="AB168" s="11">
        <f t="shared" si="182"/>
        <v>0.1434764117896267</v>
      </c>
      <c r="AD168" s="40">
        <f t="shared" si="153"/>
        <v>4.8356341716264462</v>
      </c>
      <c r="AE168" s="40">
        <f t="shared" si="154"/>
        <v>-3.9130822876995097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15.612884900057077</v>
      </c>
      <c r="C169" s="11">
        <f t="shared" si="146"/>
        <v>13.906889542498094</v>
      </c>
      <c r="D169" s="11">
        <f t="shared" si="146"/>
        <v>13.469321757038545</v>
      </c>
      <c r="E169" s="11">
        <f t="shared" si="146"/>
        <v>13.883923544289365</v>
      </c>
      <c r="F169" s="11">
        <f t="shared" si="146"/>
        <v>13.280924094200456</v>
      </c>
      <c r="H169" s="40">
        <f t="shared" si="147"/>
        <v>-2.9104442517999041</v>
      </c>
      <c r="I169" s="40">
        <f t="shared" si="148"/>
        <v>-9.386198876896179E-2</v>
      </c>
      <c r="L169" s="10" t="str">
        <f t="shared" ref="L169:Q169" si="183">L24</f>
        <v>54 Textiles, printing and other skilled trades</v>
      </c>
      <c r="M169" s="11">
        <f t="shared" si="183"/>
        <v>9.1059492956995651</v>
      </c>
      <c r="N169" s="11">
        <f t="shared" si="183"/>
        <v>7.5471521559239401</v>
      </c>
      <c r="O169" s="11">
        <f t="shared" si="183"/>
        <v>7.1171147749962742</v>
      </c>
      <c r="P169" s="11">
        <f t="shared" si="183"/>
        <v>7.5466413165611916</v>
      </c>
      <c r="Q169" s="11">
        <f t="shared" si="183"/>
        <v>7.1506246813559446</v>
      </c>
      <c r="S169" s="40">
        <f t="shared" si="150"/>
        <v>-4.8090308652394498</v>
      </c>
      <c r="T169" s="40">
        <f t="shared" si="151"/>
        <v>3.132027607781751E-2</v>
      </c>
      <c r="W169" s="10" t="str">
        <f t="shared" ref="W169:AB169" si="184">W24</f>
        <v>54 Textiles, printing and other skilled trades</v>
      </c>
      <c r="X169" s="11">
        <f t="shared" si="184"/>
        <v>6.5069356043574924</v>
      </c>
      <c r="Y169" s="11">
        <f t="shared" si="184"/>
        <v>6.3597373865741647</v>
      </c>
      <c r="Z169" s="11">
        <f t="shared" si="184"/>
        <v>6.3522069820422624</v>
      </c>
      <c r="AA169" s="11">
        <f t="shared" si="184"/>
        <v>6.3372822277281724</v>
      </c>
      <c r="AB169" s="11">
        <f t="shared" si="184"/>
        <v>6.1302994128445167</v>
      </c>
      <c r="AD169" s="40">
        <f t="shared" si="153"/>
        <v>-0.48016978824834133</v>
      </c>
      <c r="AE169" s="40">
        <f t="shared" si="154"/>
        <v>-0.23677734673793749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68.534432007301987</v>
      </c>
      <c r="C170" s="11">
        <f t="shared" si="146"/>
        <v>73.173102563117126</v>
      </c>
      <c r="D170" s="11">
        <f t="shared" si="146"/>
        <v>69.882460778653027</v>
      </c>
      <c r="E170" s="11">
        <f t="shared" si="146"/>
        <v>73.490000026501917</v>
      </c>
      <c r="F170" s="11">
        <f t="shared" si="146"/>
        <v>80.097417808298715</v>
      </c>
      <c r="H170" s="40">
        <f t="shared" si="147"/>
        <v>0.39032826374942875</v>
      </c>
      <c r="I170" s="40">
        <f t="shared" si="148"/>
        <v>0.91367487365814348</v>
      </c>
      <c r="L170" s="10" t="str">
        <f t="shared" ref="L170:Q170" si="185">L25</f>
        <v>61 Caring personal service occupations</v>
      </c>
      <c r="M170" s="11">
        <f t="shared" si="185"/>
        <v>9.926615371714604</v>
      </c>
      <c r="N170" s="11">
        <f t="shared" si="185"/>
        <v>10.844782041119974</v>
      </c>
      <c r="O170" s="11">
        <f t="shared" si="185"/>
        <v>10.70399469211147</v>
      </c>
      <c r="P170" s="11">
        <f t="shared" si="185"/>
        <v>13.020918117278462</v>
      </c>
      <c r="Q170" s="11">
        <f t="shared" si="185"/>
        <v>15.407337339959636</v>
      </c>
      <c r="S170" s="40">
        <f t="shared" si="150"/>
        <v>1.5193756383176549</v>
      </c>
      <c r="T170" s="40">
        <f t="shared" si="151"/>
        <v>2.4578992585307935</v>
      </c>
      <c r="W170" s="10" t="str">
        <f t="shared" ref="W170:AB170" si="186">W25</f>
        <v>61 Caring personal service occupations</v>
      </c>
      <c r="X170" s="11">
        <f t="shared" si="186"/>
        <v>58.607816635587398</v>
      </c>
      <c r="Y170" s="11">
        <f t="shared" si="186"/>
        <v>62.328320521997185</v>
      </c>
      <c r="Z170" s="11">
        <f t="shared" si="186"/>
        <v>59.178466086541576</v>
      </c>
      <c r="AA170" s="11">
        <f t="shared" si="186"/>
        <v>60.469081909223469</v>
      </c>
      <c r="AB170" s="11">
        <f t="shared" si="186"/>
        <v>64.690080468339119</v>
      </c>
      <c r="AD170" s="40">
        <f t="shared" si="153"/>
        <v>0.19398089610849212</v>
      </c>
      <c r="AE170" s="40">
        <f t="shared" si="154"/>
        <v>0.59543334398157732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21.137243595479461</v>
      </c>
      <c r="C171" s="11">
        <f t="shared" si="146"/>
        <v>25.102675350720304</v>
      </c>
      <c r="D171" s="11">
        <f t="shared" si="146"/>
        <v>23.983966586106639</v>
      </c>
      <c r="E171" s="11">
        <f t="shared" si="146"/>
        <v>22.703334918493319</v>
      </c>
      <c r="F171" s="11">
        <f t="shared" si="146"/>
        <v>23.174989426244448</v>
      </c>
      <c r="H171" s="40">
        <f t="shared" si="147"/>
        <v>2.559178055185396</v>
      </c>
      <c r="I171" s="40">
        <f t="shared" si="148"/>
        <v>-0.22848452908205141</v>
      </c>
      <c r="L171" s="10" t="str">
        <f t="shared" ref="L171:Q171" si="187">L26</f>
        <v>62 Leisure, travel and related personal service occupations</v>
      </c>
      <c r="M171" s="11">
        <f t="shared" si="187"/>
        <v>6.5225536363778653</v>
      </c>
      <c r="N171" s="11">
        <f t="shared" si="187"/>
        <v>7.2835394569234531</v>
      </c>
      <c r="O171" s="11">
        <f t="shared" si="187"/>
        <v>7.1830171738335418</v>
      </c>
      <c r="P171" s="11">
        <f t="shared" si="187"/>
        <v>6.9346015093418387</v>
      </c>
      <c r="Q171" s="11">
        <f t="shared" si="187"/>
        <v>7.5226340240450105</v>
      </c>
      <c r="S171" s="40">
        <f t="shared" si="150"/>
        <v>1.9477978537798313</v>
      </c>
      <c r="T171" s="40">
        <f t="shared" si="151"/>
        <v>0.30845362083928851</v>
      </c>
      <c r="W171" s="10" t="str">
        <f t="shared" ref="W171:AB171" si="188">W26</f>
        <v>62 Leisure, travel and related personal service occupations</v>
      </c>
      <c r="X171" s="11">
        <f t="shared" si="188"/>
        <v>14.614689959101582</v>
      </c>
      <c r="Y171" s="11">
        <f t="shared" si="188"/>
        <v>17.819135893796847</v>
      </c>
      <c r="Z171" s="11">
        <f t="shared" si="188"/>
        <v>16.800949412273106</v>
      </c>
      <c r="AA171" s="11">
        <f t="shared" si="188"/>
        <v>15.768733409151469</v>
      </c>
      <c r="AB171" s="11">
        <f t="shared" si="188"/>
        <v>15.652355402199447</v>
      </c>
      <c r="AD171" s="40">
        <f t="shared" si="153"/>
        <v>2.827397338333304</v>
      </c>
      <c r="AE171" s="40">
        <f t="shared" si="154"/>
        <v>-0.47098063706507709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0.91296149117046954</v>
      </c>
      <c r="C172" s="11">
        <f t="shared" si="146"/>
        <v>0.77849572400998679</v>
      </c>
      <c r="D172" s="11">
        <f t="shared" si="146"/>
        <v>0.97958176959708265</v>
      </c>
      <c r="E172" s="11">
        <f t="shared" si="146"/>
        <v>0.7497737700523156</v>
      </c>
      <c r="F172" s="11">
        <f t="shared" si="146"/>
        <v>0.85000498254854817</v>
      </c>
      <c r="H172" s="40">
        <f t="shared" si="147"/>
        <v>1.418608356827189</v>
      </c>
      <c r="I172" s="40">
        <f t="shared" si="148"/>
        <v>-0.9414305557314151</v>
      </c>
      <c r="L172" s="10" t="str">
        <f t="shared" ref="L172:Q172" si="189">L27</f>
        <v>63 Community and civil enforcement occupations</v>
      </c>
      <c r="M172" s="11">
        <f t="shared" si="189"/>
        <v>0.74984044160448204</v>
      </c>
      <c r="N172" s="11">
        <f t="shared" si="189"/>
        <v>0.57883957196614866</v>
      </c>
      <c r="O172" s="11">
        <f t="shared" si="189"/>
        <v>0.80971197208302026</v>
      </c>
      <c r="P172" s="11">
        <f t="shared" si="189"/>
        <v>0.52349603655150789</v>
      </c>
      <c r="Q172" s="11">
        <f t="shared" si="189"/>
        <v>0.62718740799266759</v>
      </c>
      <c r="S172" s="40">
        <f t="shared" si="150"/>
        <v>1.5482258323452625</v>
      </c>
      <c r="T172" s="40">
        <f t="shared" si="151"/>
        <v>-1.6884708283396388</v>
      </c>
      <c r="W172" s="10" t="str">
        <f t="shared" ref="W172:AB172" si="190">W27</f>
        <v>63 Community and civil enforcement occupations</v>
      </c>
      <c r="X172" s="11">
        <f t="shared" si="190"/>
        <v>0.16312104956598858</v>
      </c>
      <c r="Y172" s="11">
        <f t="shared" si="190"/>
        <v>0.19965615204383888</v>
      </c>
      <c r="Z172" s="11">
        <f t="shared" si="190"/>
        <v>0.16986979751406237</v>
      </c>
      <c r="AA172" s="11">
        <f t="shared" si="190"/>
        <v>0.22627773350080688</v>
      </c>
      <c r="AB172" s="11">
        <f t="shared" si="190"/>
        <v>0.22281757455588128</v>
      </c>
      <c r="AD172" s="40">
        <f t="shared" si="153"/>
        <v>0.81408955497130897</v>
      </c>
      <c r="AE172" s="40">
        <f t="shared" si="154"/>
        <v>1.8252655975105059</v>
      </c>
    </row>
    <row r="173" spans="1:31" x14ac:dyDescent="0.2">
      <c r="A173" s="10" t="str">
        <f t="shared" si="142"/>
        <v>71 Sales occupations</v>
      </c>
      <c r="B173" s="11">
        <f t="shared" si="142"/>
        <v>67.707400688905906</v>
      </c>
      <c r="C173" s="11">
        <f t="shared" si="146"/>
        <v>64.754126424296572</v>
      </c>
      <c r="D173" s="11">
        <f t="shared" si="146"/>
        <v>63.521348620871457</v>
      </c>
      <c r="E173" s="11">
        <f t="shared" si="146"/>
        <v>62.05516925121546</v>
      </c>
      <c r="F173" s="11">
        <f t="shared" si="146"/>
        <v>60.372426777772574</v>
      </c>
      <c r="H173" s="40">
        <f t="shared" si="147"/>
        <v>-1.268277539542717</v>
      </c>
      <c r="I173" s="40">
        <f t="shared" si="148"/>
        <v>-0.33838324071936432</v>
      </c>
      <c r="L173" s="10" t="str">
        <f t="shared" ref="L173:Q173" si="191">L28</f>
        <v>71 Sales occupations</v>
      </c>
      <c r="M173" s="11">
        <f t="shared" si="191"/>
        <v>24.458005103222334</v>
      </c>
      <c r="N173" s="11">
        <f t="shared" si="191"/>
        <v>24.492477548452911</v>
      </c>
      <c r="O173" s="11">
        <f t="shared" si="191"/>
        <v>24.472316799172191</v>
      </c>
      <c r="P173" s="11">
        <f t="shared" si="191"/>
        <v>24.159345027376173</v>
      </c>
      <c r="Q173" s="11">
        <f t="shared" si="191"/>
        <v>23.958100712936485</v>
      </c>
      <c r="S173" s="40">
        <f t="shared" si="150"/>
        <v>1.1700338803155574E-2</v>
      </c>
      <c r="T173" s="40">
        <f t="shared" si="151"/>
        <v>-0.14147350580892004</v>
      </c>
      <c r="W173" s="10" t="str">
        <f t="shared" ref="W173:AB173" si="192">W28</f>
        <v>71 Sales occupations</v>
      </c>
      <c r="X173" s="11">
        <f t="shared" si="192"/>
        <v>43.249395585683587</v>
      </c>
      <c r="Y173" s="11">
        <f t="shared" si="192"/>
        <v>40.261648875843647</v>
      </c>
      <c r="Z173" s="11">
        <f t="shared" si="192"/>
        <v>39.049031821699231</v>
      </c>
      <c r="AA173" s="11">
        <f t="shared" si="192"/>
        <v>37.895824223839277</v>
      </c>
      <c r="AB173" s="11">
        <f t="shared" si="192"/>
        <v>36.414326064836082</v>
      </c>
      <c r="AD173" s="40">
        <f t="shared" si="153"/>
        <v>-2.0225695273625277</v>
      </c>
      <c r="AE173" s="40">
        <f t="shared" si="154"/>
        <v>-0.46462268880314017</v>
      </c>
    </row>
    <row r="174" spans="1:31" x14ac:dyDescent="0.2">
      <c r="A174" s="10" t="str">
        <f t="shared" si="142"/>
        <v>72 Customer service occupations</v>
      </c>
      <c r="B174" s="11">
        <f t="shared" si="142"/>
        <v>14.307220684769224</v>
      </c>
      <c r="C174" s="11">
        <f t="shared" si="146"/>
        <v>16.090496409122263</v>
      </c>
      <c r="D174" s="11">
        <f t="shared" si="146"/>
        <v>16.381529267231183</v>
      </c>
      <c r="E174" s="11">
        <f t="shared" si="146"/>
        <v>18.22056360094706</v>
      </c>
      <c r="F174" s="11">
        <f t="shared" si="146"/>
        <v>20.180799555339437</v>
      </c>
      <c r="H174" s="40">
        <f t="shared" si="147"/>
        <v>2.7447957655452715</v>
      </c>
      <c r="I174" s="40">
        <f t="shared" si="148"/>
        <v>1.4002272840099028</v>
      </c>
      <c r="L174" s="10" t="str">
        <f t="shared" ref="L174:Q174" si="193">L29</f>
        <v>72 Customer service occupations</v>
      </c>
      <c r="M174" s="11">
        <f t="shared" si="193"/>
        <v>4.7186199758516665</v>
      </c>
      <c r="N174" s="11">
        <f t="shared" si="193"/>
        <v>4.6401585276001676</v>
      </c>
      <c r="O174" s="11">
        <f t="shared" si="193"/>
        <v>5.482055034179969</v>
      </c>
      <c r="P174" s="11">
        <f t="shared" si="193"/>
        <v>6.9310955325183201</v>
      </c>
      <c r="Q174" s="11">
        <f t="shared" si="193"/>
        <v>7.8521133907550391</v>
      </c>
      <c r="S174" s="40">
        <f t="shared" si="150"/>
        <v>3.044704423545519</v>
      </c>
      <c r="T174" s="40">
        <f t="shared" si="151"/>
        <v>2.4242701817321466</v>
      </c>
      <c r="W174" s="10" t="str">
        <f t="shared" ref="W174:AB174" si="194">W29</f>
        <v>72 Customer service occupations</v>
      </c>
      <c r="X174" s="11">
        <f t="shared" si="194"/>
        <v>9.5886007089175589</v>
      </c>
      <c r="Y174" s="11">
        <f t="shared" si="194"/>
        <v>11.450337881522094</v>
      </c>
      <c r="Z174" s="11">
        <f t="shared" si="194"/>
        <v>10.899474233051219</v>
      </c>
      <c r="AA174" s="11">
        <f t="shared" si="194"/>
        <v>11.289468068428743</v>
      </c>
      <c r="AB174" s="11">
        <f t="shared" si="194"/>
        <v>12.328686164584415</v>
      </c>
      <c r="AD174" s="40">
        <f t="shared" si="153"/>
        <v>2.5959135656234755</v>
      </c>
      <c r="AE174" s="40">
        <f>IF(AB$151-Z$151 &lt;&gt; 0,(EXP(LN(AB174/Z174)/(AB$151-Z$151))-1)*100,0)</f>
        <v>0.82481099606563912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31.158734281233091</v>
      </c>
      <c r="C175" s="11">
        <f t="shared" si="146"/>
        <v>31.102931300706945</v>
      </c>
      <c r="D175" s="11">
        <f t="shared" si="146"/>
        <v>27.043462480476883</v>
      </c>
      <c r="E175" s="11">
        <f t="shared" si="146"/>
        <v>28.5338997256185</v>
      </c>
      <c r="F175" s="11">
        <f t="shared" si="146"/>
        <v>26.937912860261445</v>
      </c>
      <c r="H175" s="40">
        <f t="shared" si="147"/>
        <v>-2.7932333671242149</v>
      </c>
      <c r="I175" s="40">
        <f t="shared" si="148"/>
        <v>-2.6067261531959041E-2</v>
      </c>
      <c r="L175" s="10" t="str">
        <f t="shared" ref="L175:Q175" si="195">L30</f>
        <v>81 Process, plant and machine operatives</v>
      </c>
      <c r="M175" s="11">
        <f t="shared" si="195"/>
        <v>23.443753674418279</v>
      </c>
      <c r="N175" s="11">
        <f t="shared" si="195"/>
        <v>22.532132991141964</v>
      </c>
      <c r="O175" s="11">
        <f t="shared" si="195"/>
        <v>20.057993766370743</v>
      </c>
      <c r="P175" s="11">
        <f t="shared" si="195"/>
        <v>20.1824350934465</v>
      </c>
      <c r="Q175" s="11">
        <f t="shared" si="195"/>
        <v>18.121946570841892</v>
      </c>
      <c r="S175" s="40">
        <f t="shared" si="150"/>
        <v>-3.0713713225527184</v>
      </c>
      <c r="T175" s="40">
        <f t="shared" si="151"/>
        <v>-0.67440921368882023</v>
      </c>
      <c r="W175" s="10" t="str">
        <f t="shared" ref="W175:AB175" si="196">W30</f>
        <v>81 Process, plant and machine operatives</v>
      </c>
      <c r="X175" s="11">
        <f t="shared" si="196"/>
        <v>7.714980606814863</v>
      </c>
      <c r="Y175" s="11">
        <f t="shared" si="196"/>
        <v>8.5707983095649318</v>
      </c>
      <c r="Z175" s="11">
        <f t="shared" si="196"/>
        <v>6.9854687141061307</v>
      </c>
      <c r="AA175" s="11">
        <f t="shared" si="196"/>
        <v>8.3514646321720356</v>
      </c>
      <c r="AB175" s="11">
        <f t="shared" si="196"/>
        <v>8.8159662894195261</v>
      </c>
      <c r="AD175" s="40">
        <f t="shared" si="153"/>
        <v>-1.9670339620644572</v>
      </c>
      <c r="AE175" s="40">
        <f t="shared" si="154"/>
        <v>1.5636479143458004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40.788383662853427</v>
      </c>
      <c r="C176" s="11">
        <f t="shared" si="146"/>
        <v>50.593084461933806</v>
      </c>
      <c r="D176" s="11">
        <f t="shared" si="146"/>
        <v>49.196032664064738</v>
      </c>
      <c r="E176" s="11">
        <f t="shared" si="146"/>
        <v>50.048038123499182</v>
      </c>
      <c r="F176" s="11">
        <f t="shared" si="146"/>
        <v>48.519081689529784</v>
      </c>
      <c r="H176" s="40">
        <f t="shared" si="147"/>
        <v>3.8194483966094372</v>
      </c>
      <c r="I176" s="40">
        <f t="shared" si="148"/>
        <v>-9.2329522526801711E-2</v>
      </c>
      <c r="L176" s="10" t="str">
        <f t="shared" ref="L176:Q176" si="197">L31</f>
        <v>82 Transport and mobile machine drivers and operatives</v>
      </c>
      <c r="M176" s="11">
        <f t="shared" si="197"/>
        <v>38.83825987113245</v>
      </c>
      <c r="N176" s="11">
        <f t="shared" si="197"/>
        <v>48.11867580062043</v>
      </c>
      <c r="O176" s="11">
        <f t="shared" si="197"/>
        <v>46.780899663741181</v>
      </c>
      <c r="P176" s="11">
        <f t="shared" si="197"/>
        <v>46.971329684817086</v>
      </c>
      <c r="Q176" s="11">
        <f t="shared" si="197"/>
        <v>45.076199926379338</v>
      </c>
      <c r="S176" s="40">
        <f t="shared" si="150"/>
        <v>3.7914935053171117</v>
      </c>
      <c r="T176" s="40">
        <f t="shared" si="151"/>
        <v>-0.24716473290006258</v>
      </c>
      <c r="W176" s="10" t="str">
        <f t="shared" ref="W176:AB176" si="198">W31</f>
        <v>82 Transport and mobile machine drivers and operatives</v>
      </c>
      <c r="X176" s="11">
        <f t="shared" si="198"/>
        <v>1.9501237917210676</v>
      </c>
      <c r="Y176" s="11">
        <f t="shared" si="198"/>
        <v>2.4744086613134058</v>
      </c>
      <c r="Z176" s="11">
        <f t="shared" si="198"/>
        <v>2.4151330003235336</v>
      </c>
      <c r="AA176" s="11">
        <f t="shared" si="198"/>
        <v>3.0767084386821106</v>
      </c>
      <c r="AB176" s="11">
        <f t="shared" si="198"/>
        <v>3.4428817631503814</v>
      </c>
      <c r="AD176" s="40">
        <f t="shared" si="153"/>
        <v>4.3700218231828902</v>
      </c>
      <c r="AE176" s="40">
        <f t="shared" si="154"/>
        <v>2.3918532783175683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19.033472315961635</v>
      </c>
      <c r="C177" s="11">
        <f t="shared" si="146"/>
        <v>18.24107903053924</v>
      </c>
      <c r="D177" s="11">
        <f t="shared" si="146"/>
        <v>16.410948591824312</v>
      </c>
      <c r="E177" s="11">
        <f t="shared" si="146"/>
        <v>28.745424013527906</v>
      </c>
      <c r="F177" s="11">
        <f t="shared" si="146"/>
        <v>31.212545614925137</v>
      </c>
      <c r="H177" s="40">
        <f t="shared" si="147"/>
        <v>-2.921483278540582</v>
      </c>
      <c r="I177" s="40">
        <f t="shared" si="148"/>
        <v>4.3789764163248091</v>
      </c>
      <c r="L177" s="10" t="str">
        <f t="shared" ref="L177:Q178" si="199">L32</f>
        <v>91 Elementary trades and related occupations</v>
      </c>
      <c r="M177" s="11">
        <f t="shared" si="199"/>
        <v>14.092917542559089</v>
      </c>
      <c r="N177" s="11">
        <f t="shared" si="199"/>
        <v>13.233356588008476</v>
      </c>
      <c r="O177" s="11">
        <f t="shared" si="199"/>
        <v>12.503202006542724</v>
      </c>
      <c r="P177" s="11">
        <f t="shared" si="199"/>
        <v>16.734217090245266</v>
      </c>
      <c r="Q177" s="11">
        <f t="shared" si="199"/>
        <v>17.433340644189464</v>
      </c>
      <c r="S177" s="40">
        <f t="shared" si="150"/>
        <v>-2.365328946127887</v>
      </c>
      <c r="T177" s="40">
        <f t="shared" si="151"/>
        <v>2.2407338139996291</v>
      </c>
      <c r="W177" s="10" t="str">
        <f t="shared" ref="W177:AB178" si="200">W32</f>
        <v>91 Elementary trades and related occupations</v>
      </c>
      <c r="X177" s="11">
        <f t="shared" si="200"/>
        <v>4.9405547734025514</v>
      </c>
      <c r="Y177" s="11">
        <f t="shared" si="200"/>
        <v>5.0077224425307945</v>
      </c>
      <c r="Z177" s="11">
        <f t="shared" si="200"/>
        <v>3.9077465852815929</v>
      </c>
      <c r="AA177" s="11">
        <f t="shared" si="200"/>
        <v>12.011206923282613</v>
      </c>
      <c r="AB177" s="11">
        <f t="shared" si="200"/>
        <v>13.779204970735687</v>
      </c>
      <c r="AD177" s="40">
        <f t="shared" si="153"/>
        <v>-4.5820383544142089</v>
      </c>
      <c r="AE177" s="40">
        <f t="shared" si="154"/>
        <v>8.7643372604410352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86.383484564724853</v>
      </c>
      <c r="C178" s="11">
        <f t="shared" si="146"/>
        <v>88.074957172097939</v>
      </c>
      <c r="D178" s="11">
        <f t="shared" si="146"/>
        <v>80.429401148214708</v>
      </c>
      <c r="E178" s="11">
        <f t="shared" si="146"/>
        <v>72.090394854625387</v>
      </c>
      <c r="F178" s="11">
        <f t="shared" si="146"/>
        <v>66.365200439310357</v>
      </c>
      <c r="H178" s="40">
        <f>IF(D$151-B$151 &lt;&gt; 0,(EXP(LN(D178/B178)/(D$151-B$151))-1)*100,0)</f>
        <v>-1.4181819285179031</v>
      </c>
      <c r="I178" s="40">
        <f t="shared" ref="I178" si="201">IF(F$151-D$151 &lt;&gt; 0,(EXP(LN(F178/D178)/(F$151-D$151))-1)*100,0)</f>
        <v>-1.2732050559057795</v>
      </c>
      <c r="L178" s="10" t="str">
        <f t="shared" si="199"/>
        <v>92 Elementary administration and service occupations</v>
      </c>
      <c r="M178" s="11">
        <f t="shared" si="199"/>
        <v>45.439451348430453</v>
      </c>
      <c r="N178" s="11">
        <f t="shared" si="199"/>
        <v>44.170514537796493</v>
      </c>
      <c r="O178" s="11">
        <f t="shared" si="199"/>
        <v>41.244547001567838</v>
      </c>
      <c r="P178" s="11">
        <f t="shared" si="199"/>
        <v>40.573030586605995</v>
      </c>
      <c r="Q178" s="11">
        <f t="shared" si="199"/>
        <v>37.619519786279831</v>
      </c>
      <c r="S178" s="40">
        <f t="shared" ref="S178" si="202">IF(O$151-M$151 &lt;&gt; 0,(EXP(LN(O178/M178)/(O$151-M$151))-1)*100,0)</f>
        <v>-1.9185919730265621</v>
      </c>
      <c r="T178" s="40">
        <f t="shared" ref="T178" si="203">IF(Q$151-O$151 &lt;&gt; 0,(EXP(LN(Q178/O178)/(Q$151-O$151))-1)*100,0)</f>
        <v>-0.61142879438631503</v>
      </c>
      <c r="W178" s="10" t="str">
        <f t="shared" si="200"/>
        <v>92 Elementary administration and service occupations</v>
      </c>
      <c r="X178" s="11">
        <f t="shared" si="200"/>
        <v>40.944033216294372</v>
      </c>
      <c r="Y178" s="11">
        <f t="shared" si="200"/>
        <v>43.904442634301539</v>
      </c>
      <c r="Z178" s="11">
        <f t="shared" si="200"/>
        <v>39.18485414664692</v>
      </c>
      <c r="AA178" s="11">
        <f t="shared" si="200"/>
        <v>31.51736426801941</v>
      </c>
      <c r="AB178" s="11">
        <f t="shared" si="200"/>
        <v>28.745680653030607</v>
      </c>
      <c r="AD178" s="40">
        <f t="shared" ref="AD178" si="204">IF(Z$151-X$151 &lt;&gt; 0,(EXP(LN(Z178/X178)/(Z$151-X$151))-1)*100,0)</f>
        <v>-0.87446992146963387</v>
      </c>
      <c r="AE178" s="40">
        <f t="shared" ref="AE178" si="205">IF(AB$151-Z$151 &lt;&gt; 0,(EXP(LN(AB178/Z178)/(AB$151-Z$151))-1)*100,0)</f>
        <v>-2.0441695588204079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862.12400000000002</v>
      </c>
      <c r="C180" s="34">
        <f t="shared" si="206"/>
        <v>933.55599999999959</v>
      </c>
      <c r="D180" s="34">
        <f t="shared" si="206"/>
        <v>924.25600000000031</v>
      </c>
      <c r="E180" s="34">
        <f t="shared" si="206"/>
        <v>949.40200000000027</v>
      </c>
      <c r="F180" s="34">
        <f t="shared" si="206"/>
        <v>985.34599999999989</v>
      </c>
      <c r="H180" s="43">
        <f>IF(D$151-B$151 &lt;&gt; 0,(EXP(LN(D180/B180)/(D$151-B$151))-1)*100,0)</f>
        <v>1.401530175562371</v>
      </c>
      <c r="I180" s="43">
        <f t="shared" si="148"/>
        <v>0.42760335183862352</v>
      </c>
      <c r="L180" s="231" t="str">
        <f t="shared" ref="L180:Q180" si="207">L35</f>
        <v>All occupations</v>
      </c>
      <c r="M180" s="34">
        <f t="shared" si="207"/>
        <v>461.40637054807797</v>
      </c>
      <c r="N180" s="34">
        <f t="shared" si="207"/>
        <v>490.23124023086427</v>
      </c>
      <c r="O180" s="34">
        <f t="shared" si="207"/>
        <v>488.61246782268904</v>
      </c>
      <c r="P180" s="34">
        <f t="shared" si="207"/>
        <v>500.69584428435451</v>
      </c>
      <c r="Q180" s="34">
        <f t="shared" si="207"/>
        <v>514.82733326902996</v>
      </c>
      <c r="S180" s="43">
        <f t="shared" ref="S180" si="208">IF(O$151-M$151 &lt;&gt; 0,(EXP(LN(O180/M180)/(O$151-M$151))-1)*100,0)</f>
        <v>1.1524000180068494</v>
      </c>
      <c r="T180" s="43">
        <f t="shared" ref="T180" si="209">IF(Q$151-O$151 &lt;&gt; 0,(EXP(LN(Q180/O180)/(Q$151-O$151))-1)*100,0)</f>
        <v>0.34902028429169007</v>
      </c>
      <c r="W180" s="231" t="str">
        <f t="shared" ref="W180:AB180" si="210">W35</f>
        <v>All occupations</v>
      </c>
      <c r="X180" s="34">
        <f t="shared" si="210"/>
        <v>400.71762945192222</v>
      </c>
      <c r="Y180" s="34">
        <f t="shared" si="210"/>
        <v>443.32475976913548</v>
      </c>
      <c r="Z180" s="34">
        <f t="shared" si="210"/>
        <v>435.64353217731127</v>
      </c>
      <c r="AA180" s="34">
        <f t="shared" si="210"/>
        <v>448.70615571564593</v>
      </c>
      <c r="AB180" s="34">
        <f t="shared" si="210"/>
        <v>470.51866673097032</v>
      </c>
      <c r="AD180" s="43">
        <f t="shared" ref="AD180" si="211">IF(Z$151-X$151 &lt;&gt; 0,(EXP(LN(Z180/X180)/(Z$151-X$151))-1)*100,0)</f>
        <v>1.6853913063673565</v>
      </c>
      <c r="AE180" s="43">
        <f t="shared" ref="AE180" si="212">IF(AB$151-Z$151 &lt;&gt; 0,(EXP(LN(AB180/Z180)/(AB$151-Z$151))-1)*100,0)</f>
        <v>0.51472893627093619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South East Midlands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82.891695523863447</v>
      </c>
      <c r="C7" s="31">
        <f>'Occ T1'!C8</f>
        <v>99.569634747426065</v>
      </c>
      <c r="D7" s="31">
        <f>'Occ T1'!D8</f>
        <v>102.75495333891907</v>
      </c>
      <c r="E7" s="31">
        <f>'Occ T1'!E8</f>
        <v>97.43296116766642</v>
      </c>
      <c r="F7" s="31">
        <f>'Occ T1'!F8</f>
        <v>107.28124470570503</v>
      </c>
      <c r="H7" s="31">
        <f>C7-B7</f>
        <v>16.677939223562618</v>
      </c>
      <c r="I7" s="31">
        <f>D7-C7</f>
        <v>3.1853185914930009</v>
      </c>
      <c r="J7" s="31">
        <f>E7-D7</f>
        <v>-5.3219921712526457</v>
      </c>
      <c r="K7" s="31">
        <f>F7-E7</f>
        <v>9.8482835380386149</v>
      </c>
      <c r="L7" s="31">
        <f>F7-D7</f>
        <v>4.5262913667859692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56.260147218954963</v>
      </c>
      <c r="C8" s="32">
        <f>'Occ T2'!C8</f>
        <v>69.257289514306621</v>
      </c>
      <c r="D8" s="32">
        <f>'Occ T2'!D8</f>
        <v>71.619380012127294</v>
      </c>
      <c r="E8" s="32">
        <f>'Occ T2'!E8</f>
        <v>64.882680406689232</v>
      </c>
      <c r="F8" s="32">
        <f>'Occ T2'!F8</f>
        <v>70.480651308881392</v>
      </c>
      <c r="H8" s="31">
        <f t="shared" ref="H8:H9" si="0">C8-B8</f>
        <v>12.997142295351658</v>
      </c>
      <c r="I8" s="31">
        <f t="shared" ref="I8:I9" si="1">D8-C8</f>
        <v>2.3620904978206738</v>
      </c>
      <c r="J8" s="31">
        <f t="shared" ref="J8:J9" si="2">E8-D8</f>
        <v>-6.7366996054380621</v>
      </c>
      <c r="K8" s="31">
        <f t="shared" ref="K8:K9" si="3">F8-E8</f>
        <v>5.5979709021921593</v>
      </c>
      <c r="L8" s="31">
        <f t="shared" ref="L8:L49" si="4">F8-D8</f>
        <v>-1.1387287032459028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26.631548304908485</v>
      </c>
      <c r="C9" s="32">
        <f>'Occ T2'!C9</f>
        <v>30.312345233119444</v>
      </c>
      <c r="D9" s="32">
        <f>'Occ T2'!D9</f>
        <v>31.135573326791768</v>
      </c>
      <c r="E9" s="32">
        <f>'Occ T2'!E9</f>
        <v>32.550280760977188</v>
      </c>
      <c r="F9" s="32">
        <f>'Occ T2'!F9</f>
        <v>36.80059339682365</v>
      </c>
      <c r="H9" s="31">
        <f t="shared" si="0"/>
        <v>3.6807969282109596</v>
      </c>
      <c r="I9" s="31">
        <f t="shared" si="1"/>
        <v>0.82322809367232352</v>
      </c>
      <c r="J9" s="31">
        <f t="shared" si="2"/>
        <v>1.41470743418542</v>
      </c>
      <c r="K9" s="31">
        <f t="shared" si="3"/>
        <v>4.2503126358464627</v>
      </c>
      <c r="L9" s="31">
        <f t="shared" si="4"/>
        <v>5.6650200700318827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154.34777525266747</v>
      </c>
      <c r="C11" s="31">
        <f>'Occ T1'!C9</f>
        <v>179.29045751577672</v>
      </c>
      <c r="D11" s="31">
        <f>'Occ T1'!D9</f>
        <v>188.4091845428961</v>
      </c>
      <c r="E11" s="31">
        <f>'Occ T1'!E9</f>
        <v>202.87052516967469</v>
      </c>
      <c r="F11" s="31">
        <f>'Occ T1'!F9</f>
        <v>225.71182146499621</v>
      </c>
      <c r="H11" s="31">
        <f>C11-B11</f>
        <v>24.942682263109248</v>
      </c>
      <c r="I11" s="31">
        <f t="shared" ref="I11:I49" si="5">D11-C11</f>
        <v>9.1187270271193768</v>
      </c>
      <c r="J11" s="31">
        <f>E11-D11</f>
        <v>14.461340626778593</v>
      </c>
      <c r="K11" s="31">
        <f>F11-E11</f>
        <v>22.841296295321513</v>
      </c>
      <c r="L11" s="31">
        <f t="shared" si="4"/>
        <v>37.302636922100106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46.912956347586338</v>
      </c>
      <c r="C12" s="10">
        <f>'Occ T2'!C10</f>
        <v>54.654941997353703</v>
      </c>
      <c r="D12" s="10">
        <f>'Occ T2'!D10</f>
        <v>56.741845170882804</v>
      </c>
      <c r="E12" s="10">
        <f>'Occ T2'!E10</f>
        <v>70.20234823729426</v>
      </c>
      <c r="F12" s="10">
        <f>'Occ T2'!F10</f>
        <v>80.69653490429485</v>
      </c>
      <c r="H12" s="11">
        <f t="shared" ref="H12:K14" si="6">C12-B12</f>
        <v>7.7419856497673649</v>
      </c>
      <c r="I12" s="31">
        <f t="shared" si="5"/>
        <v>2.0869031735291017</v>
      </c>
      <c r="J12" s="11">
        <f t="shared" si="6"/>
        <v>13.460503066411455</v>
      </c>
      <c r="K12" s="11">
        <f t="shared" si="6"/>
        <v>10.494186667000591</v>
      </c>
      <c r="L12" s="31">
        <f t="shared" si="4"/>
        <v>23.954689733412046</v>
      </c>
    </row>
    <row r="13" spans="1:12" x14ac:dyDescent="0.2">
      <c r="A13" s="10" t="str">
        <f>'Occ T2'!A11</f>
        <v>22 Health professionals</v>
      </c>
      <c r="B13" s="10">
        <f>'Occ T2'!B11</f>
        <v>28.948204758658154</v>
      </c>
      <c r="C13" s="10">
        <f>'Occ T2'!C11</f>
        <v>34.896695554812958</v>
      </c>
      <c r="D13" s="10">
        <f>'Occ T2'!D11</f>
        <v>34.806666968318424</v>
      </c>
      <c r="E13" s="10">
        <f>'Occ T2'!E11</f>
        <v>34.801847938724947</v>
      </c>
      <c r="F13" s="10">
        <f>'Occ T2'!F11</f>
        <v>37.977791368074236</v>
      </c>
      <c r="H13" s="11">
        <f t="shared" si="6"/>
        <v>5.9484907961548039</v>
      </c>
      <c r="I13" s="31">
        <f t="shared" si="5"/>
        <v>-9.0028586494533158E-2</v>
      </c>
      <c r="J13" s="11">
        <f t="shared" si="6"/>
        <v>-4.819029593477353E-3</v>
      </c>
      <c r="K13" s="11">
        <f t="shared" si="6"/>
        <v>3.1759434293492887</v>
      </c>
      <c r="L13" s="31">
        <f t="shared" si="4"/>
        <v>3.1711243997558114</v>
      </c>
    </row>
    <row r="14" spans="1:12" x14ac:dyDescent="0.2">
      <c r="A14" s="10" t="str">
        <f>'Occ T2'!A12</f>
        <v>23 Teaching and other educational professionals</v>
      </c>
      <c r="B14" s="10">
        <f>'Occ T2'!B12</f>
        <v>31.488388189008433</v>
      </c>
      <c r="C14" s="10">
        <f>'Occ T2'!C12</f>
        <v>33.928069168467509</v>
      </c>
      <c r="D14" s="10">
        <f>'Occ T2'!D12</f>
        <v>35.090657630209826</v>
      </c>
      <c r="E14" s="10">
        <f>'Occ T2'!E12</f>
        <v>32.809578003469269</v>
      </c>
      <c r="F14" s="10">
        <f>'Occ T2'!F12</f>
        <v>34.026979522838651</v>
      </c>
      <c r="H14" s="11">
        <f t="shared" si="6"/>
        <v>2.4396809794590766</v>
      </c>
      <c r="I14" s="31">
        <f t="shared" si="5"/>
        <v>1.1625884617423168</v>
      </c>
      <c r="J14" s="11">
        <f t="shared" si="6"/>
        <v>-2.2810796267405564</v>
      </c>
      <c r="K14" s="11">
        <f t="shared" si="6"/>
        <v>1.2174015193693819</v>
      </c>
      <c r="L14" s="31">
        <f t="shared" si="4"/>
        <v>-1.0636781073711745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46.998225957414562</v>
      </c>
      <c r="C15" s="10">
        <f>'Occ T2'!C13</f>
        <v>55.810750795142553</v>
      </c>
      <c r="D15" s="10">
        <f>'Occ T2'!D13</f>
        <v>61.770014773485059</v>
      </c>
      <c r="E15" s="10">
        <f>'Occ T2'!E13</f>
        <v>65.056750990186231</v>
      </c>
      <c r="F15" s="10">
        <f>'Occ T2'!F13</f>
        <v>73.010515669788475</v>
      </c>
      <c r="H15" s="11">
        <f t="shared" ref="H15" si="7">C15-B15</f>
        <v>8.8125248377279917</v>
      </c>
      <c r="I15" s="31">
        <f t="shared" si="5"/>
        <v>5.9592639783425057</v>
      </c>
      <c r="J15" s="11">
        <f t="shared" ref="J15" si="8">E15-D15</f>
        <v>3.286736216701172</v>
      </c>
      <c r="K15" s="11">
        <f t="shared" ref="K15" si="9">F15-E15</f>
        <v>7.9537646796022443</v>
      </c>
      <c r="L15" s="31">
        <f t="shared" si="4"/>
        <v>11.240500896303416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97.996279299454585</v>
      </c>
      <c r="C17" s="31">
        <f>'Occ T1'!C10</f>
        <v>108.55014465316648</v>
      </c>
      <c r="D17" s="31">
        <f>'Occ T1'!D10</f>
        <v>113.44183156404978</v>
      </c>
      <c r="E17" s="31">
        <f>'Occ T1'!E10</f>
        <v>119.29079874234023</v>
      </c>
      <c r="F17" s="31">
        <f>'Occ T1'!F10</f>
        <v>130.06171429640997</v>
      </c>
      <c r="H17" s="31">
        <f t="shared" ref="H17:K21" si="10">C17-B17</f>
        <v>10.553865353711899</v>
      </c>
      <c r="I17" s="31">
        <f t="shared" si="5"/>
        <v>4.8916869108832941</v>
      </c>
      <c r="J17" s="31">
        <f t="shared" si="10"/>
        <v>5.8489671782904509</v>
      </c>
      <c r="K17" s="31">
        <f t="shared" si="10"/>
        <v>10.770915554069745</v>
      </c>
      <c r="L17" s="31">
        <f t="shared" si="4"/>
        <v>16.619882732360196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13.891194542519694</v>
      </c>
      <c r="C18" s="10">
        <f>'Occ T2'!C14</f>
        <v>16.598815560828282</v>
      </c>
      <c r="D18" s="10">
        <f>'Occ T2'!D14</f>
        <v>17.909910904776545</v>
      </c>
      <c r="E18" s="10">
        <f>'Occ T2'!E14</f>
        <v>16.815220987583245</v>
      </c>
      <c r="F18" s="10">
        <f>'Occ T2'!F14</f>
        <v>18.232493635622355</v>
      </c>
      <c r="H18" s="11">
        <f t="shared" si="10"/>
        <v>2.707621018308588</v>
      </c>
      <c r="I18" s="31">
        <f t="shared" si="5"/>
        <v>1.3110953439482635</v>
      </c>
      <c r="J18" s="11">
        <f t="shared" si="10"/>
        <v>-1.0946899171932998</v>
      </c>
      <c r="K18" s="11">
        <f t="shared" si="10"/>
        <v>1.4172726480391091</v>
      </c>
      <c r="L18" s="31">
        <f t="shared" si="4"/>
        <v>0.32258273084580935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12.983193146151176</v>
      </c>
      <c r="C19" s="10">
        <f>'Occ T2'!C15</f>
        <v>15.436641595378935</v>
      </c>
      <c r="D19" s="10">
        <f>'Occ T2'!D15</f>
        <v>15.579999043070721</v>
      </c>
      <c r="E19" s="10">
        <f>'Occ T2'!E15</f>
        <v>24.95899381799547</v>
      </c>
      <c r="F19" s="10">
        <f>'Occ T2'!F15</f>
        <v>29.888628348738163</v>
      </c>
      <c r="H19" s="11">
        <f t="shared" si="10"/>
        <v>2.4534484492277588</v>
      </c>
      <c r="I19" s="31">
        <f t="shared" si="5"/>
        <v>0.14335744769178582</v>
      </c>
      <c r="J19" s="11">
        <f t="shared" si="10"/>
        <v>9.3789947749247489</v>
      </c>
      <c r="K19" s="11">
        <f t="shared" si="10"/>
        <v>4.9296345307426925</v>
      </c>
      <c r="L19" s="31">
        <f t="shared" si="4"/>
        <v>14.308629305667441</v>
      </c>
    </row>
    <row r="20" spans="1:12" x14ac:dyDescent="0.2">
      <c r="A20" s="10" t="str">
        <f>'Occ T2'!A16</f>
        <v>33 Protective service occupations</v>
      </c>
      <c r="B20" s="10">
        <f>'Occ T2'!B16</f>
        <v>9.5676289350769839</v>
      </c>
      <c r="C20" s="10">
        <f>'Occ T2'!C16</f>
        <v>9.8738854076293237</v>
      </c>
      <c r="D20" s="10">
        <f>'Occ T2'!D16</f>
        <v>10.250889275101747</v>
      </c>
      <c r="E20" s="10">
        <f>'Occ T2'!E16</f>
        <v>8.9771540644864611</v>
      </c>
      <c r="F20" s="10">
        <f>'Occ T2'!F16</f>
        <v>9.4230519448942101</v>
      </c>
      <c r="H20" s="11">
        <f t="shared" si="10"/>
        <v>0.30625647255233979</v>
      </c>
      <c r="I20" s="31">
        <f t="shared" si="5"/>
        <v>0.37700386747242298</v>
      </c>
      <c r="J20" s="11">
        <f t="shared" si="10"/>
        <v>-1.2737352106152855</v>
      </c>
      <c r="K20" s="11">
        <f t="shared" si="10"/>
        <v>0.44589788040774891</v>
      </c>
      <c r="L20" s="31">
        <f t="shared" si="4"/>
        <v>-0.82783733020753658</v>
      </c>
    </row>
    <row r="21" spans="1:12" x14ac:dyDescent="0.2">
      <c r="A21" s="10" t="str">
        <f>'Occ T2'!A17</f>
        <v>34 Culture, media and sports occupations</v>
      </c>
      <c r="B21" s="10">
        <f>'Occ T2'!B17</f>
        <v>12.890596119460179</v>
      </c>
      <c r="C21" s="10">
        <f>'Occ T2'!C17</f>
        <v>12.514781119645949</v>
      </c>
      <c r="D21" s="10">
        <f>'Occ T2'!D17</f>
        <v>13.27660452568808</v>
      </c>
      <c r="E21" s="10">
        <f>'Occ T2'!E17</f>
        <v>11.528447170566395</v>
      </c>
      <c r="F21" s="10">
        <f>'Occ T2'!F17</f>
        <v>12.398047784426756</v>
      </c>
      <c r="H21" s="11">
        <f t="shared" si="10"/>
        <v>-0.37581499981422972</v>
      </c>
      <c r="I21" s="31">
        <f t="shared" si="5"/>
        <v>0.76182340604213117</v>
      </c>
      <c r="J21" s="11">
        <f t="shared" si="10"/>
        <v>-1.7481573551216858</v>
      </c>
      <c r="K21" s="11">
        <f t="shared" si="10"/>
        <v>0.8696006138603618</v>
      </c>
      <c r="L21" s="31">
        <f t="shared" si="4"/>
        <v>-0.87855674126132399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48.663666556246554</v>
      </c>
      <c r="C22" s="10">
        <f>'Occ T2'!C18</f>
        <v>54.126020969683992</v>
      </c>
      <c r="D22" s="10">
        <f>'Occ T2'!D18</f>
        <v>56.424427815412677</v>
      </c>
      <c r="E22" s="10">
        <f>'Occ T2'!E18</f>
        <v>57.010982701708663</v>
      </c>
      <c r="F22" s="10">
        <f>'Occ T2'!F18</f>
        <v>60.119492582728491</v>
      </c>
      <c r="H22" s="11">
        <f t="shared" ref="H22" si="11">C22-B22</f>
        <v>5.4623544134374384</v>
      </c>
      <c r="I22" s="31">
        <f t="shared" si="5"/>
        <v>2.2984068457286853</v>
      </c>
      <c r="J22" s="11">
        <f t="shared" ref="J22" si="12">E22-D22</f>
        <v>0.58655488629598551</v>
      </c>
      <c r="K22" s="11">
        <f t="shared" ref="K22" si="13">F22-E22</f>
        <v>3.1085098810198275</v>
      </c>
      <c r="L22" s="31">
        <f t="shared" si="4"/>
        <v>3.695064767315813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95.703718659826365</v>
      </c>
      <c r="C24" s="31">
        <f>'Occ T1'!C11</f>
        <v>97.67139856717958</v>
      </c>
      <c r="D24" s="31">
        <f>'Occ T1'!D11</f>
        <v>100.00440525300458</v>
      </c>
      <c r="E24" s="31">
        <f>'Occ T1'!E11</f>
        <v>101.76115119532854</v>
      </c>
      <c r="F24" s="31">
        <f>'Occ T1'!F11</f>
        <v>97.345923165440098</v>
      </c>
      <c r="H24" s="31">
        <f t="shared" ref="H24:K26" si="14">C24-B24</f>
        <v>1.9676799073532152</v>
      </c>
      <c r="I24" s="31">
        <f t="shared" si="5"/>
        <v>2.3330066858249978</v>
      </c>
      <c r="J24" s="31">
        <f t="shared" si="14"/>
        <v>1.7567459423239598</v>
      </c>
      <c r="K24" s="31">
        <f t="shared" si="14"/>
        <v>-4.4152280298884392</v>
      </c>
      <c r="L24" s="31">
        <f t="shared" si="4"/>
        <v>-2.6584820875644795</v>
      </c>
    </row>
    <row r="25" spans="1:12" x14ac:dyDescent="0.2">
      <c r="A25" t="str">
        <f>'Occ T2'!A19</f>
        <v>41 Administrative occupations</v>
      </c>
      <c r="B25" s="32">
        <f>'Occ T2'!B19</f>
        <v>77.374951002956735</v>
      </c>
      <c r="C25" s="32">
        <f>'Occ T2'!C19</f>
        <v>79.882197734218266</v>
      </c>
      <c r="D25" s="32">
        <f>'Occ T2'!D19</f>
        <v>82.707688245933383</v>
      </c>
      <c r="E25" s="32">
        <f>'Occ T2'!E19</f>
        <v>85.465301607426895</v>
      </c>
      <c r="F25" s="32">
        <f>'Occ T2'!F19</f>
        <v>84.721262427667199</v>
      </c>
      <c r="H25" s="11">
        <f t="shared" si="14"/>
        <v>2.5072467312615316</v>
      </c>
      <c r="I25" s="31">
        <f t="shared" si="5"/>
        <v>2.8254905117151168</v>
      </c>
      <c r="J25" s="11">
        <f t="shared" si="14"/>
        <v>2.7576133614935117</v>
      </c>
      <c r="K25" s="11">
        <f t="shared" si="14"/>
        <v>-0.74403917975969591</v>
      </c>
      <c r="L25" s="31">
        <f t="shared" si="4"/>
        <v>2.0135741817338157</v>
      </c>
    </row>
    <row r="26" spans="1:12" x14ac:dyDescent="0.2">
      <c r="A26" t="str">
        <f>'Occ T2'!A20</f>
        <v>42 Secretarial and related occupations</v>
      </c>
      <c r="B26" s="32">
        <f>'Occ T2'!B20</f>
        <v>18.328767656869623</v>
      </c>
      <c r="C26" s="32">
        <f>'Occ T2'!C20</f>
        <v>17.78920083296132</v>
      </c>
      <c r="D26" s="32">
        <f>'Occ T2'!D20</f>
        <v>17.296717007071198</v>
      </c>
      <c r="E26" s="32">
        <f>'Occ T2'!E20</f>
        <v>16.295849587901639</v>
      </c>
      <c r="F26" s="32">
        <f>'Occ T2'!F20</f>
        <v>12.624660737772897</v>
      </c>
      <c r="H26" s="11">
        <f t="shared" si="14"/>
        <v>-0.53956682390830224</v>
      </c>
      <c r="I26" s="31">
        <f t="shared" si="5"/>
        <v>-0.49248382589012252</v>
      </c>
      <c r="J26" s="11">
        <f t="shared" si="14"/>
        <v>-1.000867419169559</v>
      </c>
      <c r="K26" s="11">
        <f t="shared" si="14"/>
        <v>-3.6711888501287415</v>
      </c>
      <c r="L26" s="31">
        <f t="shared" si="4"/>
        <v>-4.6720562692983005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81.22119797178803</v>
      </c>
      <c r="C28" s="31">
        <f>'Occ T1'!C12</f>
        <v>80.563416079906631</v>
      </c>
      <c r="D28" s="31">
        <f>'Occ T1'!D12</f>
        <v>71.81689339409094</v>
      </c>
      <c r="E28" s="31">
        <f>'Occ T1'!E12</f>
        <v>71.409965440509424</v>
      </c>
      <c r="F28" s="31">
        <f>'Occ T1'!F12</f>
        <v>67.234917213218196</v>
      </c>
      <c r="H28" s="31">
        <f t="shared" ref="H28:K30" si="15">C28-B28</f>
        <v>-0.65778189188139891</v>
      </c>
      <c r="I28" s="31">
        <f t="shared" si="5"/>
        <v>-8.746522685815691</v>
      </c>
      <c r="J28" s="31">
        <f t="shared" si="15"/>
        <v>-0.40692795358151557</v>
      </c>
      <c r="K28" s="31">
        <f t="shared" si="15"/>
        <v>-4.1750482272912279</v>
      </c>
      <c r="L28" s="31">
        <f t="shared" si="4"/>
        <v>-4.5819761808727435</v>
      </c>
    </row>
    <row r="29" spans="1:12" x14ac:dyDescent="0.2">
      <c r="A29" s="10" t="str">
        <f>'Occ T2'!A21</f>
        <v>51 Skilled agricultural and related trades</v>
      </c>
      <c r="B29" s="10">
        <f>'Occ T2'!B21</f>
        <v>8.6520877618869871</v>
      </c>
      <c r="C29" s="10">
        <f>'Occ T2'!C21</f>
        <v>9.0444435067437237</v>
      </c>
      <c r="D29" s="10">
        <f>'Occ T2'!D21</f>
        <v>9.323641066175087</v>
      </c>
      <c r="E29" s="10">
        <f>'Occ T2'!E21</f>
        <v>8.9732408669184966</v>
      </c>
      <c r="F29" s="10">
        <f>'Occ T2'!F21</f>
        <v>9.6038883699191224</v>
      </c>
      <c r="H29" s="11">
        <f t="shared" si="15"/>
        <v>0.39235574485673652</v>
      </c>
      <c r="I29" s="31">
        <f t="shared" si="5"/>
        <v>0.27919755943136337</v>
      </c>
      <c r="J29" s="11">
        <f t="shared" si="15"/>
        <v>-0.35040019925659038</v>
      </c>
      <c r="K29" s="11">
        <f t="shared" si="15"/>
        <v>0.63064750300062578</v>
      </c>
      <c r="L29" s="31">
        <f t="shared" si="4"/>
        <v>0.28024730374403539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34.296049530101634</v>
      </c>
      <c r="C30" s="10">
        <f>'Occ T2'!C22</f>
        <v>35.437847124421324</v>
      </c>
      <c r="D30" s="10">
        <f>'Occ T2'!D22</f>
        <v>30.894826966549104</v>
      </c>
      <c r="E30" s="10">
        <f>'Occ T2'!E22</f>
        <v>30.682366799136574</v>
      </c>
      <c r="F30" s="10">
        <f>'Occ T2'!F22</f>
        <v>28.778088283868833</v>
      </c>
      <c r="H30" s="11">
        <f t="shared" si="15"/>
        <v>1.1417975943196907</v>
      </c>
      <c r="I30" s="31">
        <f t="shared" si="5"/>
        <v>-4.5430201578722205</v>
      </c>
      <c r="J30" s="11">
        <f t="shared" si="15"/>
        <v>-0.21246016741253015</v>
      </c>
      <c r="K30" s="11">
        <f t="shared" si="15"/>
        <v>-1.9042785152677411</v>
      </c>
      <c r="L30" s="31">
        <f t="shared" si="4"/>
        <v>-2.1167386826802712</v>
      </c>
    </row>
    <row r="31" spans="1:12" x14ac:dyDescent="0.2">
      <c r="A31" s="10" t="str">
        <f>'Occ T2'!A23</f>
        <v>53 Skilled construction and building trades</v>
      </c>
      <c r="B31" s="10">
        <f>'Occ T2'!B23</f>
        <v>22.660175779742318</v>
      </c>
      <c r="C31" s="10">
        <f>'Occ T2'!C23</f>
        <v>22.174235906243485</v>
      </c>
      <c r="D31" s="10">
        <f>'Occ T2'!D23</f>
        <v>18.129103604328201</v>
      </c>
      <c r="E31" s="10">
        <f>'Occ T2'!E23</f>
        <v>17.870434230164989</v>
      </c>
      <c r="F31" s="10">
        <f>'Occ T2'!F23</f>
        <v>15.57201646522978</v>
      </c>
      <c r="H31" s="11">
        <f t="shared" ref="H31:H32" si="16">C31-B31</f>
        <v>-0.4859398734988325</v>
      </c>
      <c r="I31" s="31">
        <f t="shared" si="5"/>
        <v>-4.0451323019152845</v>
      </c>
      <c r="J31" s="11">
        <f t="shared" ref="J31:J32" si="17">E31-D31</f>
        <v>-0.25866937416321178</v>
      </c>
      <c r="K31" s="11">
        <f t="shared" ref="K31:K32" si="18">F31-E31</f>
        <v>-2.2984177649352091</v>
      </c>
      <c r="L31" s="31">
        <f t="shared" si="4"/>
        <v>-2.5570871390984209</v>
      </c>
    </row>
    <row r="32" spans="1:12" x14ac:dyDescent="0.2">
      <c r="A32" s="10" t="str">
        <f>'Occ T2'!A24</f>
        <v>54 Textiles, printing and other skilled trades</v>
      </c>
      <c r="B32" s="10">
        <f>'Occ T2'!B24</f>
        <v>15.612884900057077</v>
      </c>
      <c r="C32" s="10">
        <f>'Occ T2'!C24</f>
        <v>13.906889542498094</v>
      </c>
      <c r="D32" s="10">
        <f>'Occ T2'!D24</f>
        <v>13.469321757038545</v>
      </c>
      <c r="E32" s="10">
        <f>'Occ T2'!E24</f>
        <v>13.883923544289365</v>
      </c>
      <c r="F32" s="10">
        <f>'Occ T2'!F24</f>
        <v>13.280924094200456</v>
      </c>
      <c r="H32" s="11">
        <f t="shared" si="16"/>
        <v>-1.705995357558983</v>
      </c>
      <c r="I32" s="31">
        <f t="shared" si="5"/>
        <v>-0.43756778545954944</v>
      </c>
      <c r="J32" s="11">
        <f t="shared" si="17"/>
        <v>0.41460178725082031</v>
      </c>
      <c r="K32" s="11">
        <f t="shared" si="18"/>
        <v>-0.60299945008890887</v>
      </c>
      <c r="L32" s="31">
        <f t="shared" si="4"/>
        <v>-0.18839766283808856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90.584637093951912</v>
      </c>
      <c r="C34" s="31">
        <f>'Occ T1'!C13</f>
        <v>99.054273637847416</v>
      </c>
      <c r="D34" s="31">
        <f>'Occ T1'!D13</f>
        <v>94.846009134356748</v>
      </c>
      <c r="E34" s="31">
        <f>'Occ T1'!E13</f>
        <v>96.943108715047543</v>
      </c>
      <c r="F34" s="31">
        <f>'Occ T1'!F13</f>
        <v>104.12241221709172</v>
      </c>
      <c r="H34" s="31">
        <f t="shared" ref="H34:K36" si="19">C34-B34</f>
        <v>8.4696365438955041</v>
      </c>
      <c r="I34" s="31">
        <f t="shared" si="5"/>
        <v>-4.2082645034906676</v>
      </c>
      <c r="J34" s="31">
        <f t="shared" si="19"/>
        <v>2.0970995806907951</v>
      </c>
      <c r="K34" s="31">
        <f t="shared" si="19"/>
        <v>7.1793035020441778</v>
      </c>
      <c r="L34" s="31">
        <f t="shared" si="4"/>
        <v>9.2764030827349728</v>
      </c>
    </row>
    <row r="35" spans="1:12" x14ac:dyDescent="0.2">
      <c r="A35" s="10" t="str">
        <f>'Occ T2'!A25</f>
        <v>61 Caring personal service occupations</v>
      </c>
      <c r="B35" s="10">
        <f>'Occ T2'!B25</f>
        <v>68.534432007301987</v>
      </c>
      <c r="C35" s="10">
        <f>'Occ T2'!C25</f>
        <v>73.173102563117126</v>
      </c>
      <c r="D35" s="10">
        <f>'Occ T2'!D25</f>
        <v>69.882460778653027</v>
      </c>
      <c r="E35" s="10">
        <f>'Occ T2'!E25</f>
        <v>73.490000026501917</v>
      </c>
      <c r="F35" s="10">
        <f>'Occ T2'!F25</f>
        <v>80.097417808298715</v>
      </c>
      <c r="G35" s="10"/>
      <c r="H35" s="11">
        <f t="shared" si="19"/>
        <v>4.6386705558151391</v>
      </c>
      <c r="I35" s="31">
        <f t="shared" si="5"/>
        <v>-3.2906417844640998</v>
      </c>
      <c r="J35" s="11">
        <f t="shared" si="19"/>
        <v>3.6075392478488908</v>
      </c>
      <c r="K35" s="11">
        <f t="shared" si="19"/>
        <v>6.6074177817967978</v>
      </c>
      <c r="L35" s="31">
        <f t="shared" si="4"/>
        <v>10.214957029645689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21.137243595479461</v>
      </c>
      <c r="C36" s="10">
        <f>'Occ T2'!C26</f>
        <v>25.102675350720304</v>
      </c>
      <c r="D36" s="10">
        <f>'Occ T2'!D26</f>
        <v>23.983966586106639</v>
      </c>
      <c r="E36" s="10">
        <f>'Occ T2'!E26</f>
        <v>22.703334918493319</v>
      </c>
      <c r="F36" s="10">
        <f>'Occ T2'!F26</f>
        <v>23.174989426244448</v>
      </c>
      <c r="G36" s="10"/>
      <c r="H36" s="11">
        <f t="shared" si="19"/>
        <v>3.9654317552408429</v>
      </c>
      <c r="I36" s="31">
        <f t="shared" si="5"/>
        <v>-1.1187087646136646</v>
      </c>
      <c r="J36" s="11">
        <f t="shared" si="19"/>
        <v>-1.2806316676133207</v>
      </c>
      <c r="K36" s="11">
        <f t="shared" si="19"/>
        <v>0.47165450775112916</v>
      </c>
      <c r="L36" s="31">
        <f t="shared" si="4"/>
        <v>-0.80897715986219154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0.91296149117046954</v>
      </c>
      <c r="C37" s="10">
        <f>'Occ T2'!C27</f>
        <v>0.77849572400998679</v>
      </c>
      <c r="D37" s="10">
        <f>'Occ T2'!D27</f>
        <v>0.97958176959708265</v>
      </c>
      <c r="E37" s="10">
        <f>'Occ T2'!E27</f>
        <v>0.7497737700523156</v>
      </c>
      <c r="F37" s="10">
        <f>'Occ T2'!F27</f>
        <v>0.85000498254854817</v>
      </c>
      <c r="G37" s="10"/>
      <c r="H37" s="11">
        <f t="shared" ref="H37" si="20">C37-B37</f>
        <v>-0.13446576716048275</v>
      </c>
      <c r="I37" s="31">
        <f t="shared" ref="I37" si="21">D37-C37</f>
        <v>0.20108604558709586</v>
      </c>
      <c r="J37" s="11">
        <f t="shared" ref="J37" si="22">E37-D37</f>
        <v>-0.22980799954476705</v>
      </c>
      <c r="K37" s="11">
        <f t="shared" ref="K37" si="23">F37-E37</f>
        <v>0.10023121249623257</v>
      </c>
      <c r="L37" s="31">
        <f t="shared" ref="L37" si="24">F37-D37</f>
        <v>-0.12957678704853448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82.014621373675126</v>
      </c>
      <c r="C39" s="31">
        <f>'Occ T1'!C14</f>
        <v>80.844622833418839</v>
      </c>
      <c r="D39" s="31">
        <f>'Occ T1'!D14</f>
        <v>79.902877888102637</v>
      </c>
      <c r="E39" s="31">
        <f>'Occ T1'!E14</f>
        <v>80.27573285216252</v>
      </c>
      <c r="F39" s="31">
        <f>'Occ T1'!F14</f>
        <v>80.553226333112008</v>
      </c>
      <c r="H39" s="31">
        <f>C39-B39</f>
        <v>-1.1699985402562874</v>
      </c>
      <c r="I39" s="31">
        <f t="shared" si="5"/>
        <v>-0.94174494531620212</v>
      </c>
      <c r="J39" s="31">
        <f>E39-D39</f>
        <v>0.37285496405988283</v>
      </c>
      <c r="K39" s="31">
        <f>F39-E39</f>
        <v>0.277493480949488</v>
      </c>
      <c r="L39" s="31">
        <f t="shared" si="4"/>
        <v>0.65034844500937083</v>
      </c>
    </row>
    <row r="40" spans="1:12" s="30" customFormat="1" x14ac:dyDescent="0.2">
      <c r="A40" s="126" t="str">
        <f>'Occ T2'!A28</f>
        <v>71 Sales occupations</v>
      </c>
      <c r="B40" s="126">
        <f>'Occ T2'!B28</f>
        <v>67.707400688905906</v>
      </c>
      <c r="C40" s="126">
        <f>'Occ T2'!C28</f>
        <v>64.754126424296572</v>
      </c>
      <c r="D40" s="126">
        <f>'Occ T2'!D28</f>
        <v>63.521348620871457</v>
      </c>
      <c r="E40" s="126">
        <f>'Occ T2'!E28</f>
        <v>62.05516925121546</v>
      </c>
      <c r="F40" s="126">
        <f>'Occ T2'!F28</f>
        <v>60.372426777772574</v>
      </c>
      <c r="G40"/>
      <c r="H40" s="11">
        <f>C40-B40</f>
        <v>-2.953274264609334</v>
      </c>
      <c r="I40" s="31">
        <f t="shared" si="5"/>
        <v>-1.2327778034251153</v>
      </c>
      <c r="J40" s="11">
        <f t="shared" ref="J40" si="25">E40-D40</f>
        <v>-1.4661793696559968</v>
      </c>
      <c r="K40" s="11">
        <f t="shared" ref="K40" si="26">F40-E40</f>
        <v>-1.682742473442886</v>
      </c>
      <c r="L40" s="31">
        <f t="shared" si="4"/>
        <v>-3.1489218430988828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14.307220684769224</v>
      </c>
      <c r="C41" s="126">
        <f>'Occ T2'!C29</f>
        <v>16.090496409122263</v>
      </c>
      <c r="D41" s="126">
        <f>'Occ T2'!D29</f>
        <v>16.381529267231183</v>
      </c>
      <c r="E41" s="126">
        <f>'Occ T2'!E29</f>
        <v>18.22056360094706</v>
      </c>
      <c r="F41" s="126">
        <f>'Occ T2'!F29</f>
        <v>20.180799555339437</v>
      </c>
      <c r="G41"/>
      <c r="H41" s="11">
        <f t="shared" ref="H41" si="27">C41-B41</f>
        <v>1.7832757243530395</v>
      </c>
      <c r="I41" s="31">
        <f t="shared" si="5"/>
        <v>0.29103285810892032</v>
      </c>
      <c r="J41" s="11">
        <f t="shared" ref="J41" si="28">E41-D41</f>
        <v>1.8390343337158761</v>
      </c>
      <c r="K41" s="11">
        <f t="shared" ref="K41" si="29">F41-E41</f>
        <v>1.9602359543923775</v>
      </c>
      <c r="L41" s="31">
        <f t="shared" si="4"/>
        <v>3.7992702881082536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71.947117944086514</v>
      </c>
      <c r="C43" s="31">
        <f>'Occ T1'!C15</f>
        <v>81.696015762640755</v>
      </c>
      <c r="D43" s="31">
        <f>'Occ T1'!D15</f>
        <v>76.239495144541621</v>
      </c>
      <c r="E43" s="31">
        <f>'Occ T1'!E15</f>
        <v>78.581937849117679</v>
      </c>
      <c r="F43" s="31">
        <f>'Occ T1'!F15</f>
        <v>75.456994549791233</v>
      </c>
      <c r="H43" s="31">
        <f t="shared" ref="H43:K45" si="30">C43-B43</f>
        <v>9.7488978185542408</v>
      </c>
      <c r="I43" s="31">
        <f t="shared" si="5"/>
        <v>-5.4565206180991339</v>
      </c>
      <c r="J43" s="31">
        <f t="shared" si="30"/>
        <v>2.3424427045760581</v>
      </c>
      <c r="K43" s="31">
        <f t="shared" si="30"/>
        <v>-3.1249432993264463</v>
      </c>
      <c r="L43" s="31">
        <f t="shared" si="4"/>
        <v>-0.78250059475038825</v>
      </c>
    </row>
    <row r="44" spans="1:12" x14ac:dyDescent="0.2">
      <c r="A44" s="10" t="str">
        <f>'Occ T2'!A30</f>
        <v>81 Process, plant and machine operatives</v>
      </c>
      <c r="B44" s="10">
        <f>'Occ T2'!B30</f>
        <v>31.158734281233091</v>
      </c>
      <c r="C44" s="10">
        <f>'Occ T2'!C30</f>
        <v>31.102931300706945</v>
      </c>
      <c r="D44" s="10">
        <f>'Occ T2'!D30</f>
        <v>27.043462480476883</v>
      </c>
      <c r="E44" s="10">
        <f>'Occ T2'!E30</f>
        <v>28.5338997256185</v>
      </c>
      <c r="F44" s="10">
        <f>'Occ T2'!F30</f>
        <v>26.937912860261445</v>
      </c>
      <c r="H44" s="11">
        <f t="shared" si="30"/>
        <v>-5.5802980526145518E-2</v>
      </c>
      <c r="I44" s="31">
        <f t="shared" si="5"/>
        <v>-4.0594688202300624</v>
      </c>
      <c r="J44" s="11">
        <f t="shared" si="30"/>
        <v>1.4904372451416172</v>
      </c>
      <c r="K44" s="11">
        <f t="shared" si="30"/>
        <v>-1.5959868653570553</v>
      </c>
      <c r="L44" s="31">
        <f t="shared" si="4"/>
        <v>-0.10554962021543801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40.788383662853427</v>
      </c>
      <c r="C45" s="10">
        <f>'Occ T2'!C31</f>
        <v>50.593084461933806</v>
      </c>
      <c r="D45" s="10">
        <f>'Occ T2'!D31</f>
        <v>49.196032664064738</v>
      </c>
      <c r="E45" s="10">
        <f>'Occ T2'!E31</f>
        <v>50.048038123499182</v>
      </c>
      <c r="F45" s="10">
        <f>'Occ T2'!F31</f>
        <v>48.519081689529784</v>
      </c>
      <c r="H45" s="11">
        <f t="shared" si="30"/>
        <v>9.8047007990803792</v>
      </c>
      <c r="I45" s="31">
        <f t="shared" si="5"/>
        <v>-1.397051797869068</v>
      </c>
      <c r="J45" s="11">
        <f t="shared" si="30"/>
        <v>0.85200545943444439</v>
      </c>
      <c r="K45" s="11">
        <f t="shared" si="30"/>
        <v>-1.5289564339693982</v>
      </c>
      <c r="L45" s="31">
        <f t="shared" si="4"/>
        <v>-0.67695097453495379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105.41695688068648</v>
      </c>
      <c r="C47" s="31">
        <f>'Occ T1'!C16</f>
        <v>106.31603620263718</v>
      </c>
      <c r="D47" s="31">
        <f>'Occ T1'!D16</f>
        <v>96.840349740039017</v>
      </c>
      <c r="E47" s="31">
        <f>'Occ T1'!E16</f>
        <v>100.8358188681533</v>
      </c>
      <c r="F47" s="31">
        <f>'Occ T1'!F16</f>
        <v>97.57774605423549</v>
      </c>
      <c r="H47" s="31">
        <f t="shared" ref="H47:K49" si="31">C47-B47</f>
        <v>0.89907932195069407</v>
      </c>
      <c r="I47" s="31">
        <f t="shared" si="5"/>
        <v>-9.4756864625981621</v>
      </c>
      <c r="J47" s="31">
        <f t="shared" si="31"/>
        <v>3.99546912811428</v>
      </c>
      <c r="K47" s="31">
        <f t="shared" si="31"/>
        <v>-3.2580728139178063</v>
      </c>
      <c r="L47" s="31">
        <f t="shared" si="4"/>
        <v>0.73739631419647367</v>
      </c>
    </row>
    <row r="48" spans="1:12" x14ac:dyDescent="0.2">
      <c r="A48" s="10" t="str">
        <f>'Occ T2'!A32</f>
        <v>91 Elementary trades and related occupations</v>
      </c>
      <c r="B48" s="10">
        <f>'Occ T2'!B32</f>
        <v>19.033472315961635</v>
      </c>
      <c r="C48" s="10">
        <f>'Occ T2'!C32</f>
        <v>18.24107903053924</v>
      </c>
      <c r="D48" s="10">
        <f>'Occ T2'!D32</f>
        <v>16.410948591824312</v>
      </c>
      <c r="E48" s="10">
        <f>'Occ T2'!E32</f>
        <v>28.745424013527906</v>
      </c>
      <c r="F48" s="10">
        <f>'Occ T2'!F32</f>
        <v>31.212545614925137</v>
      </c>
      <c r="H48" s="11">
        <f t="shared" si="31"/>
        <v>-0.79239328542239562</v>
      </c>
      <c r="I48" s="31">
        <f t="shared" si="5"/>
        <v>-1.830130438714928</v>
      </c>
      <c r="J48" s="11">
        <f t="shared" si="31"/>
        <v>12.334475421703594</v>
      </c>
      <c r="K48" s="11">
        <f t="shared" si="31"/>
        <v>2.4671216013972312</v>
      </c>
      <c r="L48" s="31">
        <f t="shared" si="4"/>
        <v>14.801597023100825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86.383484564724853</v>
      </c>
      <c r="C49" s="10">
        <f>'Occ T2'!C33</f>
        <v>88.074957172097939</v>
      </c>
      <c r="D49" s="10">
        <f>'Occ T2'!D33</f>
        <v>80.429401148214708</v>
      </c>
      <c r="E49" s="10">
        <f>'Occ T2'!E33</f>
        <v>72.090394854625387</v>
      </c>
      <c r="F49" s="10">
        <f>'Occ T2'!F33</f>
        <v>66.365200439310357</v>
      </c>
      <c r="H49" s="11">
        <f t="shared" si="31"/>
        <v>1.6914726073730861</v>
      </c>
      <c r="I49" s="31">
        <f t="shared" si="5"/>
        <v>-7.6455560238832305</v>
      </c>
      <c r="J49" s="11">
        <f t="shared" si="31"/>
        <v>-8.3390062935893212</v>
      </c>
      <c r="K49" s="11">
        <f t="shared" si="31"/>
        <v>-5.7251944153150305</v>
      </c>
      <c r="L49" s="31">
        <f t="shared" si="4"/>
        <v>-14.064200708904352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862.1239999999998</v>
      </c>
      <c r="C51" s="34">
        <f>'Occ T1'!C18</f>
        <v>933.55599999999981</v>
      </c>
      <c r="D51" s="34">
        <f>'Occ T1'!D18</f>
        <v>924.25600000000054</v>
      </c>
      <c r="E51" s="34">
        <f>'Occ T1'!E18</f>
        <v>949.40200000000027</v>
      </c>
      <c r="F51" s="34">
        <f>'Occ T1'!F18</f>
        <v>985.34599999999989</v>
      </c>
      <c r="G51" s="24"/>
      <c r="H51" s="34">
        <f>C51-B51</f>
        <v>71.432000000000016</v>
      </c>
      <c r="I51" s="205">
        <f>D51-C51</f>
        <v>-9.2999999999992724</v>
      </c>
      <c r="J51" s="34">
        <f>E51-D51</f>
        <v>25.145999999999731</v>
      </c>
      <c r="K51" s="34">
        <f>F51-E51</f>
        <v>35.943999999999619</v>
      </c>
      <c r="L51" s="205">
        <f>F51-D51</f>
        <v>61.08999999999935</v>
      </c>
    </row>
    <row r="53" spans="1:12" ht="15.75" x14ac:dyDescent="0.25">
      <c r="A53" s="19" t="str">
        <f>CONCATENATE(A1," (Continued)")</f>
        <v>Occupation Table 3  Employment Change by Occupation in Occupation Group (SOC 2020), 2015-2035, South East Midlands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4.6897042045646931</v>
      </c>
      <c r="C59" s="44">
        <f>IF(AND(D$5-C$5 &lt;&gt; 0,D7 &lt;&gt; 0,C7 &lt;&gt; 0),(EXP(LN(D7/C7)/(D$5-C$5))-1)*100,0)</f>
        <v>3.1990863475326092</v>
      </c>
      <c r="D59" s="44">
        <f>IF(AND(E$5-D$5 &lt;&gt; 0,E7 &lt;&gt; 0,D7 &lt;&gt; 0),(EXP(LN(E7/D7)/(E$5-D$5))-1)*100,0)</f>
        <v>-1.058013169938532</v>
      </c>
      <c r="E59" s="44">
        <f>IF(AND(F$5-E$5 &lt;&gt; 0,F7 &lt;&gt; 0,E7 &lt;&gt; 0),(EXP(LN(F7/E7)/(F$5-E$5))-1)*100,0)</f>
        <v>0.96754350329504302</v>
      </c>
      <c r="F59" s="44">
        <f>IF(AND(F$5-D$5 &lt;&gt; 0,F7 &lt;&gt; 0,D7 &lt;&gt; 0),(EXP(LN(F7/D7)/(F$5-D$5))-1)*100,0)</f>
        <v>0.28779187075038681</v>
      </c>
      <c r="H59" s="44">
        <f>(B7/B$51)*100</f>
        <v>9.6148228704761109</v>
      </c>
      <c r="I59" s="44">
        <f>(C7/C$51)*100</f>
        <v>10.665630636772308</v>
      </c>
      <c r="J59" s="44">
        <f>(D7/D$51)*100</f>
        <v>11.117585748853024</v>
      </c>
      <c r="K59" s="44">
        <f>(E7/E$51)*100</f>
        <v>10.262561187744117</v>
      </c>
      <c r="L59" s="44">
        <f>(F7/F$51)*100</f>
        <v>10.8876724222461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5.3334130635950938</v>
      </c>
      <c r="C60" s="44">
        <f t="shared" si="32"/>
        <v>3.410601994946294</v>
      </c>
      <c r="D60" s="44">
        <f t="shared" si="32"/>
        <v>-1.9563106659928442</v>
      </c>
      <c r="E60" s="44">
        <f t="shared" si="32"/>
        <v>0.83100887181106753</v>
      </c>
      <c r="F60" s="44">
        <f>IF(AND(F$5-D$5 &lt;&gt; 0,F8 &lt;&gt; 0,D8 &lt;&gt; 0),(EXP(LN(F8/D8)/(F$5-D$5))-1)*100,0)</f>
        <v>-0.1067928376300431</v>
      </c>
      <c r="H60" s="44">
        <f t="shared" ref="H60:L60" si="33">(B8/B$51)*100</f>
        <v>6.525760472850191</v>
      </c>
      <c r="I60" s="44">
        <f t="shared" si="33"/>
        <v>7.4186539976505568</v>
      </c>
      <c r="J60" s="44">
        <f t="shared" si="33"/>
        <v>7.7488682802305044</v>
      </c>
      <c r="K60" s="44">
        <f t="shared" si="33"/>
        <v>6.8340576917564118</v>
      </c>
      <c r="L60" s="44">
        <f t="shared" si="33"/>
        <v>7.1528834854844288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3.2894061703813815</v>
      </c>
      <c r="C61" s="44">
        <f>IF(AND(D$5-C$5 &lt;&gt; 0,D9 &lt;&gt; 0,C9 &lt;&gt; 0),(EXP(LN(D9/C9)/(D$5-C$5))-1)*100,0)</f>
        <v>2.71581788654498</v>
      </c>
      <c r="D61" s="44">
        <f t="shared" si="34"/>
        <v>0.8926604964908158</v>
      </c>
      <c r="E61" s="44">
        <f t="shared" si="34"/>
        <v>1.2348417400358969</v>
      </c>
      <c r="F61" s="44">
        <f>IF(AND(F$5-D$5 &lt;&gt; 0,F9 &lt;&gt; 0,D9 &lt;&gt; 0),(EXP(LN(F9/D9)/(F$5-D$5))-1)*100,0)</f>
        <v>1.1206525727799344</v>
      </c>
      <c r="H61" s="44">
        <f t="shared" ref="H61:L61" si="35">(B9/B$51)*100</f>
        <v>3.0890623976259204</v>
      </c>
      <c r="I61" s="44">
        <f t="shared" si="35"/>
        <v>3.2469766391217507</v>
      </c>
      <c r="J61" s="44">
        <f t="shared" si="35"/>
        <v>3.3687174686225188</v>
      </c>
      <c r="K61" s="44">
        <f t="shared" si="35"/>
        <v>3.4285034959877039</v>
      </c>
      <c r="L61" s="44">
        <f t="shared" si="35"/>
        <v>3.7347889367616709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3.8159781842433294</v>
      </c>
      <c r="C63" s="44">
        <f t="shared" si="36"/>
        <v>5.0860080081601478</v>
      </c>
      <c r="D63" s="44">
        <f t="shared" si="36"/>
        <v>1.4900290254445947</v>
      </c>
      <c r="E63" s="44">
        <f t="shared" si="36"/>
        <v>1.0726226979495879</v>
      </c>
      <c r="F63" s="44">
        <f>IF(AND(F$5-D$5 &lt;&gt; 0,F11 &lt;&gt; 0,D11 &lt;&gt; 0),(EXP(LN(F11/D11)/(F$5-D$5))-1)*100,0)</f>
        <v>1.2115670463823669</v>
      </c>
      <c r="H63" s="44">
        <f>(B11/B$51)*100</f>
        <v>17.903198989085968</v>
      </c>
      <c r="I63" s="44">
        <f>(C11/C$51)*100</f>
        <v>19.205110086141243</v>
      </c>
      <c r="J63" s="44">
        <f>(D11/D$51)*100</f>
        <v>20.38495660757366</v>
      </c>
      <c r="K63" s="44">
        <f>(E11/E$51)*100</f>
        <v>21.368242869687933</v>
      </c>
      <c r="L63" s="44">
        <f>(F11/F$51)*100</f>
        <v>22.906859262126829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3.8924908983303252</v>
      </c>
      <c r="C64" s="44">
        <f t="shared" si="36"/>
        <v>3.8183247429484979</v>
      </c>
      <c r="D64" s="49">
        <f t="shared" si="36"/>
        <v>4.349323289600715</v>
      </c>
      <c r="E64" s="49">
        <f t="shared" si="36"/>
        <v>1.4028881517166081</v>
      </c>
      <c r="F64" s="44">
        <f>IF(AND(F$5-D$5 &lt;&gt; 0,F12 &lt;&gt; 0,D12 &lt;&gt; 0),(EXP(LN(F12/D12)/(F$5-D$5))-1)*100,0)</f>
        <v>2.3756712066978825</v>
      </c>
      <c r="H64" s="40">
        <f t="shared" ref="H64:L67" si="37">(B12/B$11)*100</f>
        <v>30.394319756659776</v>
      </c>
      <c r="I64" s="40">
        <f t="shared" si="37"/>
        <v>30.484021712390536</v>
      </c>
      <c r="J64" s="40">
        <f t="shared" si="37"/>
        <v>30.116284038140449</v>
      </c>
      <c r="K64" s="40">
        <f t="shared" si="37"/>
        <v>34.60450855469476</v>
      </c>
      <c r="L64" s="40">
        <f t="shared" si="37"/>
        <v>35.752019712804199</v>
      </c>
    </row>
    <row r="65" spans="1:12" x14ac:dyDescent="0.2">
      <c r="A65" t="str">
        <f>A13</f>
        <v>22 Health professionals</v>
      </c>
      <c r="B65" s="49">
        <f t="shared" si="36"/>
        <v>4.7829611039215791</v>
      </c>
      <c r="C65" s="44">
        <f t="shared" si="36"/>
        <v>-0.2579859928374173</v>
      </c>
      <c r="D65" s="49">
        <f t="shared" si="36"/>
        <v>-2.7691801116613846E-3</v>
      </c>
      <c r="E65" s="49">
        <f t="shared" si="36"/>
        <v>0.87713512383642556</v>
      </c>
      <c r="F65" s="44">
        <f>IF(AND(F$5-D$5 &lt;&gt; 0,F13 &lt;&gt; 0,D13 &lt;&gt; 0),(EXP(LN(F13/D13)/(F$5-D$5))-1)*100,0)</f>
        <v>0.58297675526262083</v>
      </c>
      <c r="H65" s="40">
        <f t="shared" si="37"/>
        <v>18.755181091058752</v>
      </c>
      <c r="I65" s="40">
        <f t="shared" si="37"/>
        <v>19.463777402510232</v>
      </c>
      <c r="J65" s="40">
        <f t="shared" si="37"/>
        <v>18.473975699626155</v>
      </c>
      <c r="K65" s="40">
        <f t="shared" si="37"/>
        <v>17.154708851676578</v>
      </c>
      <c r="L65" s="40">
        <f t="shared" si="37"/>
        <v>16.825787467212432</v>
      </c>
    </row>
    <row r="66" spans="1:12" x14ac:dyDescent="0.2">
      <c r="A66" t="str">
        <f>A14</f>
        <v>23 Teaching and other educational professionals</v>
      </c>
      <c r="B66" s="49">
        <f t="shared" si="36"/>
        <v>1.8831065063679819</v>
      </c>
      <c r="C66" s="44">
        <f t="shared" si="36"/>
        <v>3.4266272447440516</v>
      </c>
      <c r="D66" s="49">
        <f t="shared" si="36"/>
        <v>-1.3352937008995869</v>
      </c>
      <c r="E66" s="49">
        <f t="shared" si="36"/>
        <v>0.36499689987785633</v>
      </c>
      <c r="F66" s="44">
        <f>IF(AND(F$5-D$5 &lt;&gt; 0,F14 &lt;&gt; 0,D14 &lt;&gt; 0),(EXP(LN(F14/D14)/(F$5-D$5))-1)*100,0)</f>
        <v>-0.20499762782926201</v>
      </c>
      <c r="H66" s="40">
        <f t="shared" si="37"/>
        <v>20.400934278101452</v>
      </c>
      <c r="I66" s="40">
        <f t="shared" si="37"/>
        <v>18.923521998086258</v>
      </c>
      <c r="J66" s="40">
        <f t="shared" si="37"/>
        <v>18.624706494720034</v>
      </c>
      <c r="K66" s="40">
        <f t="shared" si="37"/>
        <v>16.172668738363221</v>
      </c>
      <c r="L66" s="40">
        <f t="shared" si="37"/>
        <v>15.075408679077812</v>
      </c>
    </row>
    <row r="67" spans="1:12" x14ac:dyDescent="0.2">
      <c r="A67" t="str">
        <f>A15</f>
        <v>24 Business, media and public service professionals</v>
      </c>
      <c r="B67" s="49">
        <f t="shared" si="36"/>
        <v>4.3900486527935989</v>
      </c>
      <c r="C67" s="44">
        <f t="shared" si="36"/>
        <v>10.677627327065387</v>
      </c>
      <c r="D67" s="49">
        <f t="shared" si="36"/>
        <v>1.0422324424609997</v>
      </c>
      <c r="E67" s="49">
        <f t="shared" si="36"/>
        <v>1.1601127103031628</v>
      </c>
      <c r="F67" s="44">
        <f>IF(AND(F$5-D$5 &lt;&gt; 0,F15 &lt;&gt; 0,D15 &lt;&gt; 0),(EXP(LN(F15/D15)/(F$5-D$5))-1)*100,0)</f>
        <v>1.1208040151342136</v>
      </c>
      <c r="H67" s="40">
        <f t="shared" si="37"/>
        <v>30.449564874180023</v>
      </c>
      <c r="I67" s="40">
        <f t="shared" si="37"/>
        <v>31.128678887012974</v>
      </c>
      <c r="J67" s="40">
        <f t="shared" si="37"/>
        <v>32.785033767513369</v>
      </c>
      <c r="K67" s="40">
        <f t="shared" si="37"/>
        <v>32.068113855265452</v>
      </c>
      <c r="L67" s="40">
        <f t="shared" si="37"/>
        <v>32.346784140905562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2.5900413656906762</v>
      </c>
      <c r="C69" s="44">
        <f t="shared" si="39"/>
        <v>4.5063845161265714</v>
      </c>
      <c r="D69" s="44">
        <f t="shared" si="39"/>
        <v>1.0105517482806414</v>
      </c>
      <c r="E69" s="44">
        <f t="shared" si="39"/>
        <v>0.86819578778509765</v>
      </c>
      <c r="F69" s="44">
        <f t="shared" ref="F69:F74" si="40">IF(AND(F$5-D$5 &lt;&gt; 0,F17 &lt;&gt; 0,D17 &lt;&gt; 0),(EXP(LN(F17/D17)/(F$5-D$5))-1)*100,0)</f>
        <v>0.91562546900081365</v>
      </c>
      <c r="H69" s="44">
        <f>(B17/B$51)*100</f>
        <v>11.366842739496246</v>
      </c>
      <c r="I69" s="44">
        <f>(C17/C$51)*100</f>
        <v>11.627598628595019</v>
      </c>
      <c r="J69" s="44">
        <f>(D17/D$51)*100</f>
        <v>12.27385394999326</v>
      </c>
      <c r="K69" s="44">
        <f>(E17/E$51)*100</f>
        <v>12.564835416645446</v>
      </c>
      <c r="L69" s="44">
        <f>(F17/F$51)*100</f>
        <v>13.199598343770614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4.5524890583644062</v>
      </c>
      <c r="C70" s="44">
        <f t="shared" si="39"/>
        <v>7.8987283107255557</v>
      </c>
      <c r="D70" s="49">
        <f t="shared" si="39"/>
        <v>-1.2534728386516925</v>
      </c>
      <c r="E70" s="49">
        <f t="shared" si="39"/>
        <v>0.81249173781696715</v>
      </c>
      <c r="F70" s="44">
        <f t="shared" si="40"/>
        <v>0.11907834440025855</v>
      </c>
      <c r="H70" s="40">
        <f t="shared" ref="H70:L74" si="41">(B18/B$17)*100</f>
        <v>14.175226490050022</v>
      </c>
      <c r="I70" s="40">
        <f t="shared" si="41"/>
        <v>15.291380415810513</v>
      </c>
      <c r="J70" s="40">
        <f t="shared" si="41"/>
        <v>15.787748362176723</v>
      </c>
      <c r="K70" s="40">
        <f t="shared" si="41"/>
        <v>14.095991614494045</v>
      </c>
      <c r="L70" s="40">
        <f t="shared" si="41"/>
        <v>14.018340242748605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4.4221968525558264</v>
      </c>
      <c r="C71" s="44">
        <f t="shared" si="39"/>
        <v>0.92868287966665353</v>
      </c>
      <c r="D71" s="49">
        <f t="shared" si="39"/>
        <v>9.8833596475792476</v>
      </c>
      <c r="E71" s="49">
        <f t="shared" si="39"/>
        <v>1.8187805040747129</v>
      </c>
      <c r="F71" s="44">
        <f t="shared" si="40"/>
        <v>4.4389677104365477</v>
      </c>
      <c r="H71" s="40">
        <f t="shared" si="41"/>
        <v>13.24865927458068</v>
      </c>
      <c r="I71" s="40">
        <f t="shared" si="41"/>
        <v>14.220747143821184</v>
      </c>
      <c r="J71" s="40">
        <f t="shared" si="41"/>
        <v>13.733909994457541</v>
      </c>
      <c r="K71" s="40">
        <f t="shared" si="41"/>
        <v>20.922815574321994</v>
      </c>
      <c r="L71" s="40">
        <f t="shared" si="41"/>
        <v>22.980343224311294</v>
      </c>
    </row>
    <row r="72" spans="1:12" x14ac:dyDescent="0.2">
      <c r="A72" t="str">
        <f t="shared" si="38"/>
        <v>33 Protective service occupations</v>
      </c>
      <c r="B72" s="49">
        <f t="shared" si="39"/>
        <v>0.79081101507303408</v>
      </c>
      <c r="C72" s="44">
        <f t="shared" si="39"/>
        <v>3.8181916429890883</v>
      </c>
      <c r="D72" s="49">
        <f t="shared" si="39"/>
        <v>-2.6187315478573669</v>
      </c>
      <c r="E72" s="49">
        <f t="shared" si="39"/>
        <v>0.4859379575838263</v>
      </c>
      <c r="F72" s="44">
        <f t="shared" si="40"/>
        <v>-0.55979685586680095</v>
      </c>
      <c r="H72" s="40">
        <f t="shared" si="41"/>
        <v>9.7632573435165462</v>
      </c>
      <c r="I72" s="40">
        <f t="shared" si="41"/>
        <v>9.0961513125365467</v>
      </c>
      <c r="J72" s="40">
        <f t="shared" si="41"/>
        <v>9.0362515606194602</v>
      </c>
      <c r="K72" s="40">
        <f t="shared" si="41"/>
        <v>7.5254371327301488</v>
      </c>
      <c r="L72" s="40">
        <f t="shared" si="41"/>
        <v>7.2450620813893956</v>
      </c>
    </row>
    <row r="73" spans="1:12" x14ac:dyDescent="0.2">
      <c r="A73" t="str">
        <f t="shared" si="38"/>
        <v>34 Culture, media and sports occupations</v>
      </c>
      <c r="B73" s="49">
        <f t="shared" si="39"/>
        <v>-0.73696170261601246</v>
      </c>
      <c r="C73" s="44">
        <f t="shared" si="39"/>
        <v>6.0873889743561449</v>
      </c>
      <c r="D73" s="49">
        <f t="shared" si="39"/>
        <v>-2.7842213621026124</v>
      </c>
      <c r="E73" s="49">
        <f t="shared" si="39"/>
        <v>0.72986437636186619</v>
      </c>
      <c r="F73" s="44">
        <f t="shared" si="40"/>
        <v>-0.45538930797013322</v>
      </c>
      <c r="H73" s="40">
        <f t="shared" si="41"/>
        <v>13.154168925199105</v>
      </c>
      <c r="I73" s="40">
        <f t="shared" si="41"/>
        <v>11.529032190267914</v>
      </c>
      <c r="J73" s="40">
        <f t="shared" si="41"/>
        <v>11.703446905467185</v>
      </c>
      <c r="K73" s="40">
        <f t="shared" si="41"/>
        <v>9.6641545635611283</v>
      </c>
      <c r="L73" s="40">
        <f t="shared" si="41"/>
        <v>9.5324345457816033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2.6952410052268228</v>
      </c>
      <c r="C74" s="44">
        <f t="shared" si="39"/>
        <v>4.2463990601045998</v>
      </c>
      <c r="D74" s="49">
        <f t="shared" si="39"/>
        <v>0.20704897540861911</v>
      </c>
      <c r="E74" s="49">
        <f t="shared" si="39"/>
        <v>0.53231374700104528</v>
      </c>
      <c r="F74" s="44">
        <f t="shared" si="40"/>
        <v>0.4237750158604614</v>
      </c>
      <c r="H74" s="40">
        <f t="shared" si="41"/>
        <v>49.658687966653645</v>
      </c>
      <c r="I74" s="40">
        <f t="shared" si="41"/>
        <v>49.862688937563846</v>
      </c>
      <c r="J74" s="40">
        <f t="shared" si="41"/>
        <v>49.738643177279087</v>
      </c>
      <c r="K74" s="40">
        <f t="shared" si="41"/>
        <v>47.791601114892686</v>
      </c>
      <c r="L74" s="40">
        <f t="shared" si="41"/>
        <v>46.223819905769105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0.51008687336766556</v>
      </c>
      <c r="C76" s="44">
        <f t="shared" si="42"/>
        <v>2.3886283190880375</v>
      </c>
      <c r="D76" s="44">
        <f t="shared" si="42"/>
        <v>0.34889070824744017</v>
      </c>
      <c r="E76" s="44">
        <f t="shared" si="42"/>
        <v>-0.44259325196452926</v>
      </c>
      <c r="F76" s="44">
        <f>IF(AND(F$5-D$5 &lt;&gt; 0,F24 &lt;&gt; 0,D24 &lt;&gt; 0),(EXP(LN(F24/D24)/(F$5-D$5))-1)*100,0)</f>
        <v>-0.1794613400323275</v>
      </c>
      <c r="H76" s="44">
        <f>(B24/B$51)*100</f>
        <v>11.100922681635865</v>
      </c>
      <c r="I76" s="44">
        <f>(C24/C$51)*100</f>
        <v>10.462296698556873</v>
      </c>
      <c r="J76" s="44">
        <f>(D24/D$51)*100</f>
        <v>10.819989835392416</v>
      </c>
      <c r="K76" s="44">
        <f>(E24/E$51)*100</f>
        <v>10.718447106213016</v>
      </c>
      <c r="L76" s="44">
        <f>(F24/F$51)*100</f>
        <v>9.8793645242828525</v>
      </c>
    </row>
    <row r="77" spans="1:12" x14ac:dyDescent="0.2">
      <c r="A77" t="str">
        <f>A25</f>
        <v>41 Administrative occupations</v>
      </c>
      <c r="B77" s="49">
        <f t="shared" si="42"/>
        <v>0.80043456879530517</v>
      </c>
      <c r="C77" s="44">
        <f t="shared" si="42"/>
        <v>3.5370715777199857</v>
      </c>
      <c r="D77" s="49">
        <f t="shared" si="42"/>
        <v>0.65811414090397591</v>
      </c>
      <c r="E77" s="49">
        <f t="shared" si="42"/>
        <v>-8.7400404180737468E-2</v>
      </c>
      <c r="F77" s="44">
        <f>IF(AND(F$5-D$5 &lt;&gt; 0,F25 &lt;&gt; 0,D25 &lt;&gt; 0),(EXP(LN(F25/D25)/(F$5-D$5))-1)*100,0)</f>
        <v>0.16048890689652762</v>
      </c>
      <c r="H77" s="40">
        <f t="shared" ref="H77:L78" si="43">(B25/B$24)*100</f>
        <v>80.848426880863187</v>
      </c>
      <c r="I77" s="40">
        <f t="shared" si="43"/>
        <v>81.78668362087015</v>
      </c>
      <c r="J77" s="40">
        <f t="shared" si="43"/>
        <v>82.704044923509485</v>
      </c>
      <c r="K77" s="40">
        <f t="shared" si="43"/>
        <v>83.986178029155667</v>
      </c>
      <c r="L77" s="40">
        <f t="shared" si="43"/>
        <v>87.031135637475856</v>
      </c>
    </row>
    <row r="78" spans="1:12" x14ac:dyDescent="0.2">
      <c r="A78" t="str">
        <f>A26</f>
        <v>42 Secretarial and related occupations</v>
      </c>
      <c r="B78" s="49">
        <f t="shared" si="42"/>
        <v>-0.74422309881484461</v>
      </c>
      <c r="C78" s="44">
        <f t="shared" si="42"/>
        <v>-2.7684426665058881</v>
      </c>
      <c r="D78" s="49">
        <f t="shared" si="42"/>
        <v>-1.1850476635776652</v>
      </c>
      <c r="E78" s="49">
        <f t="shared" si="42"/>
        <v>-2.5202804887938801</v>
      </c>
      <c r="F78" s="44">
        <f>IF(AND(F$5-D$5 &lt;&gt; 0,F26 &lt;&gt; 0,D26 &lt;&gt; 0),(EXP(LN(F26/D26)/(F$5-D$5))-1)*100,0)</f>
        <v>-2.0772197128268277</v>
      </c>
      <c r="H78" s="40">
        <f t="shared" si="43"/>
        <v>19.15157311913681</v>
      </c>
      <c r="I78" s="40">
        <f t="shared" si="43"/>
        <v>18.213316379129854</v>
      </c>
      <c r="J78" s="40">
        <f t="shared" si="43"/>
        <v>17.295955076490522</v>
      </c>
      <c r="K78" s="40">
        <f t="shared" si="43"/>
        <v>16.013821970844329</v>
      </c>
      <c r="L78" s="40">
        <f t="shared" si="43"/>
        <v>12.968864362524146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-0.20308400937243398</v>
      </c>
      <c r="C80" s="44">
        <f t="shared" si="44"/>
        <v>-10.856692915231491</v>
      </c>
      <c r="D80" s="44">
        <f t="shared" si="44"/>
        <v>-0.11358146371677202</v>
      </c>
      <c r="E80" s="44">
        <f t="shared" si="44"/>
        <v>-0.60063610206558815</v>
      </c>
      <c r="F80" s="44">
        <f>IF(AND(F$5-D$5 &lt;&gt; 0,F28 &lt;&gt; 0,D28 &lt;&gt; 0),(EXP(LN(F28/D28)/(F$5-D$5))-1)*100,0)</f>
        <v>-0.43854900941235897</v>
      </c>
      <c r="H80" s="44">
        <f>(B28/B$51)*100</f>
        <v>9.4210575244150547</v>
      </c>
      <c r="I80" s="44">
        <f>(C28/C$51)*100</f>
        <v>8.6297357715987726</v>
      </c>
      <c r="J80" s="44">
        <f>(D28/D$51)*100</f>
        <v>7.7702382666805399</v>
      </c>
      <c r="K80" s="44">
        <f>(E28/E$51)*100</f>
        <v>7.5215730997522021</v>
      </c>
      <c r="L80" s="44">
        <f>(F28/F$51)*100</f>
        <v>6.8234830418166013</v>
      </c>
    </row>
    <row r="81" spans="1:12" x14ac:dyDescent="0.2">
      <c r="A81" t="str">
        <f>A29</f>
        <v>51 Skilled agricultural and related trades</v>
      </c>
      <c r="B81" s="49">
        <f t="shared" si="44"/>
        <v>1.1149179067030612</v>
      </c>
      <c r="C81" s="44">
        <f t="shared" si="44"/>
        <v>3.0869512228495655</v>
      </c>
      <c r="D81" s="49">
        <f t="shared" si="44"/>
        <v>-0.76319899830216142</v>
      </c>
      <c r="E81" s="49">
        <f t="shared" si="44"/>
        <v>0.68152330731057198</v>
      </c>
      <c r="F81" s="44">
        <f>IF(AND(F$5-D$5 &lt;&gt; 0,F29 &lt;&gt; 0,D29 &lt;&gt; 0),(EXP(LN(F29/D29)/(F$5-D$5))-1)*100,0)</f>
        <v>0.19762722742981964</v>
      </c>
      <c r="H81" s="40">
        <f t="shared" ref="H81:L84" si="45">(B29/B$28)*100</f>
        <v>10.65249956654452</v>
      </c>
      <c r="I81" s="40">
        <f t="shared" si="45"/>
        <v>11.226489574092804</v>
      </c>
      <c r="J81" s="40">
        <f t="shared" si="45"/>
        <v>12.982517936291341</v>
      </c>
      <c r="K81" s="40">
        <f t="shared" si="45"/>
        <v>12.565810404143059</v>
      </c>
      <c r="L81" s="40">
        <f t="shared" si="45"/>
        <v>14.28407852345957</v>
      </c>
    </row>
    <row r="82" spans="1:12" x14ac:dyDescent="0.2">
      <c r="A82" t="str">
        <f>A30</f>
        <v>52 Skilled metal, electrical and electronic trades</v>
      </c>
      <c r="B82" s="49">
        <f t="shared" si="44"/>
        <v>0.82211604958639661</v>
      </c>
      <c r="C82" s="44">
        <f t="shared" si="44"/>
        <v>-12.819684395391739</v>
      </c>
      <c r="D82" s="49">
        <f t="shared" si="44"/>
        <v>-0.13791759790166003</v>
      </c>
      <c r="E82" s="49">
        <f t="shared" si="44"/>
        <v>-0.6386900896736547</v>
      </c>
      <c r="F82" s="44">
        <f>IF(AND(F$5-D$5 &lt;&gt; 0,F30 &lt;&gt; 0,D30 &lt;&gt; 0),(EXP(LN(F30/D30)/(F$5-D$5))-1)*100,0)</f>
        <v>-0.47204557102331623</v>
      </c>
      <c r="H82" s="40">
        <f t="shared" si="45"/>
        <v>42.225490865099374</v>
      </c>
      <c r="I82" s="40">
        <f t="shared" si="45"/>
        <v>43.987517968791664</v>
      </c>
      <c r="J82" s="40">
        <f t="shared" si="45"/>
        <v>43.018885260067677</v>
      </c>
      <c r="K82" s="40">
        <f t="shared" si="45"/>
        <v>42.966505598854539</v>
      </c>
      <c r="L82" s="40">
        <f t="shared" si="45"/>
        <v>42.802296004331424</v>
      </c>
    </row>
    <row r="83" spans="1:12" x14ac:dyDescent="0.2">
      <c r="A83" t="str">
        <f>A31</f>
        <v>53 Skilled construction and building trades</v>
      </c>
      <c r="B83" s="49">
        <f t="shared" si="44"/>
        <v>-0.54048267505324432</v>
      </c>
      <c r="C83" s="44">
        <f t="shared" si="44"/>
        <v>-18.242487899104187</v>
      </c>
      <c r="D83" s="49">
        <f t="shared" si="44"/>
        <v>-0.28700639890673063</v>
      </c>
      <c r="E83" s="49">
        <f t="shared" si="44"/>
        <v>-1.3672879428646367</v>
      </c>
      <c r="F83" s="44">
        <f>IF(AND(F$5-D$5 &lt;&gt; 0,F31 &lt;&gt; 0,D31 &lt;&gt; 0),(EXP(LN(F31/D31)/(F$5-D$5))-1)*100,0)</f>
        <v>-1.0085008043431931</v>
      </c>
      <c r="H83" s="40">
        <f t="shared" si="45"/>
        <v>27.899337051902716</v>
      </c>
      <c r="I83" s="40">
        <f t="shared" si="45"/>
        <v>27.523951919131662</v>
      </c>
      <c r="J83" s="40">
        <f t="shared" si="45"/>
        <v>25.2435085222161</v>
      </c>
      <c r="K83" s="40">
        <f t="shared" si="45"/>
        <v>25.025126563116153</v>
      </c>
      <c r="L83" s="40">
        <f t="shared" si="45"/>
        <v>23.160609264747283</v>
      </c>
    </row>
    <row r="84" spans="1:12" x14ac:dyDescent="0.2">
      <c r="A84" t="str">
        <f>A32</f>
        <v>54 Textiles, printing and other skilled trades</v>
      </c>
      <c r="B84" s="49">
        <f t="shared" si="44"/>
        <v>-2.851363003326568</v>
      </c>
      <c r="C84" s="44">
        <f t="shared" si="44"/>
        <v>-3.1464101596721861</v>
      </c>
      <c r="D84" s="49">
        <f t="shared" si="44"/>
        <v>0.60818104023956376</v>
      </c>
      <c r="E84" s="49">
        <f t="shared" si="44"/>
        <v>-0.44304429230426212</v>
      </c>
      <c r="F84" s="44">
        <f>IF(AND(F$5-D$5 &lt;&gt; 0,F32 &lt;&gt; 0,D32 &lt;&gt; 0),(EXP(LN(F32/D32)/(F$5-D$5))-1)*100,0)</f>
        <v>-9.386198876896179E-2</v>
      </c>
      <c r="H84" s="40">
        <f t="shared" si="45"/>
        <v>19.222672516453368</v>
      </c>
      <c r="I84" s="40">
        <f t="shared" si="45"/>
        <v>17.262040537983864</v>
      </c>
      <c r="J84" s="40">
        <f t="shared" si="45"/>
        <v>18.755088281424875</v>
      </c>
      <c r="K84" s="40">
        <f t="shared" si="45"/>
        <v>19.442557433886247</v>
      </c>
      <c r="L84" s="40">
        <f t="shared" si="45"/>
        <v>19.753016207461712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2.2597360073465911</v>
      </c>
      <c r="C86" s="44">
        <f t="shared" si="46"/>
        <v>-4.2484431503445386</v>
      </c>
      <c r="D86" s="44">
        <f t="shared" si="46"/>
        <v>0.43835152982962811</v>
      </c>
      <c r="E86" s="44">
        <f t="shared" si="46"/>
        <v>0.71698762762291146</v>
      </c>
      <c r="F86" s="44">
        <f>IF(AND(F$5-D$5 &lt;&gt; 0,F34 &lt;&gt; 0,D34 &lt;&gt; 0),(EXP(LN(F34/D34)/(F$5-D$5))-1)*100,0)</f>
        <v>0.62402314604923514</v>
      </c>
      <c r="H86" s="44">
        <f>(B34/B$51)*100</f>
        <v>10.50714712662586</v>
      </c>
      <c r="I86" s="44">
        <f>(C34/C$51)*100</f>
        <v>10.610426545150739</v>
      </c>
      <c r="J86" s="44">
        <f>(D34/D$51)*100</f>
        <v>10.261876485990538</v>
      </c>
      <c r="K86" s="44">
        <f>(E34/E$51)*100</f>
        <v>10.210965293421282</v>
      </c>
      <c r="L86" s="44">
        <f>(F34/F$51)*100</f>
        <v>10.567091378773723</v>
      </c>
    </row>
    <row r="87" spans="1:12" x14ac:dyDescent="0.2">
      <c r="A87" t="str">
        <f>A35</f>
        <v>61 Caring personal service occupations</v>
      </c>
      <c r="B87" s="49">
        <f t="shared" si="46"/>
        <v>1.6507677082354455</v>
      </c>
      <c r="C87" s="44">
        <f t="shared" si="46"/>
        <v>-4.4970647262437495</v>
      </c>
      <c r="D87" s="49">
        <f t="shared" si="46"/>
        <v>1.0117770773363954</v>
      </c>
      <c r="E87" s="49">
        <f t="shared" si="46"/>
        <v>0.86465950626881671</v>
      </c>
      <c r="F87" s="44">
        <f>IF(AND(F$5-D$5 &lt;&gt; 0,F35 &lt;&gt; 0,D35 &lt;&gt; 0),(EXP(LN(F35/D35)/(F$5-D$5))-1)*100,0)</f>
        <v>0.91367487365814348</v>
      </c>
      <c r="H87" s="40">
        <f t="shared" ref="H87:L89" si="47">(B35/B$34)*100</f>
        <v>75.65789763690276</v>
      </c>
      <c r="I87" s="40">
        <f t="shared" si="47"/>
        <v>73.871726959147153</v>
      </c>
      <c r="J87" s="40">
        <f t="shared" si="47"/>
        <v>73.679916969051476</v>
      </c>
      <c r="K87" s="40">
        <f t="shared" si="47"/>
        <v>75.807348248462731</v>
      </c>
      <c r="L87" s="40">
        <f t="shared" si="47"/>
        <v>76.926202632818658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4.3921673303743525</v>
      </c>
      <c r="C88" s="44">
        <f t="shared" si="46"/>
        <v>-4.4565320189330464</v>
      </c>
      <c r="D88" s="49">
        <f t="shared" si="46"/>
        <v>-1.091474155474681</v>
      </c>
      <c r="E88" s="49">
        <f t="shared" si="46"/>
        <v>0.20582982725594334</v>
      </c>
      <c r="F88" s="44">
        <f>IF(AND(F$5-D$5 &lt;&gt; 0,F36 &lt;&gt; 0,D36 &lt;&gt; 0),(EXP(LN(F36/D36)/(F$5-D$5))-1)*100,0)</f>
        <v>-0.22848452908205141</v>
      </c>
      <c r="H88" s="40">
        <f t="shared" si="47"/>
        <v>23.334247697605157</v>
      </c>
      <c r="I88" s="40">
        <f t="shared" si="47"/>
        <v>25.342344584241015</v>
      </c>
      <c r="J88" s="40">
        <f t="shared" si="47"/>
        <v>25.287270181427967</v>
      </c>
      <c r="K88" s="40">
        <f t="shared" si="47"/>
        <v>23.419235487101002</v>
      </c>
      <c r="L88" s="40">
        <f t="shared" si="47"/>
        <v>22.257445762902012</v>
      </c>
    </row>
    <row r="89" spans="1:12" x14ac:dyDescent="0.2">
      <c r="A89" t="str">
        <f>A37</f>
        <v>63 Community and civil enforcement occupations</v>
      </c>
      <c r="B89" s="49">
        <f t="shared" si="46"/>
        <v>-3.9049663834442416</v>
      </c>
      <c r="C89" s="44">
        <f t="shared" si="46"/>
        <v>25.830077081388868</v>
      </c>
      <c r="D89" s="49">
        <f t="shared" si="46"/>
        <v>-5.2066416472797084</v>
      </c>
      <c r="E89" s="49">
        <f t="shared" si="46"/>
        <v>1.2626113736845079</v>
      </c>
      <c r="F89" s="44">
        <f>IF(AND(F$5-D$5 &lt;&gt; 0,F37 &lt;&gt; 0,D37 &lt;&gt; 0),(EXP(LN(F37/D37)/(F$5-D$5))-1)*100,0)</f>
        <v>-0.9414305557314151</v>
      </c>
      <c r="H89" s="40">
        <f t="shared" si="47"/>
        <v>1.0078546654920866</v>
      </c>
      <c r="I89" s="40">
        <f t="shared" si="47"/>
        <v>0.78592845661182364</v>
      </c>
      <c r="J89" s="40">
        <f t="shared" si="47"/>
        <v>1.0328128495205622</v>
      </c>
      <c r="K89" s="40">
        <f t="shared" si="47"/>
        <v>0.77341626443627287</v>
      </c>
      <c r="L89" s="40">
        <f t="shared" si="47"/>
        <v>0.81635160427931341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-0.35856723006212343</v>
      </c>
      <c r="C91" s="44">
        <f t="shared" si="48"/>
        <v>-1.164882601105921</v>
      </c>
      <c r="D91" s="44">
        <f t="shared" si="48"/>
        <v>9.3153329907114113E-2</v>
      </c>
      <c r="E91" s="44">
        <f t="shared" si="48"/>
        <v>3.4513888780973723E-2</v>
      </c>
      <c r="F91" s="44">
        <f t="shared" ref="F91:F93" si="49">IF(AND(F$5-D$5 &lt;&gt; 0,F39 &lt;&gt; 0,D39 &lt;&gt; 0),(EXP(LN(F39/D39)/(F$5-D$5))-1)*100,0)</f>
        <v>5.4056551068937253E-2</v>
      </c>
      <c r="H91" s="44">
        <f>(B39/B$51)*100</f>
        <v>9.5130887637596384</v>
      </c>
      <c r="I91" s="44">
        <f>(C39/C$51)*100</f>
        <v>8.6598578803434236</v>
      </c>
      <c r="J91" s="44">
        <f>(D39/D$51)*100</f>
        <v>8.6451024270443035</v>
      </c>
      <c r="K91" s="44">
        <f>(E39/E$51)*100</f>
        <v>8.4553995938667175</v>
      </c>
      <c r="L91" s="44">
        <f>(F39/F$51)*100</f>
        <v>8.1751208543102631</v>
      </c>
    </row>
    <row r="92" spans="1:12" s="30" customFormat="1" x14ac:dyDescent="0.2">
      <c r="A92" t="str">
        <f>A40</f>
        <v>71 Sales occupations</v>
      </c>
      <c r="B92" s="49">
        <f t="shared" si="48"/>
        <v>-1.1087590202647157</v>
      </c>
      <c r="C92" s="44">
        <f t="shared" si="48"/>
        <v>-1.9037826181878104</v>
      </c>
      <c r="D92" s="49">
        <f t="shared" si="48"/>
        <v>-0.46595568515054309</v>
      </c>
      <c r="E92" s="49">
        <f t="shared" si="48"/>
        <v>-0.27453571565829726</v>
      </c>
      <c r="F92" s="44">
        <f t="shared" si="49"/>
        <v>-0.33838324071936432</v>
      </c>
      <c r="G92"/>
      <c r="H92" s="40">
        <f>(B40/B$34)*100</f>
        <v>74.74490472228932</v>
      </c>
      <c r="I92" s="40">
        <f t="shared" ref="H92:L93" si="50">(C40/C$34)*100</f>
        <v>65.372370162487186</v>
      </c>
      <c r="J92" s="40">
        <f t="shared" si="50"/>
        <v>66.973138037772912</v>
      </c>
      <c r="K92" s="40">
        <f t="shared" si="50"/>
        <v>64.01194481354942</v>
      </c>
      <c r="L92" s="40">
        <f t="shared" si="50"/>
        <v>57.982163006268138</v>
      </c>
    </row>
    <row r="93" spans="1:12" s="30" customFormat="1" x14ac:dyDescent="0.2">
      <c r="A93" t="str">
        <f>A41</f>
        <v>72 Customer service occupations</v>
      </c>
      <c r="B93" s="49">
        <f t="shared" si="48"/>
        <v>2.9801551194146514</v>
      </c>
      <c r="C93" s="44">
        <f t="shared" si="48"/>
        <v>1.8087251673846616</v>
      </c>
      <c r="D93" s="49">
        <f t="shared" si="48"/>
        <v>2.150729601696999</v>
      </c>
      <c r="E93" s="49">
        <f t="shared" si="48"/>
        <v>1.027046394304354</v>
      </c>
      <c r="F93" s="44">
        <f t="shared" si="49"/>
        <v>1.4002272840099028</v>
      </c>
      <c r="G93"/>
      <c r="H93" s="40">
        <f t="shared" si="50"/>
        <v>15.79431252777462</v>
      </c>
      <c r="I93" s="40">
        <f t="shared" si="50"/>
        <v>16.244121347000906</v>
      </c>
      <c r="J93" s="40">
        <f t="shared" si="50"/>
        <v>17.271711711164855</v>
      </c>
      <c r="K93" s="40">
        <f t="shared" si="50"/>
        <v>18.795109670460626</v>
      </c>
      <c r="L93" s="40">
        <f t="shared" si="50"/>
        <v>19.381801790437923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3.2278468481276024</v>
      </c>
      <c r="C95" s="44">
        <f t="shared" si="51"/>
        <v>-6.6790535219642617</v>
      </c>
      <c r="D95" s="44">
        <f t="shared" si="51"/>
        <v>0.60708005223648609</v>
      </c>
      <c r="E95" s="44">
        <f t="shared" si="51"/>
        <v>-0.40496767850234372</v>
      </c>
      <c r="F95" s="44">
        <f>IF(AND(F$5-D$5 &lt;&gt; 0,F43 &lt;&gt; 0,D43 &lt;&gt; 0),(EXP(LN(F43/D43)/(F$5-D$5))-1)*100,0)</f>
        <v>-6.8754700090256637E-2</v>
      </c>
      <c r="H95" s="44">
        <f>(B43/B$51)*100</f>
        <v>8.3453329154607143</v>
      </c>
      <c r="I95" s="44">
        <f>(C43/C$51)*100</f>
        <v>8.7510567938764012</v>
      </c>
      <c r="J95" s="44">
        <f>(D43/D$51)*100</f>
        <v>8.2487422472282113</v>
      </c>
      <c r="K95" s="44">
        <f>(E43/E$51)*100</f>
        <v>8.2769930808148349</v>
      </c>
      <c r="L95" s="44">
        <f>(F43/F$51)*100</f>
        <v>7.6579185940564276</v>
      </c>
    </row>
    <row r="96" spans="1:12" x14ac:dyDescent="0.2">
      <c r="A96" t="str">
        <f>A44</f>
        <v>81 Process, plant and machine operatives</v>
      </c>
      <c r="B96" s="49">
        <f t="shared" si="51"/>
        <v>-4.480324549345216E-2</v>
      </c>
      <c r="C96" s="44">
        <f t="shared" si="51"/>
        <v>-13.051724228120564</v>
      </c>
      <c r="D96" s="49">
        <f t="shared" si="51"/>
        <v>1.0787277853977706</v>
      </c>
      <c r="E96" s="49">
        <f t="shared" si="51"/>
        <v>-0.57392820456029225</v>
      </c>
      <c r="F96" s="44">
        <f>IF(AND(F$5-D$5 &lt;&gt; 0,F44 &lt;&gt; 0,D44 &lt;&gt; 0),(EXP(LN(F44/D44)/(F$5-D$5))-1)*100,0)</f>
        <v>-2.6067261531959041E-2</v>
      </c>
      <c r="H96" s="40">
        <f>(B44/B$43)*100</f>
        <v>43.307828265543606</v>
      </c>
      <c r="I96" s="40">
        <f t="shared" ref="H96:L97" si="52">(C44/C$43)*100</f>
        <v>38.071539977020748</v>
      </c>
      <c r="J96" s="40">
        <f t="shared" si="52"/>
        <v>35.471722929441597</v>
      </c>
      <c r="K96" s="40">
        <f t="shared" si="52"/>
        <v>36.311015618379642</v>
      </c>
      <c r="L96" s="40">
        <f t="shared" si="52"/>
        <v>35.699689632464924</v>
      </c>
    </row>
    <row r="97" spans="1:12" x14ac:dyDescent="0.2">
      <c r="A97" t="str">
        <f>A45</f>
        <v>82 Transport and mobile machine drivers and operatives</v>
      </c>
      <c r="B97" s="49">
        <f t="shared" si="51"/>
        <v>5.5330926741257391</v>
      </c>
      <c r="C97" s="44">
        <f t="shared" si="51"/>
        <v>-2.7613493281284485</v>
      </c>
      <c r="D97" s="49">
        <f t="shared" si="51"/>
        <v>0.34399678201173511</v>
      </c>
      <c r="E97" s="49">
        <f t="shared" si="51"/>
        <v>-0.30978067838448586</v>
      </c>
      <c r="F97" s="44">
        <f>IF(AND(F$5-D$5 &lt;&gt; 0,F45 &lt;&gt; 0,D45 &lt;&gt; 0),(EXP(LN(F45/D45)/(F$5-D$5))-1)*100,0)</f>
        <v>-9.2329522526801711E-2</v>
      </c>
      <c r="H97" s="40">
        <f t="shared" si="52"/>
        <v>56.692171734456409</v>
      </c>
      <c r="I97" s="40">
        <f t="shared" si="52"/>
        <v>61.928460022979252</v>
      </c>
      <c r="J97" s="40">
        <f t="shared" si="52"/>
        <v>64.528277070558403</v>
      </c>
      <c r="K97" s="40">
        <f t="shared" si="52"/>
        <v>63.688984381620358</v>
      </c>
      <c r="L97" s="40">
        <f t="shared" si="52"/>
        <v>64.300310367535076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0.2125412382508296</v>
      </c>
      <c r="C99" s="44">
        <f t="shared" si="53"/>
        <v>-8.9127537115262783</v>
      </c>
      <c r="D99" s="44">
        <f t="shared" si="53"/>
        <v>0.81187587893229995</v>
      </c>
      <c r="E99" s="44">
        <f t="shared" si="53"/>
        <v>-0.32790304735147435</v>
      </c>
      <c r="F99" s="44">
        <f>IF(AND(F$5-D$5 &lt;&gt; 0,F47 &lt;&gt; 0,D47 &lt;&gt; 0),(EXP(LN(F47/D47)/(F$5-D$5))-1)*100,0)</f>
        <v>5.0584203449566267E-2</v>
      </c>
      <c r="H99" s="44">
        <f>(B47/B$51)*100</f>
        <v>12.227586389044559</v>
      </c>
      <c r="I99" s="44">
        <f>(C47/C$51)*100</f>
        <v>11.388286958965203</v>
      </c>
      <c r="J99" s="44">
        <f>(D47/D$51)*100</f>
        <v>10.477654431244044</v>
      </c>
      <c r="K99" s="44">
        <f>(E47/E$51)*100</f>
        <v>10.62098235185446</v>
      </c>
      <c r="L99" s="44">
        <f>(F47/F$51)*100</f>
        <v>9.9028915786165967</v>
      </c>
    </row>
    <row r="100" spans="1:12" x14ac:dyDescent="0.2">
      <c r="A100" t="str">
        <f>A48</f>
        <v>91 Elementary trades and related occupations</v>
      </c>
      <c r="B100" s="49">
        <f t="shared" si="53"/>
        <v>-1.0574440748280622</v>
      </c>
      <c r="C100" s="44">
        <f t="shared" si="53"/>
        <v>-10.033016334455436</v>
      </c>
      <c r="D100" s="49">
        <f t="shared" si="53"/>
        <v>11.863140259719795</v>
      </c>
      <c r="E100" s="49">
        <f t="shared" si="53"/>
        <v>0.82681465958120981</v>
      </c>
      <c r="F100" s="44">
        <f>IF(AND(F$5-D$5 &lt;&gt; 0,F48 &lt;&gt; 0,D48 &lt;&gt; 0),(EXP(LN(F48/D48)/(F$5-D$5))-1)*100,0)</f>
        <v>4.3789764163248091</v>
      </c>
      <c r="H100" s="40">
        <f t="shared" ref="H100:L101" si="54">(B48/B$47)*100</f>
        <v>18.055418102710163</v>
      </c>
      <c r="I100" s="40">
        <f t="shared" si="54"/>
        <v>17.157410755769661</v>
      </c>
      <c r="J100" s="40">
        <f t="shared" si="54"/>
        <v>16.946395418726105</v>
      </c>
      <c r="K100" s="40">
        <f t="shared" si="54"/>
        <v>28.507155826357351</v>
      </c>
      <c r="L100" s="40">
        <f t="shared" si="54"/>
        <v>31.987360722163672</v>
      </c>
    </row>
    <row r="101" spans="1:12" x14ac:dyDescent="0.2">
      <c r="A101" t="str">
        <f>A49</f>
        <v>92 Elementary administration and service occupations</v>
      </c>
      <c r="B101" s="49">
        <f t="shared" si="53"/>
        <v>0.48597030625354698</v>
      </c>
      <c r="C101" s="44">
        <f t="shared" si="53"/>
        <v>-8.6807377140631026</v>
      </c>
      <c r="D101" s="49">
        <f t="shared" si="53"/>
        <v>-2.1653909640038327</v>
      </c>
      <c r="E101" s="49">
        <f t="shared" si="53"/>
        <v>-0.82406567228812122</v>
      </c>
      <c r="F101" s="44">
        <f>IF(AND(F$5-D$5 &lt;&gt; 0,F49 &lt;&gt; 0,D49 &lt;&gt; 0),(EXP(LN(F49/D49)/(F$5-D$5))-1)*100,0)</f>
        <v>-1.2732050559057795</v>
      </c>
      <c r="H101" s="40">
        <f t="shared" si="54"/>
        <v>81.944581897289837</v>
      </c>
      <c r="I101" s="40">
        <f t="shared" si="54"/>
        <v>82.842589244230339</v>
      </c>
      <c r="J101" s="40">
        <f t="shared" si="54"/>
        <v>83.053604581273902</v>
      </c>
      <c r="K101" s="40">
        <f t="shared" si="54"/>
        <v>71.492844173642638</v>
      </c>
      <c r="L101" s="40">
        <f t="shared" si="54"/>
        <v>68.012639277836328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2.0099793893558537</v>
      </c>
      <c r="C103" s="206">
        <f t="shared" ref="C103" si="56">IF(AND(D$5-C$5 &lt;&gt; 0,D51 &lt;&gt; 0,C51 &lt;&gt; 0),(EXP(LN(D51/C51)/(D$5-C$5))-1)*100,0)</f>
        <v>-0.99619090874026872</v>
      </c>
      <c r="D103" s="50">
        <f>IF(AND(E$5-D$5 &lt;&gt; 0,E51 &lt;&gt; 0,D51 &lt;&gt; 0),(EXP(LN(E51/D51)/(E$5-D$5))-1)*100,0)</f>
        <v>0.53830816293143346</v>
      </c>
      <c r="E103" s="50">
        <f>IF(AND(F$5-E$5 &lt;&gt; 0,F51 &lt;&gt; 0,E51 &lt;&gt; 0),(EXP(LN(F51/E51)/(F$5-E$5))-1)*100,0)</f>
        <v>0.37229666694398311</v>
      </c>
      <c r="F103" s="206">
        <f>IF(AND(F$5-D$5 &lt;&gt; 0,F51 &lt;&gt; 0,D51 &lt;&gt; 0),(EXP(LN(F51/D51)/(F$5-D$5))-1)*100,0)</f>
        <v>0.42760335183862352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South East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15.481748151352521</v>
      </c>
      <c r="C9" s="330">
        <v>40.778399067602386</v>
      </c>
      <c r="D9" s="330">
        <f>SUM(B9:C9)</f>
        <v>56.260147218954906</v>
      </c>
      <c r="E9" s="331"/>
      <c r="F9" s="330">
        <v>21.943111425732631</v>
      </c>
      <c r="G9" s="330">
        <v>49.676268586394677</v>
      </c>
      <c r="H9" s="330">
        <f>SUM(F9:G9)</f>
        <v>71.619380012127309</v>
      </c>
      <c r="I9" s="331"/>
      <c r="J9" s="330">
        <v>25.475596078684362</v>
      </c>
      <c r="K9" s="330">
        <v>45.005055230197001</v>
      </c>
      <c r="L9" s="330">
        <f>SUM(J9:K9)</f>
        <v>70.480651308881363</v>
      </c>
      <c r="M9" s="236"/>
      <c r="N9" s="328">
        <f>IF(B9&gt;0,(EXP(LN(F9/B9)/($F$6-$B$6))-1)*100,0)</f>
        <v>7.2248980605912339</v>
      </c>
      <c r="O9" s="328">
        <f>IF(F9&gt;0,(EXP(LN(J9/F9)/($J$6-$F$6))-1)*100,0)</f>
        <v>1.0000858810675917</v>
      </c>
      <c r="P9" s="328"/>
      <c r="Q9" s="328">
        <f>IF(C9&gt;0,(EXP(LN(G9/C9)/($F$6-$B$6))-1)*100,0)</f>
        <v>4.0264454340423361</v>
      </c>
      <c r="R9" s="328">
        <f>IF(G9&gt;0,(EXP(LN(K9/G9)/($J$6-$F$6))-1)*100,0)</f>
        <v>-0.65618765031975057</v>
      </c>
      <c r="S9" s="327"/>
      <c r="T9" s="328">
        <f>IF(D9&gt;0,(EXP(LN(H9/D9)/($F$6-$B$6))-1)*100,0)</f>
        <v>4.946011696420638</v>
      </c>
      <c r="U9" s="328">
        <f>IF(H9&gt;0,(EXP(LN(L9/H9)/($J$6-$F$6))-1)*100,0)</f>
        <v>-0.1067928376300431</v>
      </c>
    </row>
    <row r="10" spans="1:21" x14ac:dyDescent="0.2">
      <c r="A10" s="329" t="str">
        <f>name!D5</f>
        <v>12 Other managers and proprietors</v>
      </c>
      <c r="B10" s="330">
        <v>9.4272384107408129</v>
      </c>
      <c r="C10" s="330">
        <v>17.20430989416764</v>
      </c>
      <c r="D10" s="330">
        <f t="shared" ref="D10:D33" si="0">SUM(B10:C10)</f>
        <v>26.631548304908453</v>
      </c>
      <c r="E10" s="331"/>
      <c r="F10" s="330">
        <v>11.216146344626674</v>
      </c>
      <c r="G10" s="330">
        <v>19.919426982165081</v>
      </c>
      <c r="H10" s="330">
        <f t="shared" ref="H10:H33" si="1">SUM(F10:G10)</f>
        <v>31.135573326791757</v>
      </c>
      <c r="I10" s="331"/>
      <c r="J10" s="330">
        <v>11.206544274867722</v>
      </c>
      <c r="K10" s="330">
        <v>25.594049121956029</v>
      </c>
      <c r="L10" s="330">
        <f t="shared" ref="L10:L33" si="2">SUM(J10:K10)</f>
        <v>36.80059339682375</v>
      </c>
      <c r="M10" s="236"/>
      <c r="N10" s="328">
        <f t="shared" ref="N10:N36" si="3">IF(B10&gt;0,(EXP(LN(F10/B10)/($F$6-$B$6))-1)*100,0)</f>
        <v>3.5361079698994935</v>
      </c>
      <c r="O10" s="328">
        <f t="shared" ref="O10:O34" si="4">IF(F10&gt;0,(EXP(LN(J10/F10)/($J$6-$F$6))-1)*100,0)</f>
        <v>-5.7095712479804384E-3</v>
      </c>
      <c r="P10" s="328"/>
      <c r="Q10" s="328">
        <f t="shared" ref="Q10:Q34" si="5">IF(C10&gt;0,(EXP(LN(G10/C10)/($F$6-$B$6))-1)*100,0)</f>
        <v>2.9740791284294854</v>
      </c>
      <c r="R10" s="328">
        <f t="shared" ref="R10:R34" si="6">IF(G10&gt;0,(EXP(LN(K10/G10)/($J$6-$F$6))-1)*100,0)</f>
        <v>1.6851367939292761</v>
      </c>
      <c r="S10" s="327"/>
      <c r="T10" s="328">
        <f t="shared" ref="T10:T34" si="7">IF(D10&gt;0,(EXP(LN(H10/D10)/($F$6-$B$6))-1)*100,0)</f>
        <v>3.1744328405283406</v>
      </c>
      <c r="U10" s="328">
        <f t="shared" ref="U10:U34" si="8">IF(H10&gt;0,(EXP(LN(L10/H10)/($J$6-$F$6))-1)*100,0)</f>
        <v>1.1206525727799566</v>
      </c>
    </row>
    <row r="11" spans="1:21" x14ac:dyDescent="0.2">
      <c r="A11" s="329" t="str">
        <f>name!D6</f>
        <v>21 Science, research, engineering and technology professionals</v>
      </c>
      <c r="B11" s="330">
        <v>7.7821478264721486</v>
      </c>
      <c r="C11" s="330">
        <v>39.130808521114183</v>
      </c>
      <c r="D11" s="330">
        <f t="shared" si="0"/>
        <v>46.912956347586331</v>
      </c>
      <c r="E11" s="331"/>
      <c r="F11" s="330">
        <v>10.898171718770712</v>
      </c>
      <c r="G11" s="330">
        <v>45.843673452112</v>
      </c>
      <c r="H11" s="330">
        <f t="shared" si="1"/>
        <v>56.741845170882712</v>
      </c>
      <c r="I11" s="331"/>
      <c r="J11" s="330">
        <v>18.259391604451874</v>
      </c>
      <c r="K11" s="330">
        <v>62.437143299843136</v>
      </c>
      <c r="L11" s="330">
        <f t="shared" si="2"/>
        <v>80.696534904295007</v>
      </c>
      <c r="M11" s="236"/>
      <c r="N11" s="328">
        <f t="shared" si="3"/>
        <v>6.9672508199671634</v>
      </c>
      <c r="O11" s="328">
        <f t="shared" si="4"/>
        <v>3.5004354766313694</v>
      </c>
      <c r="P11" s="328"/>
      <c r="Q11" s="328">
        <f t="shared" si="5"/>
        <v>3.2172104857835393</v>
      </c>
      <c r="R11" s="328">
        <f t="shared" si="6"/>
        <v>2.0808413724534791</v>
      </c>
      <c r="S11" s="327"/>
      <c r="T11" s="328">
        <f t="shared" si="7"/>
        <v>3.8776534298151866</v>
      </c>
      <c r="U11" s="328">
        <f t="shared" si="8"/>
        <v>2.3756712066979269</v>
      </c>
    </row>
    <row r="12" spans="1:21" x14ac:dyDescent="0.2">
      <c r="A12" s="329" t="str">
        <f>name!D7</f>
        <v>22 Health professionals</v>
      </c>
      <c r="B12" s="330">
        <v>21.102645977057662</v>
      </c>
      <c r="C12" s="330">
        <v>7.8455587816005012</v>
      </c>
      <c r="D12" s="330">
        <f t="shared" si="0"/>
        <v>28.948204758658164</v>
      </c>
      <c r="E12" s="331"/>
      <c r="F12" s="330">
        <v>25.066131932529185</v>
      </c>
      <c r="G12" s="330">
        <v>9.7405350357892537</v>
      </c>
      <c r="H12" s="330">
        <f t="shared" si="1"/>
        <v>34.806666968318439</v>
      </c>
      <c r="I12" s="331"/>
      <c r="J12" s="330">
        <v>27.476501790198164</v>
      </c>
      <c r="K12" s="330">
        <v>10.50128957787604</v>
      </c>
      <c r="L12" s="330">
        <f t="shared" si="2"/>
        <v>37.977791368074207</v>
      </c>
      <c r="M12" s="236"/>
      <c r="N12" s="328">
        <f t="shared" si="3"/>
        <v>3.5023192874870324</v>
      </c>
      <c r="O12" s="328">
        <f t="shared" si="4"/>
        <v>0.6139674304778131</v>
      </c>
      <c r="P12" s="328"/>
      <c r="Q12" s="328">
        <f t="shared" si="5"/>
        <v>4.421946962343104</v>
      </c>
      <c r="R12" s="328">
        <f t="shared" si="6"/>
        <v>0.50260563661179702</v>
      </c>
      <c r="S12" s="327"/>
      <c r="T12" s="328">
        <f t="shared" si="7"/>
        <v>3.7547911209036888</v>
      </c>
      <c r="U12" s="328">
        <f t="shared" si="8"/>
        <v>0.58297675526262083</v>
      </c>
    </row>
    <row r="13" spans="1:21" x14ac:dyDescent="0.2">
      <c r="A13" s="329" t="str">
        <f>name!D8</f>
        <v>23 Teaching and other educational professionals</v>
      </c>
      <c r="B13" s="330">
        <v>18.634257052984587</v>
      </c>
      <c r="C13" s="330">
        <v>12.854131136023863</v>
      </c>
      <c r="D13" s="330">
        <f t="shared" si="0"/>
        <v>31.48838818900845</v>
      </c>
      <c r="E13" s="331"/>
      <c r="F13" s="330">
        <v>21.92712676285986</v>
      </c>
      <c r="G13" s="330">
        <v>13.16353086734995</v>
      </c>
      <c r="H13" s="330">
        <f t="shared" si="1"/>
        <v>35.090657630209812</v>
      </c>
      <c r="I13" s="331"/>
      <c r="J13" s="330">
        <v>20.605865432194474</v>
      </c>
      <c r="K13" s="330">
        <v>13.421114090644204</v>
      </c>
      <c r="L13" s="330">
        <f t="shared" si="2"/>
        <v>34.02697952283868</v>
      </c>
      <c r="M13" s="236"/>
      <c r="N13" s="328">
        <f t="shared" si="3"/>
        <v>3.3079940935179186</v>
      </c>
      <c r="O13" s="328">
        <f t="shared" si="4"/>
        <v>-0.41346799290385983</v>
      </c>
      <c r="P13" s="328"/>
      <c r="Q13" s="328">
        <f t="shared" si="5"/>
        <v>0.47683212417726217</v>
      </c>
      <c r="R13" s="328">
        <f t="shared" si="6"/>
        <v>0.12927650602019281</v>
      </c>
      <c r="S13" s="327"/>
      <c r="T13" s="328">
        <f t="shared" si="7"/>
        <v>2.1899567436218126</v>
      </c>
      <c r="U13" s="328">
        <f t="shared" si="8"/>
        <v>-0.20499762782925091</v>
      </c>
    </row>
    <row r="14" spans="1:21" x14ac:dyDescent="0.2">
      <c r="A14" s="329" t="str">
        <f>name!D9</f>
        <v>24 Business, media and public service professionals</v>
      </c>
      <c r="B14" s="330">
        <v>19.141606516793054</v>
      </c>
      <c r="C14" s="330">
        <v>27.856619440621575</v>
      </c>
      <c r="D14" s="330">
        <f t="shared" si="0"/>
        <v>46.998225957414633</v>
      </c>
      <c r="E14" s="331"/>
      <c r="F14" s="330">
        <v>28.464986621698245</v>
      </c>
      <c r="G14" s="330">
        <v>33.305028151786829</v>
      </c>
      <c r="H14" s="330">
        <f t="shared" si="1"/>
        <v>61.770014773485073</v>
      </c>
      <c r="I14" s="331"/>
      <c r="J14" s="330">
        <v>34.585101391548164</v>
      </c>
      <c r="K14" s="330">
        <v>38.425414278240396</v>
      </c>
      <c r="L14" s="330">
        <f t="shared" si="2"/>
        <v>73.01051566978856</v>
      </c>
      <c r="M14" s="236"/>
      <c r="N14" s="328">
        <f t="shared" si="3"/>
        <v>8.259625376852874</v>
      </c>
      <c r="O14" s="328">
        <f t="shared" si="4"/>
        <v>1.3067861272313852</v>
      </c>
      <c r="P14" s="328"/>
      <c r="Q14" s="328">
        <f t="shared" si="5"/>
        <v>3.6373450381079309</v>
      </c>
      <c r="R14" s="328">
        <f t="shared" si="6"/>
        <v>0.9579639779396798</v>
      </c>
      <c r="S14" s="327"/>
      <c r="T14" s="328">
        <f t="shared" si="7"/>
        <v>5.6183182686472932</v>
      </c>
      <c r="U14" s="328">
        <f t="shared" si="8"/>
        <v>1.1208040151342136</v>
      </c>
    </row>
    <row r="15" spans="1:21" x14ac:dyDescent="0.2">
      <c r="A15" s="329" t="str">
        <f>name!D10</f>
        <v>31 Science, engineering and technology associate professionals</v>
      </c>
      <c r="B15" s="330">
        <v>3.5852700108183315</v>
      </c>
      <c r="C15" s="330">
        <v>10.305924531701352</v>
      </c>
      <c r="D15" s="330">
        <f t="shared" si="0"/>
        <v>13.891194542519685</v>
      </c>
      <c r="E15" s="331"/>
      <c r="F15" s="330">
        <v>4.7530915599374994</v>
      </c>
      <c r="G15" s="330">
        <v>13.156819344839004</v>
      </c>
      <c r="H15" s="330">
        <f t="shared" si="1"/>
        <v>17.909910904776503</v>
      </c>
      <c r="I15" s="331"/>
      <c r="J15" s="330">
        <v>5.9800189829604395</v>
      </c>
      <c r="K15" s="330">
        <v>12.252474652661885</v>
      </c>
      <c r="L15" s="330">
        <f t="shared" si="2"/>
        <v>18.232493635622326</v>
      </c>
      <c r="M15" s="236"/>
      <c r="N15" s="328">
        <f t="shared" si="3"/>
        <v>5.801265499037167</v>
      </c>
      <c r="O15" s="328">
        <f t="shared" si="4"/>
        <v>1.5426341736246352</v>
      </c>
      <c r="P15" s="328"/>
      <c r="Q15" s="328">
        <f t="shared" si="5"/>
        <v>5.0056797630174898</v>
      </c>
      <c r="R15" s="328">
        <f t="shared" si="6"/>
        <v>-0.47362336059088017</v>
      </c>
      <c r="S15" s="327"/>
      <c r="T15" s="328">
        <f t="shared" si="7"/>
        <v>5.2133300342546818</v>
      </c>
      <c r="U15" s="328">
        <f t="shared" si="8"/>
        <v>0.11907834440025855</v>
      </c>
    </row>
    <row r="16" spans="1:21" x14ac:dyDescent="0.2">
      <c r="A16" s="329" t="str">
        <f>name!D11</f>
        <v>32 Health and social care associate professionals</v>
      </c>
      <c r="B16" s="330">
        <v>10.142174156811897</v>
      </c>
      <c r="C16" s="330">
        <v>2.8410189893392794</v>
      </c>
      <c r="D16" s="330">
        <f t="shared" si="0"/>
        <v>12.983193146151176</v>
      </c>
      <c r="E16" s="331"/>
      <c r="F16" s="330">
        <v>12.280258041209313</v>
      </c>
      <c r="G16" s="330">
        <v>3.2997410018614128</v>
      </c>
      <c r="H16" s="330">
        <f t="shared" si="1"/>
        <v>15.579999043070726</v>
      </c>
      <c r="I16" s="331"/>
      <c r="J16" s="330">
        <v>24.705488674628981</v>
      </c>
      <c r="K16" s="330">
        <v>5.1831396741091842</v>
      </c>
      <c r="L16" s="330">
        <f t="shared" si="2"/>
        <v>29.888628348738166</v>
      </c>
      <c r="M16" s="236"/>
      <c r="N16" s="328">
        <f t="shared" si="3"/>
        <v>3.8999373685612237</v>
      </c>
      <c r="O16" s="328">
        <f t="shared" si="4"/>
        <v>4.7705113921263642</v>
      </c>
      <c r="P16" s="328"/>
      <c r="Q16" s="328">
        <f t="shared" si="5"/>
        <v>3.0388833076801625</v>
      </c>
      <c r="R16" s="328">
        <f t="shared" si="6"/>
        <v>3.0562188155768277</v>
      </c>
      <c r="S16" s="327"/>
      <c r="T16" s="328">
        <f t="shared" si="7"/>
        <v>3.7139516303092757</v>
      </c>
      <c r="U16" s="328">
        <f t="shared" si="8"/>
        <v>4.4389677104365477</v>
      </c>
    </row>
    <row r="17" spans="1:21" x14ac:dyDescent="0.2">
      <c r="A17" s="329" t="str">
        <f>name!D12</f>
        <v>33 Protective service occupations</v>
      </c>
      <c r="B17" s="330">
        <v>1.562929149198522</v>
      </c>
      <c r="C17" s="330">
        <v>8.0046997858784632</v>
      </c>
      <c r="D17" s="330">
        <f t="shared" si="0"/>
        <v>9.5676289350769856</v>
      </c>
      <c r="E17" s="331"/>
      <c r="F17" s="330">
        <v>1.9369694226791005</v>
      </c>
      <c r="G17" s="330">
        <v>8.3139198524226501</v>
      </c>
      <c r="H17" s="330">
        <f t="shared" si="1"/>
        <v>10.25088927510175</v>
      </c>
      <c r="I17" s="331"/>
      <c r="J17" s="330">
        <v>2.2871324880316188</v>
      </c>
      <c r="K17" s="330">
        <v>7.1359194568626076</v>
      </c>
      <c r="L17" s="330">
        <f t="shared" si="2"/>
        <v>9.423051944894226</v>
      </c>
      <c r="M17" s="236"/>
      <c r="N17" s="328">
        <f t="shared" si="3"/>
        <v>4.3846633191412465</v>
      </c>
      <c r="O17" s="328">
        <f t="shared" si="4"/>
        <v>1.113987447047915</v>
      </c>
      <c r="P17" s="328"/>
      <c r="Q17" s="328">
        <f t="shared" si="5"/>
        <v>0.76092761711952228</v>
      </c>
      <c r="R17" s="328">
        <f t="shared" si="6"/>
        <v>-1.0134304490705071</v>
      </c>
      <c r="S17" s="327"/>
      <c r="T17" s="328">
        <f t="shared" si="7"/>
        <v>1.3891410457770981</v>
      </c>
      <c r="U17" s="328">
        <f t="shared" si="8"/>
        <v>-0.55979685586678984</v>
      </c>
    </row>
    <row r="18" spans="1:21" x14ac:dyDescent="0.2">
      <c r="A18" s="329" t="str">
        <f>name!D13</f>
        <v>34 Culture, media and sports occupations</v>
      </c>
      <c r="B18" s="330">
        <v>5.2697619007064915</v>
      </c>
      <c r="C18" s="330">
        <v>7.6208342187537061</v>
      </c>
      <c r="D18" s="330">
        <f t="shared" si="0"/>
        <v>12.890596119460199</v>
      </c>
      <c r="E18" s="331"/>
      <c r="F18" s="330">
        <v>6.5161812014620182</v>
      </c>
      <c r="G18" s="330">
        <v>6.760423324226065</v>
      </c>
      <c r="H18" s="330">
        <f t="shared" si="1"/>
        <v>13.276604525688082</v>
      </c>
      <c r="I18" s="331"/>
      <c r="J18" s="330">
        <v>6.2104751343064715</v>
      </c>
      <c r="K18" s="330">
        <v>6.1875726501202859</v>
      </c>
      <c r="L18" s="330">
        <f t="shared" si="2"/>
        <v>12.398047784426758</v>
      </c>
      <c r="M18" s="236"/>
      <c r="N18" s="328">
        <f t="shared" si="3"/>
        <v>4.3375012876109675</v>
      </c>
      <c r="O18" s="328">
        <f t="shared" si="4"/>
        <v>-0.31982808930304252</v>
      </c>
      <c r="P18" s="327"/>
      <c r="Q18" s="328">
        <f t="shared" si="5"/>
        <v>-2.3675302706740342</v>
      </c>
      <c r="R18" s="328">
        <f t="shared" si="6"/>
        <v>-0.58854551701794655</v>
      </c>
      <c r="S18" s="327"/>
      <c r="T18" s="328">
        <f t="shared" si="7"/>
        <v>0.59185187322474686</v>
      </c>
      <c r="U18" s="328">
        <f t="shared" si="8"/>
        <v>-0.45538930797013322</v>
      </c>
    </row>
    <row r="19" spans="1:21" x14ac:dyDescent="0.2">
      <c r="A19" s="329" t="str">
        <f>name!D14</f>
        <v>35 Business and public service associate professionals</v>
      </c>
      <c r="B19" s="330">
        <v>21.445989068244568</v>
      </c>
      <c r="C19" s="330">
        <v>27.217677488001961</v>
      </c>
      <c r="D19" s="330">
        <f t="shared" si="0"/>
        <v>48.663666556246525</v>
      </c>
      <c r="E19" s="331"/>
      <c r="F19" s="330">
        <v>25.277975283125851</v>
      </c>
      <c r="G19" s="330">
        <v>31.146452532286894</v>
      </c>
      <c r="H19" s="330">
        <f t="shared" si="1"/>
        <v>56.424427815412741</v>
      </c>
      <c r="I19" s="331"/>
      <c r="J19" s="330">
        <v>28.530295915517154</v>
      </c>
      <c r="K19" s="330">
        <v>31.589196667211333</v>
      </c>
      <c r="L19" s="330">
        <f t="shared" si="2"/>
        <v>60.119492582728483</v>
      </c>
      <c r="M19" s="236"/>
      <c r="N19" s="328">
        <f t="shared" si="3"/>
        <v>3.342566005477865</v>
      </c>
      <c r="O19" s="328">
        <f t="shared" si="4"/>
        <v>0.81015119270138047</v>
      </c>
      <c r="P19" s="327"/>
      <c r="Q19" s="328">
        <f t="shared" si="5"/>
        <v>2.7333630100171202</v>
      </c>
      <c r="R19" s="328">
        <f t="shared" si="6"/>
        <v>9.4143147967806762E-2</v>
      </c>
      <c r="S19" s="327"/>
      <c r="T19" s="328">
        <f t="shared" si="7"/>
        <v>3.0036150706536091</v>
      </c>
      <c r="U19" s="328">
        <f t="shared" si="8"/>
        <v>0.4237750158604392</v>
      </c>
    </row>
    <row r="20" spans="1:21" x14ac:dyDescent="0.2">
      <c r="A20" s="329" t="str">
        <f>name!D15</f>
        <v>41 Administrative occupations</v>
      </c>
      <c r="B20" s="330">
        <v>59.624939704384978</v>
      </c>
      <c r="C20" s="330">
        <v>17.750011298571806</v>
      </c>
      <c r="D20" s="330">
        <f t="shared" si="0"/>
        <v>77.374951002956777</v>
      </c>
      <c r="E20" s="331"/>
      <c r="F20" s="330">
        <v>61.265816042853032</v>
      </c>
      <c r="G20" s="330">
        <v>21.441872203080262</v>
      </c>
      <c r="H20" s="330">
        <f t="shared" si="1"/>
        <v>82.707688245933298</v>
      </c>
      <c r="I20" s="331"/>
      <c r="J20" s="330">
        <v>59.440927277879943</v>
      </c>
      <c r="K20" s="330">
        <v>25.280335149787177</v>
      </c>
      <c r="L20" s="330">
        <f t="shared" si="2"/>
        <v>84.721262427667114</v>
      </c>
      <c r="M20" s="236"/>
      <c r="N20" s="328">
        <f t="shared" si="3"/>
        <v>0.54443869480336193</v>
      </c>
      <c r="O20" s="328">
        <f t="shared" si="4"/>
        <v>-0.20139051447717327</v>
      </c>
      <c r="P20" s="327"/>
      <c r="Q20" s="328">
        <f t="shared" si="5"/>
        <v>3.8515095987567749</v>
      </c>
      <c r="R20" s="328">
        <f t="shared" si="6"/>
        <v>1.1039232335010585</v>
      </c>
      <c r="S20" s="327"/>
      <c r="T20" s="328">
        <f t="shared" si="7"/>
        <v>1.341913218673918</v>
      </c>
      <c r="U20" s="328">
        <f t="shared" si="8"/>
        <v>0.16048890689652762</v>
      </c>
    </row>
    <row r="21" spans="1:21" x14ac:dyDescent="0.2">
      <c r="A21" s="329" t="str">
        <f>name!D16</f>
        <v>42 Secretarial and related occupations</v>
      </c>
      <c r="B21" s="330">
        <v>16.851568944493486</v>
      </c>
      <c r="C21" s="330">
        <v>1.4771987123761514</v>
      </c>
      <c r="D21" s="330">
        <f t="shared" si="0"/>
        <v>18.328767656869637</v>
      </c>
      <c r="E21" s="331"/>
      <c r="F21" s="330">
        <v>16.098746111383122</v>
      </c>
      <c r="G21" s="330">
        <v>1.197970895688073</v>
      </c>
      <c r="H21" s="330">
        <f t="shared" si="1"/>
        <v>17.296717007071194</v>
      </c>
      <c r="I21" s="331"/>
      <c r="J21" s="330">
        <v>11.373914644552238</v>
      </c>
      <c r="K21" s="330">
        <v>1.2507460932206578</v>
      </c>
      <c r="L21" s="330">
        <f t="shared" si="2"/>
        <v>12.624660737772896</v>
      </c>
      <c r="M21" s="236"/>
      <c r="N21" s="328">
        <f t="shared" si="3"/>
        <v>-0.90988282864442604</v>
      </c>
      <c r="O21" s="328">
        <f t="shared" si="4"/>
        <v>-2.2895093172456416</v>
      </c>
      <c r="P21" s="327"/>
      <c r="Q21" s="328">
        <f t="shared" si="5"/>
        <v>-4.1037842644340294</v>
      </c>
      <c r="R21" s="328">
        <f t="shared" si="6"/>
        <v>0.28782035985086551</v>
      </c>
      <c r="S21" s="327"/>
      <c r="T21" s="328">
        <f t="shared" si="7"/>
        <v>-1.1524105598445633</v>
      </c>
      <c r="U21" s="328">
        <f t="shared" si="8"/>
        <v>-2.0772197128268277</v>
      </c>
    </row>
    <row r="22" spans="1:21" x14ac:dyDescent="0.2">
      <c r="A22" s="329" t="str">
        <f>name!D17</f>
        <v>51 Skilled agricultural and related trades</v>
      </c>
      <c r="B22" s="330">
        <v>1.6500088570408433</v>
      </c>
      <c r="C22" s="330">
        <v>7.0020789048461447</v>
      </c>
      <c r="D22" s="330">
        <f t="shared" si="0"/>
        <v>8.6520877618869889</v>
      </c>
      <c r="E22" s="331"/>
      <c r="F22" s="330">
        <v>2.1646922309194196</v>
      </c>
      <c r="G22" s="330">
        <v>7.1589488352556732</v>
      </c>
      <c r="H22" s="330">
        <f t="shared" si="1"/>
        <v>9.3236410661750924</v>
      </c>
      <c r="I22" s="331"/>
      <c r="J22" s="330">
        <v>2.6558395925956506</v>
      </c>
      <c r="K22" s="330">
        <v>6.9480487773234669</v>
      </c>
      <c r="L22" s="330">
        <f t="shared" si="2"/>
        <v>9.6038883699191171</v>
      </c>
      <c r="M22" s="236"/>
      <c r="N22" s="328">
        <f t="shared" si="3"/>
        <v>5.5800775356898091</v>
      </c>
      <c r="O22" s="328">
        <f t="shared" si="4"/>
        <v>1.372551782722331</v>
      </c>
      <c r="P22" s="327"/>
      <c r="Q22" s="328">
        <f t="shared" si="5"/>
        <v>0.44410459660177981</v>
      </c>
      <c r="R22" s="328">
        <f t="shared" si="6"/>
        <v>-0.19915003784995999</v>
      </c>
      <c r="S22" s="327"/>
      <c r="T22" s="328">
        <f t="shared" si="7"/>
        <v>1.5062832615930111</v>
      </c>
      <c r="U22" s="328">
        <f t="shared" si="8"/>
        <v>0.19762722742981964</v>
      </c>
    </row>
    <row r="23" spans="1:21" x14ac:dyDescent="0.2">
      <c r="A23" s="329" t="str">
        <f>name!D18</f>
        <v>52 Skilled metal, electrical and electronic trades</v>
      </c>
      <c r="B23" s="330">
        <v>0.52889973238282384</v>
      </c>
      <c r="C23" s="330">
        <v>33.767149797718766</v>
      </c>
      <c r="D23" s="330">
        <f t="shared" si="0"/>
        <v>34.296049530101591</v>
      </c>
      <c r="E23" s="331"/>
      <c r="F23" s="330">
        <v>0.62982086558541583</v>
      </c>
      <c r="G23" s="330">
        <v>30.265006100963646</v>
      </c>
      <c r="H23" s="330">
        <f t="shared" si="1"/>
        <v>30.894826966549061</v>
      </c>
      <c r="I23" s="331"/>
      <c r="J23" s="330">
        <v>1.3597982730676983</v>
      </c>
      <c r="K23" s="330">
        <v>27.418290010801137</v>
      </c>
      <c r="L23" s="330">
        <f t="shared" si="2"/>
        <v>28.778088283868836</v>
      </c>
      <c r="M23" s="236"/>
      <c r="N23" s="328">
        <f t="shared" si="3"/>
        <v>3.5544435762252746</v>
      </c>
      <c r="O23" s="328">
        <f t="shared" si="4"/>
        <v>5.2649599078858689</v>
      </c>
      <c r="P23" s="327"/>
      <c r="Q23" s="328">
        <f t="shared" si="5"/>
        <v>-2.1661211962568538</v>
      </c>
      <c r="R23" s="328">
        <f t="shared" si="6"/>
        <v>-0.65638181865931289</v>
      </c>
      <c r="S23" s="327"/>
      <c r="T23" s="328">
        <f t="shared" si="7"/>
        <v>-2.0671634049026277</v>
      </c>
      <c r="U23" s="328">
        <f t="shared" si="8"/>
        <v>-0.47204557102330513</v>
      </c>
    </row>
    <row r="24" spans="1:21" x14ac:dyDescent="0.2">
      <c r="A24" s="329" t="str">
        <f>name!D19</f>
        <v>53 Skilled construction and building trades</v>
      </c>
      <c r="B24" s="330">
        <v>0.20619206099299017</v>
      </c>
      <c r="C24" s="330">
        <v>22.453983718749328</v>
      </c>
      <c r="D24" s="330">
        <f t="shared" si="0"/>
        <v>22.660175779742318</v>
      </c>
      <c r="E24" s="331"/>
      <c r="F24" s="330">
        <v>0.26110583245958857</v>
      </c>
      <c r="G24" s="330">
        <v>17.867997771868616</v>
      </c>
      <c r="H24" s="330">
        <f t="shared" si="1"/>
        <v>18.129103604328204</v>
      </c>
      <c r="I24" s="331"/>
      <c r="J24" s="330">
        <v>0.1434764117896267</v>
      </c>
      <c r="K24" s="330">
        <v>15.428540053440138</v>
      </c>
      <c r="L24" s="330">
        <f t="shared" si="2"/>
        <v>15.572016465229764</v>
      </c>
      <c r="M24" s="236"/>
      <c r="N24" s="328">
        <f t="shared" si="3"/>
        <v>4.8356341716264462</v>
      </c>
      <c r="O24" s="328">
        <f t="shared" si="4"/>
        <v>-3.9130822876995097</v>
      </c>
      <c r="P24" s="327"/>
      <c r="Q24" s="328">
        <f t="shared" si="5"/>
        <v>-4.4663222080362992</v>
      </c>
      <c r="R24" s="328">
        <f t="shared" si="6"/>
        <v>-0.97384204171948596</v>
      </c>
      <c r="S24" s="327"/>
      <c r="T24" s="328">
        <f t="shared" si="7"/>
        <v>-4.3637339992294688</v>
      </c>
      <c r="U24" s="328">
        <f t="shared" si="8"/>
        <v>-1.0085008043431931</v>
      </c>
    </row>
    <row r="25" spans="1:21" x14ac:dyDescent="0.2">
      <c r="A25" s="329" t="str">
        <f>name!D20</f>
        <v>54 Textiles, printing and other skilled trades</v>
      </c>
      <c r="B25" s="330">
        <v>6.5069356043574924</v>
      </c>
      <c r="C25" s="330">
        <v>9.1059492956995651</v>
      </c>
      <c r="D25" s="330">
        <f t="shared" si="0"/>
        <v>15.612884900057058</v>
      </c>
      <c r="E25" s="331"/>
      <c r="F25" s="330">
        <v>6.3522069820422624</v>
      </c>
      <c r="G25" s="330">
        <v>7.1171147749962742</v>
      </c>
      <c r="H25" s="330">
        <f t="shared" si="1"/>
        <v>13.469321757038536</v>
      </c>
      <c r="I25" s="331"/>
      <c r="J25" s="330">
        <v>6.1302994128445167</v>
      </c>
      <c r="K25" s="330">
        <v>7.1506246813559446</v>
      </c>
      <c r="L25" s="330">
        <f t="shared" si="2"/>
        <v>13.280924094200461</v>
      </c>
      <c r="M25" s="236"/>
      <c r="N25" s="328">
        <f t="shared" si="3"/>
        <v>-0.48016978824834133</v>
      </c>
      <c r="O25" s="328">
        <f t="shared" si="4"/>
        <v>-0.23677734673793749</v>
      </c>
      <c r="P25" s="327"/>
      <c r="Q25" s="328">
        <f t="shared" si="5"/>
        <v>-4.8090308652394498</v>
      </c>
      <c r="R25" s="328">
        <f t="shared" si="6"/>
        <v>3.132027607781751E-2</v>
      </c>
      <c r="S25" s="327"/>
      <c r="T25" s="328">
        <f t="shared" si="7"/>
        <v>-2.910444251799893</v>
      </c>
      <c r="U25" s="328">
        <f t="shared" si="8"/>
        <v>-9.386198876896179E-2</v>
      </c>
    </row>
    <row r="26" spans="1:21" x14ac:dyDescent="0.2">
      <c r="A26" s="329" t="str">
        <f>name!D21</f>
        <v>61 Caring personal service occupations</v>
      </c>
      <c r="B26" s="330">
        <v>58.607816635587398</v>
      </c>
      <c r="C26" s="330">
        <v>9.926615371714604</v>
      </c>
      <c r="D26" s="330">
        <f t="shared" si="0"/>
        <v>68.534432007302001</v>
      </c>
      <c r="E26" s="331"/>
      <c r="F26" s="330">
        <v>59.178466086541576</v>
      </c>
      <c r="G26" s="330">
        <v>10.70399469211147</v>
      </c>
      <c r="H26" s="330">
        <f t="shared" si="1"/>
        <v>69.882460778653041</v>
      </c>
      <c r="I26" s="331"/>
      <c r="J26" s="330">
        <v>64.690080468339119</v>
      </c>
      <c r="K26" s="330">
        <v>15.407337339959636</v>
      </c>
      <c r="L26" s="330">
        <f t="shared" si="2"/>
        <v>80.097417808298758</v>
      </c>
      <c r="M26" s="236"/>
      <c r="N26" s="328">
        <f t="shared" si="3"/>
        <v>0.19398089610849212</v>
      </c>
      <c r="O26" s="328">
        <f t="shared" si="4"/>
        <v>0.59543334398157732</v>
      </c>
      <c r="P26" s="327"/>
      <c r="Q26" s="328">
        <f t="shared" si="5"/>
        <v>1.5193756383176549</v>
      </c>
      <c r="R26" s="328">
        <f t="shared" si="6"/>
        <v>2.4578992585307935</v>
      </c>
      <c r="S26" s="327"/>
      <c r="T26" s="328">
        <f t="shared" si="7"/>
        <v>0.39032826374942875</v>
      </c>
      <c r="U26" s="328">
        <f t="shared" si="8"/>
        <v>0.91367487365814348</v>
      </c>
    </row>
    <row r="27" spans="1:21" x14ac:dyDescent="0.2">
      <c r="A27" s="329" t="str">
        <f>name!D22</f>
        <v>62 Leisure, travel and related personal service occupations</v>
      </c>
      <c r="B27" s="330">
        <v>14.614689959101582</v>
      </c>
      <c r="C27" s="330">
        <v>6.5225536363778653</v>
      </c>
      <c r="D27" s="330">
        <f t="shared" si="0"/>
        <v>21.137243595479447</v>
      </c>
      <c r="E27" s="331"/>
      <c r="F27" s="330">
        <v>16.800949412273106</v>
      </c>
      <c r="G27" s="330">
        <v>7.1830171738335418</v>
      </c>
      <c r="H27" s="330">
        <f t="shared" si="1"/>
        <v>23.983966586106646</v>
      </c>
      <c r="I27" s="331"/>
      <c r="J27" s="330">
        <v>15.652355402199447</v>
      </c>
      <c r="K27" s="330">
        <v>7.5226340240450105</v>
      </c>
      <c r="L27" s="330">
        <f t="shared" si="2"/>
        <v>23.174989426244458</v>
      </c>
      <c r="M27" s="236"/>
      <c r="N27" s="328">
        <f t="shared" si="3"/>
        <v>2.827397338333304</v>
      </c>
      <c r="O27" s="328">
        <f t="shared" si="4"/>
        <v>-0.47098063706507709</v>
      </c>
      <c r="P27" s="327"/>
      <c r="Q27" s="328">
        <f t="shared" si="5"/>
        <v>1.9477978537798313</v>
      </c>
      <c r="R27" s="328">
        <f t="shared" si="6"/>
        <v>0.30845362083928851</v>
      </c>
      <c r="S27" s="327"/>
      <c r="T27" s="328">
        <f t="shared" si="7"/>
        <v>2.5591780551854182</v>
      </c>
      <c r="U27" s="328">
        <f t="shared" si="8"/>
        <v>-0.22848452908205141</v>
      </c>
    </row>
    <row r="28" spans="1:21" x14ac:dyDescent="0.2">
      <c r="A28" s="329" t="str">
        <f>name!D23</f>
        <v>63 Community and civil enforcement occupations</v>
      </c>
      <c r="B28" s="330">
        <v>0.16312104956598858</v>
      </c>
      <c r="C28" s="330">
        <v>0.74984044160448204</v>
      </c>
      <c r="D28" s="330">
        <f t="shared" si="0"/>
        <v>0.91296149117047065</v>
      </c>
      <c r="E28" s="331"/>
      <c r="F28" s="330">
        <v>0.16986979751406237</v>
      </c>
      <c r="G28" s="330">
        <v>0.80971197208302026</v>
      </c>
      <c r="H28" s="330">
        <f t="shared" si="1"/>
        <v>0.97958176959708265</v>
      </c>
      <c r="I28" s="331"/>
      <c r="J28" s="330">
        <v>0.22281757455588128</v>
      </c>
      <c r="K28" s="330">
        <v>0.62718740799266759</v>
      </c>
      <c r="L28" s="330">
        <f>SUM(J28:K28)</f>
        <v>0.85000498254854884</v>
      </c>
      <c r="M28" s="236"/>
      <c r="N28" s="328">
        <f t="shared" si="3"/>
        <v>0.81408955497130897</v>
      </c>
      <c r="O28" s="328">
        <f t="shared" si="4"/>
        <v>1.8252655975105059</v>
      </c>
      <c r="P28" s="327"/>
      <c r="Q28" s="328">
        <f t="shared" si="5"/>
        <v>1.5482258323452625</v>
      </c>
      <c r="R28" s="328">
        <f t="shared" si="6"/>
        <v>-1.6884708283396388</v>
      </c>
      <c r="S28" s="327"/>
      <c r="T28" s="328">
        <f t="shared" si="7"/>
        <v>1.4186083568271668</v>
      </c>
      <c r="U28" s="328">
        <f t="shared" si="8"/>
        <v>-0.9414305557314151</v>
      </c>
    </row>
    <row r="29" spans="1:21" x14ac:dyDescent="0.2">
      <c r="A29" s="329" t="str">
        <f>name!D24</f>
        <v>71 Sales occupations</v>
      </c>
      <c r="B29" s="330">
        <v>43.249395585683587</v>
      </c>
      <c r="C29" s="330">
        <v>24.458005103222334</v>
      </c>
      <c r="D29" s="330">
        <f t="shared" si="0"/>
        <v>67.707400688905921</v>
      </c>
      <c r="E29" s="331"/>
      <c r="F29" s="330">
        <v>39.049031821699231</v>
      </c>
      <c r="G29" s="330">
        <v>24.472316799172191</v>
      </c>
      <c r="H29" s="330">
        <f t="shared" si="1"/>
        <v>63.521348620871422</v>
      </c>
      <c r="I29" s="331"/>
      <c r="J29" s="330">
        <v>36.414326064836082</v>
      </c>
      <c r="K29" s="330">
        <v>23.958100712936485</v>
      </c>
      <c r="L29" s="330">
        <f t="shared" si="2"/>
        <v>60.372426777772567</v>
      </c>
      <c r="M29" s="236"/>
      <c r="N29" s="328">
        <f t="shared" si="3"/>
        <v>-2.0225695273625277</v>
      </c>
      <c r="O29" s="328">
        <f t="shared" si="4"/>
        <v>-0.46462268880314017</v>
      </c>
      <c r="P29" s="327"/>
      <c r="Q29" s="328">
        <f t="shared" si="5"/>
        <v>1.1700338803155574E-2</v>
      </c>
      <c r="R29" s="328">
        <f t="shared" si="6"/>
        <v>-0.14147350580892004</v>
      </c>
      <c r="S29" s="327"/>
      <c r="T29" s="328">
        <f t="shared" si="7"/>
        <v>-1.2682775395427281</v>
      </c>
      <c r="U29" s="328">
        <f t="shared" si="8"/>
        <v>-0.33838324071936432</v>
      </c>
    </row>
    <row r="30" spans="1:21" x14ac:dyDescent="0.2">
      <c r="A30" s="329" t="str">
        <f>name!D25</f>
        <v>72 Customer service occupations</v>
      </c>
      <c r="B30" s="330">
        <v>9.5886007089175589</v>
      </c>
      <c r="C30" s="330">
        <v>4.7186199758516665</v>
      </c>
      <c r="D30" s="330">
        <f t="shared" si="0"/>
        <v>14.307220684769225</v>
      </c>
      <c r="E30" s="331"/>
      <c r="F30" s="330">
        <v>10.899474233051219</v>
      </c>
      <c r="G30" s="330">
        <v>5.482055034179969</v>
      </c>
      <c r="H30" s="330">
        <f t="shared" si="1"/>
        <v>16.381529267231187</v>
      </c>
      <c r="I30" s="331"/>
      <c r="J30" s="330">
        <v>12.328686164584415</v>
      </c>
      <c r="K30" s="330">
        <v>7.8521133907550391</v>
      </c>
      <c r="L30" s="330">
        <f t="shared" si="2"/>
        <v>20.180799555339455</v>
      </c>
      <c r="M30" s="236"/>
      <c r="N30" s="328">
        <f t="shared" si="3"/>
        <v>2.5959135656234755</v>
      </c>
      <c r="O30" s="328">
        <f t="shared" si="4"/>
        <v>0.82481099606563912</v>
      </c>
      <c r="P30" s="327"/>
      <c r="Q30" s="328">
        <f t="shared" si="5"/>
        <v>3.044704423545519</v>
      </c>
      <c r="R30" s="328">
        <f t="shared" si="6"/>
        <v>2.4242701817321466</v>
      </c>
      <c r="S30" s="327"/>
      <c r="T30" s="328">
        <f t="shared" si="7"/>
        <v>2.7447957655452715</v>
      </c>
      <c r="U30" s="328">
        <f t="shared" si="8"/>
        <v>1.4002272840099028</v>
      </c>
    </row>
    <row r="31" spans="1:21" x14ac:dyDescent="0.2">
      <c r="A31" s="329" t="str">
        <f>name!D26</f>
        <v>81 Process, plant and machine operatives</v>
      </c>
      <c r="B31" s="330">
        <v>7.714980606814863</v>
      </c>
      <c r="C31" s="330">
        <v>23.443753674418279</v>
      </c>
      <c r="D31" s="330">
        <f t="shared" si="0"/>
        <v>31.158734281233141</v>
      </c>
      <c r="E31" s="331"/>
      <c r="F31" s="330">
        <v>6.9854687141061307</v>
      </c>
      <c r="G31" s="330">
        <v>20.057993766370743</v>
      </c>
      <c r="H31" s="330">
        <f t="shared" si="1"/>
        <v>27.043462480476872</v>
      </c>
      <c r="I31" s="331"/>
      <c r="J31" s="330">
        <v>8.8159662894195261</v>
      </c>
      <c r="K31" s="330">
        <v>18.121946570841892</v>
      </c>
      <c r="L31" s="330">
        <f t="shared" si="2"/>
        <v>26.93791286026142</v>
      </c>
      <c r="M31" s="236"/>
      <c r="N31" s="328">
        <f t="shared" si="3"/>
        <v>-1.9670339620644572</v>
      </c>
      <c r="O31" s="328">
        <f t="shared" si="4"/>
        <v>1.5636479143458004</v>
      </c>
      <c r="P31" s="327"/>
      <c r="Q31" s="328">
        <f t="shared" si="5"/>
        <v>-3.0713713225527184</v>
      </c>
      <c r="R31" s="328">
        <f t="shared" si="6"/>
        <v>-0.67440921368882023</v>
      </c>
      <c r="S31" s="327"/>
      <c r="T31" s="328">
        <f t="shared" si="7"/>
        <v>-2.7932333671242593</v>
      </c>
      <c r="U31" s="328">
        <f t="shared" si="8"/>
        <v>-2.6067261531959041E-2</v>
      </c>
    </row>
    <row r="32" spans="1:21" x14ac:dyDescent="0.2">
      <c r="A32" s="329" t="str">
        <f>name!D27</f>
        <v>82 Transport and mobile machine drivers and operatives</v>
      </c>
      <c r="B32" s="330">
        <v>1.9501237917210676</v>
      </c>
      <c r="C32" s="330">
        <v>38.83825987113245</v>
      </c>
      <c r="D32" s="330">
        <f t="shared" si="0"/>
        <v>40.788383662853519</v>
      </c>
      <c r="E32" s="331"/>
      <c r="F32" s="330">
        <v>2.4151330003235336</v>
      </c>
      <c r="G32" s="330">
        <v>46.780899663741181</v>
      </c>
      <c r="H32" s="330">
        <f t="shared" si="1"/>
        <v>49.196032664064717</v>
      </c>
      <c r="I32" s="331"/>
      <c r="J32" s="330">
        <v>3.4428817631503814</v>
      </c>
      <c r="K32" s="330">
        <v>45.076199926379338</v>
      </c>
      <c r="L32" s="330">
        <f t="shared" si="2"/>
        <v>48.51908168952972</v>
      </c>
      <c r="M32" s="236"/>
      <c r="N32" s="328">
        <f t="shared" si="3"/>
        <v>4.3700218231828902</v>
      </c>
      <c r="O32" s="328">
        <f t="shared" si="4"/>
        <v>2.3918532783175683</v>
      </c>
      <c r="P32" s="327"/>
      <c r="Q32" s="328">
        <f t="shared" si="5"/>
        <v>3.7914935053171117</v>
      </c>
      <c r="R32" s="328">
        <f t="shared" si="6"/>
        <v>-0.24716473290006258</v>
      </c>
      <c r="S32" s="327"/>
      <c r="T32" s="328">
        <f t="shared" si="7"/>
        <v>3.8194483966093706</v>
      </c>
      <c r="U32" s="328">
        <f t="shared" si="8"/>
        <v>-9.2329522526812813E-2</v>
      </c>
    </row>
    <row r="33" spans="1:21" x14ac:dyDescent="0.2">
      <c r="A33" s="329" t="str">
        <f>name!D28</f>
        <v>91 Elementary trades and related occupations</v>
      </c>
      <c r="B33" s="330">
        <v>4.9405547734025514</v>
      </c>
      <c r="C33" s="330">
        <v>14.092917542559089</v>
      </c>
      <c r="D33" s="330">
        <f t="shared" si="0"/>
        <v>19.033472315961639</v>
      </c>
      <c r="E33" s="331"/>
      <c r="F33" s="330">
        <v>3.9077465852815929</v>
      </c>
      <c r="G33" s="330">
        <v>12.503202006542724</v>
      </c>
      <c r="H33" s="330">
        <f t="shared" si="1"/>
        <v>16.410948591824315</v>
      </c>
      <c r="I33" s="331"/>
      <c r="J33" s="330">
        <v>13.779204970735687</v>
      </c>
      <c r="K33" s="330">
        <v>17.433340644189464</v>
      </c>
      <c r="L33" s="330">
        <f t="shared" si="2"/>
        <v>31.212545614925151</v>
      </c>
      <c r="M33" s="236"/>
      <c r="N33" s="328">
        <f t="shared" si="3"/>
        <v>-4.5820383544142089</v>
      </c>
      <c r="O33" s="328">
        <f t="shared" si="4"/>
        <v>8.7643372604410352</v>
      </c>
      <c r="P33" s="327"/>
      <c r="Q33" s="328">
        <f t="shared" si="5"/>
        <v>-2.365328946127887</v>
      </c>
      <c r="R33" s="328">
        <f t="shared" si="6"/>
        <v>2.2407338139996291</v>
      </c>
      <c r="S33" s="327"/>
      <c r="T33" s="328">
        <f t="shared" si="7"/>
        <v>-2.921483278540582</v>
      </c>
      <c r="U33" s="328">
        <f t="shared" si="8"/>
        <v>4.3789764163248091</v>
      </c>
    </row>
    <row r="34" spans="1:21" x14ac:dyDescent="0.2">
      <c r="A34" s="329" t="str">
        <f>name!D29</f>
        <v>92 Elementary administration and service occupations</v>
      </c>
      <c r="B34" s="330">
        <v>40.944033216294372</v>
      </c>
      <c r="C34" s="330">
        <v>45.439451348430453</v>
      </c>
      <c r="D34" s="330">
        <f t="shared" ref="D34" si="9">SUM(B34:C34)</f>
        <v>86.383484564724824</v>
      </c>
      <c r="E34" s="331"/>
      <c r="F34" s="330">
        <v>39.18485414664692</v>
      </c>
      <c r="G34" s="330">
        <v>41.244547001567838</v>
      </c>
      <c r="H34" s="330">
        <f t="shared" ref="H34" si="10">SUM(F34:G34)</f>
        <v>80.429401148214765</v>
      </c>
      <c r="I34" s="331"/>
      <c r="J34" s="330">
        <v>28.745680653030607</v>
      </c>
      <c r="K34" s="330">
        <v>37.619519786279831</v>
      </c>
      <c r="L34" s="330">
        <f t="shared" ref="L34" si="11">SUM(J34:K34)</f>
        <v>66.365200439310442</v>
      </c>
      <c r="M34" s="236"/>
      <c r="N34" s="328">
        <f t="shared" si="3"/>
        <v>-0.87446992146963387</v>
      </c>
      <c r="O34" s="328">
        <f t="shared" si="4"/>
        <v>-2.0441695588204079</v>
      </c>
      <c r="P34" s="327"/>
      <c r="Q34" s="328">
        <f t="shared" si="5"/>
        <v>-1.9185919730265621</v>
      </c>
      <c r="R34" s="328">
        <f t="shared" si="6"/>
        <v>-0.61142879438631503</v>
      </c>
      <c r="S34" s="327"/>
      <c r="T34" s="328">
        <f t="shared" si="7"/>
        <v>-1.4181819285178809</v>
      </c>
      <c r="U34" s="328">
        <f t="shared" si="8"/>
        <v>-1.2732050559057795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400.71762945192222</v>
      </c>
      <c r="C36" s="333">
        <f t="shared" ref="C36:D36" si="12">SUM(C9:C34)</f>
        <v>461.40637054807797</v>
      </c>
      <c r="D36" s="333">
        <f t="shared" si="12"/>
        <v>862.12400000000025</v>
      </c>
      <c r="E36" s="333"/>
      <c r="F36" s="333">
        <f>SUM(F9:F34)</f>
        <v>435.64353217731127</v>
      </c>
      <c r="G36" s="333">
        <f t="shared" ref="G36:H36" si="13">SUM(G9:G34)</f>
        <v>488.61246782268904</v>
      </c>
      <c r="H36" s="333">
        <f t="shared" si="13"/>
        <v>924.25600000000009</v>
      </c>
      <c r="I36" s="333"/>
      <c r="J36" s="333">
        <f>SUM(J9:J34)</f>
        <v>470.51866673097032</v>
      </c>
      <c r="K36" s="333">
        <f t="shared" ref="K36:L36" si="14">SUM(K9:K34)</f>
        <v>514.82733326902996</v>
      </c>
      <c r="L36" s="333">
        <f t="shared" si="14"/>
        <v>985.34600000000023</v>
      </c>
      <c r="M36" s="258"/>
      <c r="N36" s="334">
        <f t="shared" si="3"/>
        <v>1.6853913063673565</v>
      </c>
      <c r="O36" s="334">
        <f>IF(F36&gt;0,(EXP(LN(J36/F36)/($J$6-$F$6))-1)*100,0)</f>
        <v>0.51472893627093619</v>
      </c>
      <c r="P36" s="335"/>
      <c r="Q36" s="334">
        <f t="shared" ref="Q36" si="15">IF(C36&gt;0,(EXP(LN(G36/C36)/($F$6-$B$6))-1)*100,0)</f>
        <v>1.1524000180068494</v>
      </c>
      <c r="R36" s="334">
        <f t="shared" ref="R36" si="16">IF(G36&gt;0,(EXP(LN(K36/G36)/($J$6-$F$6))-1)*100,0)</f>
        <v>0.34902028429169007</v>
      </c>
      <c r="S36" s="335"/>
      <c r="T36" s="334">
        <f t="shared" ref="T36" si="17">IF(D36&gt;0,(EXP(LN(H36/D36)/($F$6-$B$6))-1)*100,0)</f>
        <v>1.401530175562371</v>
      </c>
      <c r="U36" s="334">
        <f t="shared" ref="U36" si="18">IF(H36&gt;0,(EXP(LN(L36/H36)/($J$6-$F$6))-1)*100,0)</f>
        <v>0.42760335183862352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South East Midlands</v>
      </c>
      <c r="Q1" s="19" t="str">
        <f>CONCATENATE("Occupation Table 5.1  Males: Employment Change by Status (SOC 2020), ",B$5,"-",L$5,", ",Info!B5)</f>
        <v>Occupation Table 5.1  Males: Employment Change by Status (SOC 2020), 2015-2035, South East Midlands</v>
      </c>
      <c r="AG1" s="19" t="str">
        <f>CONCATENATE("Occupation Table 5.2  Females: Employment Change by Status (SOC 2020), ",R$5,"-",AB$5,", ",Info!B5)</f>
        <v>Occupation Table 5.2  Females: Employment Change by Status (SOC 2020), 2015-2035, South East Midlands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57.891680998764102</v>
      </c>
      <c r="C8" s="11">
        <v>8.5546140073081389</v>
      </c>
      <c r="D8" s="11">
        <v>16.445400517791168</v>
      </c>
      <c r="E8" s="11">
        <f>SUM(B8:D8)</f>
        <v>82.891695523863405</v>
      </c>
      <c r="F8" s="11"/>
      <c r="G8" s="11">
        <v>69.426294259820409</v>
      </c>
      <c r="H8" s="11">
        <v>13.478405434905387</v>
      </c>
      <c r="I8" s="11">
        <v>19.850253644193284</v>
      </c>
      <c r="J8" s="11">
        <f>SUM(G8:I8)</f>
        <v>102.75495333891908</v>
      </c>
      <c r="K8" s="11"/>
      <c r="L8" s="11">
        <v>68.056810962429381</v>
      </c>
      <c r="M8" s="11">
        <v>16.140101123678289</v>
      </c>
      <c r="N8" s="11">
        <v>23.084332619597497</v>
      </c>
      <c r="O8" s="11">
        <f>SUM(L8:N8)</f>
        <v>107.28124470570518</v>
      </c>
      <c r="Q8" s="10" t="str">
        <f>name!E4</f>
        <v>Managers, directors and senior officials</v>
      </c>
      <c r="R8" s="11">
        <v>43.178488218659204</v>
      </c>
      <c r="S8" s="11">
        <v>3.8668080163406038</v>
      </c>
      <c r="T8" s="11">
        <v>10.937412726770264</v>
      </c>
      <c r="U8" s="11">
        <f>SUM(R8:T8)</f>
        <v>57.982708961770072</v>
      </c>
      <c r="V8" s="11"/>
      <c r="W8" s="11">
        <v>50.686372689645168</v>
      </c>
      <c r="X8" s="11">
        <v>6.0580828717922213</v>
      </c>
      <c r="Y8" s="11">
        <v>12.851240007122399</v>
      </c>
      <c r="Z8" s="11">
        <f>SUM(W8:Y8)</f>
        <v>69.59569556855979</v>
      </c>
      <c r="AA8" s="11"/>
      <c r="AB8" s="11">
        <v>48.218850993665924</v>
      </c>
      <c r="AC8" s="11">
        <v>7.03979317354593</v>
      </c>
      <c r="AD8" s="11">
        <v>15.340460184941215</v>
      </c>
      <c r="AE8" s="11">
        <f>SUM(AB8:AD8)</f>
        <v>70.599104352153063</v>
      </c>
      <c r="AG8" s="10" t="str">
        <f>name!E4</f>
        <v>Managers, directors and senior officials</v>
      </c>
      <c r="AH8" s="11">
        <v>14.713192780104892</v>
      </c>
      <c r="AI8" s="11">
        <v>4.6878059909675338</v>
      </c>
      <c r="AJ8" s="11">
        <v>5.5079877910209163</v>
      </c>
      <c r="AK8" s="11">
        <f>SUM(AH8:AJ8)</f>
        <v>24.908986562093343</v>
      </c>
      <c r="AL8" s="11"/>
      <c r="AM8" s="11">
        <v>18.739921570175227</v>
      </c>
      <c r="AN8" s="11">
        <v>7.4203225631131664</v>
      </c>
      <c r="AO8" s="11">
        <v>6.99901363707089</v>
      </c>
      <c r="AP8" s="11">
        <f>SUM(AM8:AO8)</f>
        <v>33.159257770359282</v>
      </c>
      <c r="AQ8" s="11"/>
      <c r="AR8" s="11">
        <v>19.837959968763446</v>
      </c>
      <c r="AS8" s="11">
        <v>9.1003079501323576</v>
      </c>
      <c r="AT8" s="11">
        <v>7.7438724346562724</v>
      </c>
      <c r="AU8" s="11">
        <f>SUM(AR8:AT8)</f>
        <v>36.682140353552079</v>
      </c>
    </row>
    <row r="9" spans="1:47" x14ac:dyDescent="0.2">
      <c r="A9" t="str">
        <f>name!E5</f>
        <v>Professional occupations</v>
      </c>
      <c r="B9" s="11">
        <v>106.81747564824784</v>
      </c>
      <c r="C9" s="11">
        <v>26.837397982313675</v>
      </c>
      <c r="D9" s="11">
        <v>20.692901622106124</v>
      </c>
      <c r="E9" s="11">
        <f t="shared" ref="E9:E18" si="0">SUM(B9:D9)</f>
        <v>154.34777525266762</v>
      </c>
      <c r="F9" s="11"/>
      <c r="G9" s="11">
        <v>133.33203838908403</v>
      </c>
      <c r="H9" s="11">
        <v>34.73324038236575</v>
      </c>
      <c r="I9" s="11">
        <v>20.343905771446249</v>
      </c>
      <c r="J9" s="11">
        <f t="shared" ref="J9:J16" si="1">SUM(G9:I9)</f>
        <v>188.40918454289604</v>
      </c>
      <c r="K9" s="11"/>
      <c r="L9" s="11">
        <v>163.15649556102323</v>
      </c>
      <c r="M9" s="11">
        <v>41.673227581620843</v>
      </c>
      <c r="N9" s="11">
        <v>20.882098322352451</v>
      </c>
      <c r="O9" s="11">
        <f t="shared" ref="O9:O16" si="2">SUM(L9:N9)</f>
        <v>225.71182146499652</v>
      </c>
      <c r="Q9" s="10" t="str">
        <f>name!E5</f>
        <v>Professional occupations</v>
      </c>
      <c r="R9" s="11">
        <v>68.150886514542449</v>
      </c>
      <c r="S9" s="11">
        <v>5.6672315429676701</v>
      </c>
      <c r="T9" s="11">
        <v>13.868999821850059</v>
      </c>
      <c r="U9" s="11">
        <f t="shared" ref="U9:U16" si="3">SUM(R9:T9)</f>
        <v>87.687117879360173</v>
      </c>
      <c r="V9" s="11"/>
      <c r="W9" s="11">
        <v>82.902411690025488</v>
      </c>
      <c r="X9" s="11">
        <v>8.7927334524099194</v>
      </c>
      <c r="Y9" s="11">
        <v>10.357622364602587</v>
      </c>
      <c r="Z9" s="11">
        <f t="shared" ref="Z9:Z16" si="4">SUM(W9:Y9)</f>
        <v>102.052767507038</v>
      </c>
      <c r="AA9" s="11"/>
      <c r="AB9" s="11">
        <v>103.7252657805233</v>
      </c>
      <c r="AC9" s="11">
        <v>11.953938379970479</v>
      </c>
      <c r="AD9" s="11">
        <v>9.1057570861100352</v>
      </c>
      <c r="AE9" s="11">
        <f t="shared" ref="AE9:AE16" si="5">SUM(AB9:AD9)</f>
        <v>124.78496124660381</v>
      </c>
      <c r="AG9" s="10" t="str">
        <f>name!E5</f>
        <v>Professional occupations</v>
      </c>
      <c r="AH9" s="11">
        <v>38.666589133705379</v>
      </c>
      <c r="AI9" s="11">
        <v>21.170166439346009</v>
      </c>
      <c r="AJ9" s="11">
        <v>6.8239018002560696</v>
      </c>
      <c r="AK9" s="11">
        <f t="shared" ref="AK9:AK18" si="6">SUM(AH9:AJ9)</f>
        <v>66.660657373307458</v>
      </c>
      <c r="AL9" s="11"/>
      <c r="AM9" s="11">
        <v>50.429626699058531</v>
      </c>
      <c r="AN9" s="11">
        <v>25.940506929955834</v>
      </c>
      <c r="AO9" s="11">
        <v>9.9862834068436577</v>
      </c>
      <c r="AP9" s="11">
        <f t="shared" ref="AP9:AP18" si="7">SUM(AM9:AO9)</f>
        <v>86.356417035858016</v>
      </c>
      <c r="AQ9" s="11"/>
      <c r="AR9" s="11">
        <v>59.431229780499926</v>
      </c>
      <c r="AS9" s="11">
        <v>29.719289201650362</v>
      </c>
      <c r="AT9" s="11">
        <v>11.776341236242413</v>
      </c>
      <c r="AU9" s="11">
        <f t="shared" ref="AU9:AU18" si="8">SUM(AR9:AT9)</f>
        <v>100.9268602183927</v>
      </c>
    </row>
    <row r="10" spans="1:47" x14ac:dyDescent="0.2">
      <c r="A10" t="str">
        <f>name!E6</f>
        <v>Associate professional occupations</v>
      </c>
      <c r="B10" s="11">
        <v>64.610029730275812</v>
      </c>
      <c r="C10" s="11">
        <v>18.51477663870449</v>
      </c>
      <c r="D10" s="11">
        <v>14.871472930474255</v>
      </c>
      <c r="E10" s="11">
        <f t="shared" si="0"/>
        <v>97.996279299454557</v>
      </c>
      <c r="F10" s="11"/>
      <c r="G10" s="11">
        <v>76.90826873233911</v>
      </c>
      <c r="H10" s="11">
        <v>22.463537610160049</v>
      </c>
      <c r="I10" s="11">
        <v>14.070025221550598</v>
      </c>
      <c r="J10" s="11">
        <f t="shared" si="1"/>
        <v>113.44183156404975</v>
      </c>
      <c r="K10" s="11"/>
      <c r="L10" s="11">
        <v>86.940362371258615</v>
      </c>
      <c r="M10" s="11">
        <v>28.289396218932712</v>
      </c>
      <c r="N10" s="11">
        <v>14.831955706218618</v>
      </c>
      <c r="O10" s="11">
        <f t="shared" si="2"/>
        <v>130.06171429640995</v>
      </c>
      <c r="Q10" s="10" t="str">
        <f>name!E6</f>
        <v>Associate professional occupations</v>
      </c>
      <c r="R10" s="11">
        <v>42.672550610623382</v>
      </c>
      <c r="S10" s="11">
        <v>4.906815741635504</v>
      </c>
      <c r="T10" s="11">
        <v>8.4107886614158467</v>
      </c>
      <c r="U10" s="11">
        <f t="shared" si="3"/>
        <v>55.990155013674737</v>
      </c>
      <c r="V10" s="11"/>
      <c r="W10" s="11">
        <v>49.351956790333951</v>
      </c>
      <c r="X10" s="11">
        <v>6.7726123255799484</v>
      </c>
      <c r="Y10" s="11">
        <v>6.5527869397221128</v>
      </c>
      <c r="Z10" s="11">
        <f t="shared" si="4"/>
        <v>62.677356055636011</v>
      </c>
      <c r="AA10" s="11"/>
      <c r="AB10" s="11">
        <v>48.435394329951031</v>
      </c>
      <c r="AC10" s="11">
        <v>7.0874119998171743</v>
      </c>
      <c r="AD10" s="11">
        <v>6.8254967711971055</v>
      </c>
      <c r="AE10" s="11">
        <f t="shared" si="5"/>
        <v>62.34830310096531</v>
      </c>
      <c r="AG10" s="10" t="str">
        <f>name!E6</f>
        <v>Associate professional occupations</v>
      </c>
      <c r="AH10" s="11">
        <v>21.937479119652416</v>
      </c>
      <c r="AI10" s="11">
        <v>13.607960897068992</v>
      </c>
      <c r="AJ10" s="11">
        <v>6.460684269058409</v>
      </c>
      <c r="AK10" s="11">
        <f t="shared" si="6"/>
        <v>42.006124285779819</v>
      </c>
      <c r="AL10" s="11"/>
      <c r="AM10" s="11">
        <v>27.556311942005195</v>
      </c>
      <c r="AN10" s="11">
        <v>15.690925284580098</v>
      </c>
      <c r="AO10" s="11">
        <v>7.5172382818284804</v>
      </c>
      <c r="AP10" s="11">
        <f t="shared" si="7"/>
        <v>50.764475508413774</v>
      </c>
      <c r="AQ10" s="11"/>
      <c r="AR10" s="11">
        <v>38.504968041307627</v>
      </c>
      <c r="AS10" s="11">
        <v>21.201984219115541</v>
      </c>
      <c r="AT10" s="11">
        <v>8.0064589350215112</v>
      </c>
      <c r="AU10" s="11">
        <f t="shared" si="8"/>
        <v>67.713411195444678</v>
      </c>
    </row>
    <row r="11" spans="1:47" x14ac:dyDescent="0.2">
      <c r="A11" t="str">
        <f>name!E7</f>
        <v>Administrative and secretarial occupations</v>
      </c>
      <c r="B11" s="11">
        <v>51.853936264031944</v>
      </c>
      <c r="C11" s="11">
        <v>39.628570608971408</v>
      </c>
      <c r="D11" s="11">
        <v>4.2212117868229972</v>
      </c>
      <c r="E11" s="11">
        <f t="shared" si="0"/>
        <v>95.70371865982635</v>
      </c>
      <c r="F11" s="11"/>
      <c r="G11" s="11">
        <v>55.66401594087926</v>
      </c>
      <c r="H11" s="11">
        <v>39.817624534593996</v>
      </c>
      <c r="I11" s="11">
        <v>4.5227647775312851</v>
      </c>
      <c r="J11" s="11">
        <f t="shared" si="1"/>
        <v>100.00440525300453</v>
      </c>
      <c r="K11" s="11"/>
      <c r="L11" s="11">
        <v>56.357813553400312</v>
      </c>
      <c r="M11" s="11">
        <v>36.778410846067771</v>
      </c>
      <c r="N11" s="11">
        <v>4.2096987659719396</v>
      </c>
      <c r="O11" s="11">
        <f t="shared" si="2"/>
        <v>97.345923165440027</v>
      </c>
      <c r="Q11" s="10" t="str">
        <f>name!E7</f>
        <v>Administrative and secretarial occupations</v>
      </c>
      <c r="R11" s="11">
        <v>14.890395571569897</v>
      </c>
      <c r="S11" s="11">
        <v>3.4001902083077065</v>
      </c>
      <c r="T11" s="11">
        <v>0.93662423107036219</v>
      </c>
      <c r="U11" s="11">
        <f t="shared" si="3"/>
        <v>19.227210010947964</v>
      </c>
      <c r="V11" s="11"/>
      <c r="W11" s="11">
        <v>17.791317743871041</v>
      </c>
      <c r="X11" s="11">
        <v>4.1341442338073771</v>
      </c>
      <c r="Y11" s="11">
        <v>0.71438112108993468</v>
      </c>
      <c r="Z11" s="11">
        <f t="shared" si="4"/>
        <v>22.639843098768353</v>
      </c>
      <c r="AA11" s="11"/>
      <c r="AB11" s="11">
        <v>21.950021880759557</v>
      </c>
      <c r="AC11" s="11">
        <v>3.6950292613618085</v>
      </c>
      <c r="AD11" s="11">
        <v>0.8860301008864635</v>
      </c>
      <c r="AE11" s="11">
        <f t="shared" si="5"/>
        <v>26.531081243007833</v>
      </c>
      <c r="AG11" s="10" t="str">
        <f>name!E7</f>
        <v>Administrative and secretarial occupations</v>
      </c>
      <c r="AH11" s="11">
        <v>36.963540692462054</v>
      </c>
      <c r="AI11" s="11">
        <v>36.22838040066371</v>
      </c>
      <c r="AJ11" s="11">
        <v>3.2845875557526347</v>
      </c>
      <c r="AK11" s="11">
        <f t="shared" si="6"/>
        <v>76.476508648878394</v>
      </c>
      <c r="AL11" s="11"/>
      <c r="AM11" s="11">
        <v>37.872698197008241</v>
      </c>
      <c r="AN11" s="11">
        <v>35.68348030078662</v>
      </c>
      <c r="AO11" s="11">
        <v>3.8083836564413511</v>
      </c>
      <c r="AP11" s="11">
        <f t="shared" si="7"/>
        <v>77.364562154236211</v>
      </c>
      <c r="AQ11" s="11"/>
      <c r="AR11" s="11">
        <v>34.407791672640741</v>
      </c>
      <c r="AS11" s="11">
        <v>33.083381584705968</v>
      </c>
      <c r="AT11" s="11">
        <v>3.3236686650854748</v>
      </c>
      <c r="AU11" s="11">
        <f t="shared" si="8"/>
        <v>70.81484192243218</v>
      </c>
    </row>
    <row r="12" spans="1:47" x14ac:dyDescent="0.2">
      <c r="A12" t="str">
        <f>name!E8</f>
        <v>Skilled trades occupations</v>
      </c>
      <c r="B12" s="11">
        <v>46.986864053457325</v>
      </c>
      <c r="C12" s="11">
        <v>9.3836670683764307</v>
      </c>
      <c r="D12" s="11">
        <v>24.850666849954209</v>
      </c>
      <c r="E12" s="11">
        <f t="shared" si="0"/>
        <v>81.221197971787973</v>
      </c>
      <c r="F12" s="11"/>
      <c r="G12" s="11">
        <v>40.817702210738332</v>
      </c>
      <c r="H12" s="11">
        <v>7.8766101542993745</v>
      </c>
      <c r="I12" s="11">
        <v>23.12258102905319</v>
      </c>
      <c r="J12" s="11">
        <f t="shared" si="1"/>
        <v>71.816893394090897</v>
      </c>
      <c r="K12" s="11"/>
      <c r="L12" s="11">
        <v>33.038249967769445</v>
      </c>
      <c r="M12" s="11">
        <v>9.3781635490023891</v>
      </c>
      <c r="N12" s="11">
        <v>24.818503696446349</v>
      </c>
      <c r="O12" s="11">
        <f t="shared" si="2"/>
        <v>67.234917213218182</v>
      </c>
      <c r="Q12" s="10" t="str">
        <f>name!E8</f>
        <v>Skilled trades occupations</v>
      </c>
      <c r="R12" s="11">
        <v>43.407213100967965</v>
      </c>
      <c r="S12" s="11">
        <v>6.6949114025442338</v>
      </c>
      <c r="T12" s="11">
        <v>22.227037213501628</v>
      </c>
      <c r="U12" s="11">
        <f t="shared" si="3"/>
        <v>72.329161717013832</v>
      </c>
      <c r="V12" s="11"/>
      <c r="W12" s="11">
        <v>36.912246913760761</v>
      </c>
      <c r="X12" s="11">
        <v>5.344480337517596</v>
      </c>
      <c r="Y12" s="11">
        <v>20.152340231805841</v>
      </c>
      <c r="Z12" s="11">
        <f t="shared" si="4"/>
        <v>62.4090674830842</v>
      </c>
      <c r="AA12" s="11"/>
      <c r="AB12" s="11">
        <v>28.842676627547089</v>
      </c>
      <c r="AC12" s="11">
        <v>6.7733955786480511</v>
      </c>
      <c r="AD12" s="11">
        <v>21.329431316725543</v>
      </c>
      <c r="AE12" s="11">
        <f t="shared" si="5"/>
        <v>56.945503522920689</v>
      </c>
      <c r="AG12" s="10" t="str">
        <f>name!E8</f>
        <v>Skilled trades occupations</v>
      </c>
      <c r="AH12" s="11">
        <v>3.5796509524893665</v>
      </c>
      <c r="AI12" s="11">
        <v>2.6887556658321992</v>
      </c>
      <c r="AJ12" s="11">
        <v>2.6236296364525842</v>
      </c>
      <c r="AK12" s="11">
        <f t="shared" si="6"/>
        <v>8.8920362547741494</v>
      </c>
      <c r="AL12" s="11"/>
      <c r="AM12" s="11">
        <v>3.905455296977554</v>
      </c>
      <c r="AN12" s="11">
        <v>2.5321298167817843</v>
      </c>
      <c r="AO12" s="11">
        <v>2.970240797247353</v>
      </c>
      <c r="AP12" s="11">
        <f t="shared" si="7"/>
        <v>9.4078259110066913</v>
      </c>
      <c r="AQ12" s="11"/>
      <c r="AR12" s="11">
        <v>4.195573340222345</v>
      </c>
      <c r="AS12" s="11">
        <v>2.6047679703543394</v>
      </c>
      <c r="AT12" s="11">
        <v>3.4890723797208065</v>
      </c>
      <c r="AU12" s="11">
        <f t="shared" si="8"/>
        <v>10.28941369029749</v>
      </c>
    </row>
    <row r="13" spans="1:47" x14ac:dyDescent="0.2">
      <c r="A13" t="str">
        <f>name!E9</f>
        <v>Caring, leisure and other service occupations</v>
      </c>
      <c r="B13" s="11">
        <v>41.186401588791874</v>
      </c>
      <c r="C13" s="11">
        <v>41.193302005668961</v>
      </c>
      <c r="D13" s="11">
        <v>8.2049334994911156</v>
      </c>
      <c r="E13" s="11">
        <f t="shared" si="0"/>
        <v>90.584637093951955</v>
      </c>
      <c r="F13" s="11"/>
      <c r="G13" s="11">
        <v>42.412468886625234</v>
      </c>
      <c r="H13" s="11">
        <v>41.373910916838334</v>
      </c>
      <c r="I13" s="11">
        <v>11.059629330893145</v>
      </c>
      <c r="J13" s="11">
        <f t="shared" si="1"/>
        <v>94.84600913435672</v>
      </c>
      <c r="K13" s="11"/>
      <c r="L13" s="11">
        <v>49.501389761853986</v>
      </c>
      <c r="M13" s="11">
        <v>41.907803464227392</v>
      </c>
      <c r="N13" s="11">
        <v>12.71321899101039</v>
      </c>
      <c r="O13" s="11">
        <f t="shared" si="2"/>
        <v>104.12241221709178</v>
      </c>
      <c r="Q13" s="10" t="str">
        <f>name!E9</f>
        <v>Caring, leisure and other service occupations</v>
      </c>
      <c r="R13" s="11">
        <v>10.712098732655344</v>
      </c>
      <c r="S13" s="11">
        <v>5.0709792457979503</v>
      </c>
      <c r="T13" s="11">
        <v>1.4159314712436519</v>
      </c>
      <c r="U13" s="11">
        <f t="shared" si="3"/>
        <v>17.199009449696945</v>
      </c>
      <c r="V13" s="11"/>
      <c r="W13" s="11">
        <v>11.396912657792756</v>
      </c>
      <c r="X13" s="11">
        <v>5.8211129340635868</v>
      </c>
      <c r="Y13" s="11">
        <v>1.4786982461716869</v>
      </c>
      <c r="Z13" s="11">
        <f t="shared" si="4"/>
        <v>18.696723838028028</v>
      </c>
      <c r="AA13" s="11"/>
      <c r="AB13" s="11">
        <v>13.349130996346489</v>
      </c>
      <c r="AC13" s="11">
        <v>8.0343474085759503</v>
      </c>
      <c r="AD13" s="11">
        <v>2.173680367074847</v>
      </c>
      <c r="AE13" s="11">
        <f t="shared" si="5"/>
        <v>23.557158771997287</v>
      </c>
      <c r="AG13" s="10" t="str">
        <f>name!E9</f>
        <v>Caring, leisure and other service occupations</v>
      </c>
      <c r="AH13" s="11">
        <v>30.474302856136514</v>
      </c>
      <c r="AI13" s="11">
        <v>36.122322759871011</v>
      </c>
      <c r="AJ13" s="11">
        <v>6.7890020282474612</v>
      </c>
      <c r="AK13" s="11">
        <f t="shared" si="6"/>
        <v>73.385627644254996</v>
      </c>
      <c r="AL13" s="11"/>
      <c r="AM13" s="11">
        <v>31.015556228832491</v>
      </c>
      <c r="AN13" s="11">
        <v>35.552797982774742</v>
      </c>
      <c r="AO13" s="11">
        <v>9.5809310847214579</v>
      </c>
      <c r="AP13" s="11">
        <f t="shared" si="7"/>
        <v>76.149285296328685</v>
      </c>
      <c r="AQ13" s="11"/>
      <c r="AR13" s="11">
        <v>36.152258765507497</v>
      </c>
      <c r="AS13" s="11">
        <v>33.873456055651424</v>
      </c>
      <c r="AT13" s="11">
        <v>10.53953862393554</v>
      </c>
      <c r="AU13" s="11">
        <f t="shared" si="8"/>
        <v>80.565253445094456</v>
      </c>
    </row>
    <row r="14" spans="1:47" x14ac:dyDescent="0.2">
      <c r="A14" t="str">
        <f>name!E10</f>
        <v>Sales and customer service occupations</v>
      </c>
      <c r="B14" s="11">
        <v>28.724039624588812</v>
      </c>
      <c r="C14" s="11">
        <v>47.335278091655198</v>
      </c>
      <c r="D14" s="11">
        <v>5.9553036574311449</v>
      </c>
      <c r="E14" s="11">
        <f t="shared" si="0"/>
        <v>82.014621373675155</v>
      </c>
      <c r="F14" s="11"/>
      <c r="G14" s="11">
        <v>26.958205766066996</v>
      </c>
      <c r="H14" s="11">
        <v>48.140552836446751</v>
      </c>
      <c r="I14" s="11">
        <v>4.8041192855888566</v>
      </c>
      <c r="J14" s="11">
        <f t="shared" si="1"/>
        <v>79.902877888102608</v>
      </c>
      <c r="K14" s="11"/>
      <c r="L14" s="11">
        <v>26.039270157264422</v>
      </c>
      <c r="M14" s="11">
        <v>50.630105351911858</v>
      </c>
      <c r="N14" s="11">
        <v>3.8838508239357408</v>
      </c>
      <c r="O14" s="11">
        <f t="shared" si="2"/>
        <v>80.553226333112022</v>
      </c>
      <c r="Q14" s="10" t="str">
        <f>name!E10</f>
        <v>Sales and customer service occupations</v>
      </c>
      <c r="R14" s="11">
        <v>11.597640726221671</v>
      </c>
      <c r="S14" s="11">
        <v>14.588499783349835</v>
      </c>
      <c r="T14" s="11">
        <v>2.9904845695025069</v>
      </c>
      <c r="U14" s="11">
        <f t="shared" si="3"/>
        <v>29.176625079074014</v>
      </c>
      <c r="V14" s="11"/>
      <c r="W14" s="11">
        <v>11.388461126082897</v>
      </c>
      <c r="X14" s="11">
        <v>15.650640692303444</v>
      </c>
      <c r="Y14" s="11">
        <v>2.9152700149658286</v>
      </c>
      <c r="Z14" s="11">
        <f t="shared" si="4"/>
        <v>29.95437183335217</v>
      </c>
      <c r="AA14" s="11"/>
      <c r="AB14" s="11">
        <v>11.485518391247446</v>
      </c>
      <c r="AC14" s="11">
        <v>17.764337055562507</v>
      </c>
      <c r="AD14" s="11">
        <v>2.5603586568815753</v>
      </c>
      <c r="AE14" s="11">
        <f t="shared" si="5"/>
        <v>31.810214103691528</v>
      </c>
      <c r="AG14" s="10" t="str">
        <f>name!E10</f>
        <v>Sales and customer service occupations</v>
      </c>
      <c r="AH14" s="11">
        <v>17.126398898367128</v>
      </c>
      <c r="AI14" s="11">
        <v>32.746778308305331</v>
      </c>
      <c r="AJ14" s="11">
        <v>2.9648190879286442</v>
      </c>
      <c r="AK14" s="11">
        <f t="shared" si="6"/>
        <v>52.837996294601105</v>
      </c>
      <c r="AL14" s="11"/>
      <c r="AM14" s="11">
        <v>15.56974463998411</v>
      </c>
      <c r="AN14" s="11">
        <v>32.489912144143275</v>
      </c>
      <c r="AO14" s="11">
        <v>1.8888492706230295</v>
      </c>
      <c r="AP14" s="11">
        <f t="shared" si="7"/>
        <v>49.94850605475041</v>
      </c>
      <c r="AQ14" s="11"/>
      <c r="AR14" s="11">
        <v>14.553751766016994</v>
      </c>
      <c r="AS14" s="11">
        <v>32.865768296349351</v>
      </c>
      <c r="AT14" s="11">
        <v>1.3234921670541682</v>
      </c>
      <c r="AU14" s="11">
        <f t="shared" si="8"/>
        <v>48.743012229420515</v>
      </c>
    </row>
    <row r="15" spans="1:47" x14ac:dyDescent="0.2">
      <c r="A15" t="str">
        <f>name!E11</f>
        <v>Process, plant and machine operatives</v>
      </c>
      <c r="B15" s="11">
        <v>53.861134086228766</v>
      </c>
      <c r="C15" s="11">
        <v>9.3811668704186335</v>
      </c>
      <c r="D15" s="11">
        <v>8.7048169874392229</v>
      </c>
      <c r="E15" s="11">
        <f t="shared" si="0"/>
        <v>71.947117944086614</v>
      </c>
      <c r="F15" s="11"/>
      <c r="G15" s="11">
        <v>51.646541261329887</v>
      </c>
      <c r="H15" s="11">
        <v>11.898680511259032</v>
      </c>
      <c r="I15" s="11">
        <v>12.694273371952654</v>
      </c>
      <c r="J15" s="11">
        <f t="shared" si="1"/>
        <v>76.239495144541564</v>
      </c>
      <c r="K15" s="11"/>
      <c r="L15" s="11">
        <v>47.266297547518533</v>
      </c>
      <c r="M15" s="11">
        <v>13.930848045214082</v>
      </c>
      <c r="N15" s="11">
        <v>14.259848957058541</v>
      </c>
      <c r="O15" s="11">
        <f t="shared" si="2"/>
        <v>75.456994549791162</v>
      </c>
      <c r="Q15" s="10" t="str">
        <f>name!E11</f>
        <v>Process, plant and machine operatives</v>
      </c>
      <c r="R15" s="11">
        <v>47.685881683179595</v>
      </c>
      <c r="S15" s="11">
        <v>6.7035543853778963</v>
      </c>
      <c r="T15" s="11">
        <v>7.8925774769932362</v>
      </c>
      <c r="U15" s="11">
        <f t="shared" si="3"/>
        <v>62.282013545550733</v>
      </c>
      <c r="V15" s="11"/>
      <c r="W15" s="11">
        <v>46.472337047449635</v>
      </c>
      <c r="X15" s="11">
        <v>9.0841295453801223</v>
      </c>
      <c r="Y15" s="11">
        <v>11.282426837282163</v>
      </c>
      <c r="Z15" s="11">
        <f t="shared" si="4"/>
        <v>66.838893430111924</v>
      </c>
      <c r="AA15" s="11"/>
      <c r="AB15" s="11">
        <v>40.516817594102349</v>
      </c>
      <c r="AC15" s="11">
        <v>9.8676547039968199</v>
      </c>
      <c r="AD15" s="11">
        <v>12.813674199122081</v>
      </c>
      <c r="AE15" s="11">
        <f t="shared" si="5"/>
        <v>63.198146497221252</v>
      </c>
      <c r="AG15" s="10" t="str">
        <f>name!E11</f>
        <v>Process, plant and machine operatives</v>
      </c>
      <c r="AH15" s="11">
        <v>6.1752524030491971</v>
      </c>
      <c r="AI15" s="11">
        <v>2.6776124850407435</v>
      </c>
      <c r="AJ15" s="11">
        <v>0.81223951044598253</v>
      </c>
      <c r="AK15" s="11">
        <f t="shared" si="6"/>
        <v>9.665104398535922</v>
      </c>
      <c r="AL15" s="11"/>
      <c r="AM15" s="11">
        <v>5.1742042138802651</v>
      </c>
      <c r="AN15" s="11">
        <v>2.8145509658789041</v>
      </c>
      <c r="AO15" s="11">
        <v>1.4118465346704991</v>
      </c>
      <c r="AP15" s="11">
        <f t="shared" si="7"/>
        <v>9.4006017144296674</v>
      </c>
      <c r="AQ15" s="11"/>
      <c r="AR15" s="11">
        <v>6.7494799534162064</v>
      </c>
      <c r="AS15" s="11">
        <v>4.0631933412172572</v>
      </c>
      <c r="AT15" s="11">
        <v>1.4461747579364488</v>
      </c>
      <c r="AU15" s="11">
        <f t="shared" si="8"/>
        <v>12.258848052569912</v>
      </c>
    </row>
    <row r="16" spans="1:47" x14ac:dyDescent="0.2">
      <c r="A16" t="str">
        <f>name!E12</f>
        <v>Elementary occupations</v>
      </c>
      <c r="B16" s="11">
        <v>51.807031938293733</v>
      </c>
      <c r="C16" s="11">
        <v>48.09542760796019</v>
      </c>
      <c r="D16" s="11">
        <v>5.514497334432634</v>
      </c>
      <c r="E16" s="11">
        <f t="shared" si="0"/>
        <v>105.41695688068656</v>
      </c>
      <c r="F16" s="11"/>
      <c r="G16" s="11">
        <v>46.802659330619527</v>
      </c>
      <c r="H16" s="11">
        <v>44.922734276408129</v>
      </c>
      <c r="I16" s="11">
        <v>5.1149561330114341</v>
      </c>
      <c r="J16" s="11">
        <f t="shared" si="1"/>
        <v>96.840349740039088</v>
      </c>
      <c r="K16" s="11"/>
      <c r="L16" s="11">
        <v>53.546649684670811</v>
      </c>
      <c r="M16" s="11">
        <v>37.522952449602457</v>
      </c>
      <c r="N16" s="11">
        <v>6.5081439199622801</v>
      </c>
      <c r="O16" s="11">
        <f t="shared" si="2"/>
        <v>97.577746054235547</v>
      </c>
      <c r="Q16" s="10" t="str">
        <f>name!E12</f>
        <v>Elementary occupations</v>
      </c>
      <c r="R16" s="11">
        <v>39.536884100086027</v>
      </c>
      <c r="S16" s="11">
        <v>16.840195710771443</v>
      </c>
      <c r="T16" s="11">
        <v>3.1552890801321283</v>
      </c>
      <c r="U16" s="11">
        <f t="shared" si="3"/>
        <v>59.532368890989595</v>
      </c>
      <c r="V16" s="11"/>
      <c r="W16" s="11">
        <v>35.480206409556004</v>
      </c>
      <c r="X16" s="11">
        <v>15.247921998381607</v>
      </c>
      <c r="Y16" s="11">
        <v>3.0196206001730124</v>
      </c>
      <c r="Z16" s="11">
        <f t="shared" si="4"/>
        <v>53.747749008110624</v>
      </c>
      <c r="AA16" s="11"/>
      <c r="AB16" s="11">
        <v>39.450831662814586</v>
      </c>
      <c r="AC16" s="11">
        <v>11.879476725700544</v>
      </c>
      <c r="AD16" s="11">
        <v>3.7225520419541263</v>
      </c>
      <c r="AE16" s="11">
        <f t="shared" si="5"/>
        <v>55.052860430469252</v>
      </c>
      <c r="AG16" s="10" t="str">
        <f>name!E12</f>
        <v>Elementary occupations</v>
      </c>
      <c r="AH16" s="11">
        <v>12.270147838207686</v>
      </c>
      <c r="AI16" s="11">
        <v>31.25523189718875</v>
      </c>
      <c r="AJ16" s="11">
        <v>2.3592082543005044</v>
      </c>
      <c r="AK16" s="11">
        <f t="shared" si="6"/>
        <v>45.884587989696939</v>
      </c>
      <c r="AL16" s="11"/>
      <c r="AM16" s="11">
        <v>11.322452921063517</v>
      </c>
      <c r="AN16" s="11">
        <v>29.674812278026504</v>
      </c>
      <c r="AO16" s="11">
        <v>2.0953355328384213</v>
      </c>
      <c r="AP16" s="11">
        <f t="shared" si="7"/>
        <v>43.092600731928442</v>
      </c>
      <c r="AQ16" s="11"/>
      <c r="AR16" s="11">
        <v>14.095818021856241</v>
      </c>
      <c r="AS16" s="11">
        <v>25.643475723901933</v>
      </c>
      <c r="AT16" s="11">
        <v>2.7855918780081548</v>
      </c>
      <c r="AU16" s="11">
        <f t="shared" si="8"/>
        <v>42.52488562376633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503.73859393268015</v>
      </c>
      <c r="C18" s="34">
        <f t="shared" ref="C18:D18" si="9">SUM(C8:C16)</f>
        <v>248.92420088137715</v>
      </c>
      <c r="D18" s="34">
        <f t="shared" si="9"/>
        <v>109.46120518594287</v>
      </c>
      <c r="E18" s="34">
        <f t="shared" si="0"/>
        <v>862.12400000000014</v>
      </c>
      <c r="F18" s="34"/>
      <c r="G18" s="34">
        <f>SUM(G8:G16)</f>
        <v>543.96819477750284</v>
      </c>
      <c r="H18" s="34">
        <f t="shared" ref="H18:I18" si="10">SUM(H8:H16)</f>
        <v>264.70529665727679</v>
      </c>
      <c r="I18" s="34">
        <f t="shared" si="10"/>
        <v>115.58250856522069</v>
      </c>
      <c r="J18" s="34">
        <f t="shared" ref="J18" si="11">SUM(G18:I18)</f>
        <v>924.25600000000031</v>
      </c>
      <c r="K18" s="34"/>
      <c r="L18" s="34">
        <f>SUM(L8:L16)</f>
        <v>583.90333956718871</v>
      </c>
      <c r="M18" s="34">
        <f t="shared" ref="M18:N18" si="12">SUM(M8:M16)</f>
        <v>276.25100863025773</v>
      </c>
      <c r="N18" s="34">
        <f t="shared" si="12"/>
        <v>125.19165180255382</v>
      </c>
      <c r="O18" s="34">
        <f>SUM(L18:N18)</f>
        <v>985.34600000000023</v>
      </c>
      <c r="Q18" s="231" t="str">
        <f>name!E3</f>
        <v>All occupations</v>
      </c>
      <c r="R18" s="34">
        <f>SUM(R8:R16)</f>
        <v>321.83203925850552</v>
      </c>
      <c r="S18" s="34">
        <f t="shared" ref="S18:T18" si="13">SUM(S8:S16)</f>
        <v>67.739186037092836</v>
      </c>
      <c r="T18" s="34">
        <f t="shared" si="13"/>
        <v>71.835145252479663</v>
      </c>
      <c r="U18" s="34">
        <f t="shared" ref="U18" si="14">SUM(R18:T18)</f>
        <v>461.40637054807803</v>
      </c>
      <c r="V18" s="34"/>
      <c r="W18" s="34">
        <f>SUM(W8:W16)</f>
        <v>342.3822230685177</v>
      </c>
      <c r="X18" s="34">
        <f t="shared" ref="X18:Y18" si="15">SUM(X8:X16)</f>
        <v>76.905858391235824</v>
      </c>
      <c r="Y18" s="34">
        <f t="shared" si="15"/>
        <v>69.32438636293557</v>
      </c>
      <c r="Z18" s="34">
        <f t="shared" ref="Z18" si="16">SUM(W18:Y18)</f>
        <v>488.6124678226891</v>
      </c>
      <c r="AA18" s="34"/>
      <c r="AB18" s="34">
        <f>SUM(AB8:AB16)</f>
        <v>355.97450825695785</v>
      </c>
      <c r="AC18" s="34">
        <f t="shared" ref="AC18:AD18" si="17">SUM(AC8:AC16)</f>
        <v>84.095384287179257</v>
      </c>
      <c r="AD18" s="34">
        <f t="shared" si="17"/>
        <v>74.757440724893002</v>
      </c>
      <c r="AE18" s="34">
        <f t="shared" ref="AE18" si="18">SUM(AB18:AD18)</f>
        <v>514.82733326903008</v>
      </c>
      <c r="AG18" s="231" t="str">
        <f>name!E3</f>
        <v>All occupations</v>
      </c>
      <c r="AH18" s="34">
        <f>SUM(AH8:AH16)</f>
        <v>181.90655467417463</v>
      </c>
      <c r="AI18" s="34">
        <f t="shared" ref="AI18:AJ18" si="19">SUM(AI8:AI16)</f>
        <v>181.1850148442843</v>
      </c>
      <c r="AJ18" s="34">
        <f t="shared" si="19"/>
        <v>37.62605993346321</v>
      </c>
      <c r="AK18" s="34">
        <f t="shared" si="6"/>
        <v>400.71762945192211</v>
      </c>
      <c r="AL18" s="34"/>
      <c r="AM18" s="34">
        <f>SUM(AM8:AM16)</f>
        <v>201.58597170898514</v>
      </c>
      <c r="AN18" s="34">
        <f t="shared" ref="AN18:AO18" si="20">SUM(AN8:AN16)</f>
        <v>187.79943826604097</v>
      </c>
      <c r="AO18" s="34">
        <f t="shared" si="20"/>
        <v>46.258122202285136</v>
      </c>
      <c r="AP18" s="34">
        <f t="shared" si="7"/>
        <v>435.64353217731127</v>
      </c>
      <c r="AQ18" s="34"/>
      <c r="AR18" s="34">
        <f>SUM(AR8:AR16)</f>
        <v>227.92883131023103</v>
      </c>
      <c r="AS18" s="34">
        <f t="shared" ref="AS18:AT18" si="21">SUM(AS8:AS16)</f>
        <v>192.15562434307856</v>
      </c>
      <c r="AT18" s="34">
        <f t="shared" si="21"/>
        <v>50.434211077660791</v>
      </c>
      <c r="AU18" s="34">
        <f t="shared" si="8"/>
        <v>470.51866673097038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11.492405326104668</v>
      </c>
      <c r="C26" s="18">
        <f t="shared" ref="C26:O26" si="22">C8/C$18*100</f>
        <v>3.4366341147298778</v>
      </c>
      <c r="D26" s="18">
        <f t="shared" si="22"/>
        <v>15.023953454427252</v>
      </c>
      <c r="E26" s="18">
        <f t="shared" si="22"/>
        <v>9.6148228704761021</v>
      </c>
      <c r="F26" s="18"/>
      <c r="G26" s="18">
        <f t="shared" si="22"/>
        <v>12.762932635835</v>
      </c>
      <c r="H26" s="18">
        <f t="shared" si="22"/>
        <v>5.0918533195640396</v>
      </c>
      <c r="I26" s="18">
        <f t="shared" si="22"/>
        <v>17.174098304841877</v>
      </c>
      <c r="J26" s="18">
        <f t="shared" si="22"/>
        <v>11.117585748853029</v>
      </c>
      <c r="K26" s="18"/>
      <c r="L26" s="18">
        <f t="shared" si="22"/>
        <v>11.655492673303714</v>
      </c>
      <c r="M26" s="18">
        <f t="shared" si="22"/>
        <v>5.8425492104829422</v>
      </c>
      <c r="N26" s="18">
        <f t="shared" si="22"/>
        <v>18.439194856223306</v>
      </c>
      <c r="O26" s="18">
        <f t="shared" si="22"/>
        <v>10.88767242224611</v>
      </c>
      <c r="Q26" t="str">
        <f>$A$8</f>
        <v>Managers, directors and senior officials</v>
      </c>
      <c r="R26" s="18">
        <f>R8/R$18*100</f>
        <v>13.416466650785164</v>
      </c>
      <c r="S26" s="18">
        <f t="shared" ref="S26:U26" si="23">S8/S$18*100</f>
        <v>5.7083768532784038</v>
      </c>
      <c r="T26" s="18">
        <f t="shared" si="23"/>
        <v>15.225712551047868</v>
      </c>
      <c r="U26" s="18">
        <f t="shared" si="23"/>
        <v>12.566516776284592</v>
      </c>
      <c r="V26" s="18"/>
      <c r="W26" s="18">
        <f t="shared" ref="W26:Z26" si="24">W8/W$18*100</f>
        <v>14.804031656603206</v>
      </c>
      <c r="X26" s="18">
        <f t="shared" si="24"/>
        <v>7.8772709888673438</v>
      </c>
      <c r="Y26" s="18">
        <f t="shared" si="24"/>
        <v>18.537834492817584</v>
      </c>
      <c r="Z26" s="18">
        <f t="shared" si="24"/>
        <v>14.243536575864685</v>
      </c>
      <c r="AA26" s="18"/>
      <c r="AB26" s="18">
        <f t="shared" ref="AB26:AE26" si="25">AB8/AB$18*100</f>
        <v>13.545591011494414</v>
      </c>
      <c r="AC26" s="18">
        <f t="shared" si="25"/>
        <v>8.3712004329578651</v>
      </c>
      <c r="AD26" s="18">
        <f t="shared" si="25"/>
        <v>20.520312140424966</v>
      </c>
      <c r="AE26" s="18">
        <f t="shared" si="25"/>
        <v>13.713161634963258</v>
      </c>
      <c r="AG26" t="str">
        <f>$A$8</f>
        <v>Managers, directors and senior officials</v>
      </c>
      <c r="AH26" s="18">
        <f>AH8/AH$18*100</f>
        <v>8.0883246931143891</v>
      </c>
      <c r="AI26" s="18">
        <f t="shared" ref="AI26:AK26" si="26">AI8/AI$18*100</f>
        <v>2.5873033677737483</v>
      </c>
      <c r="AJ26" s="18">
        <f t="shared" si="26"/>
        <v>14.638757820407122</v>
      </c>
      <c r="AK26" s="18">
        <f t="shared" si="26"/>
        <v>6.2160945092838524</v>
      </c>
      <c r="AL26" s="18"/>
      <c r="AM26" s="18">
        <f t="shared" ref="AM26:AP26" si="27">AM8/AM$18*100</f>
        <v>9.2962428939394037</v>
      </c>
      <c r="AN26" s="18">
        <f t="shared" si="27"/>
        <v>3.9511952919696003</v>
      </c>
      <c r="AO26" s="18">
        <f t="shared" si="27"/>
        <v>15.130345340142537</v>
      </c>
      <c r="AP26" s="18">
        <f t="shared" si="27"/>
        <v>7.6115574595201689</v>
      </c>
      <c r="AQ26" s="18"/>
      <c r="AR26" s="18">
        <f t="shared" ref="AR26:AU26" si="28">AR8/AR$18*100</f>
        <v>8.7035763991446302</v>
      </c>
      <c r="AS26" s="18">
        <f t="shared" si="28"/>
        <v>4.7359050671785088</v>
      </c>
      <c r="AT26" s="18">
        <f t="shared" si="28"/>
        <v>15.354403824681468</v>
      </c>
      <c r="AU26" s="18">
        <f t="shared" si="28"/>
        <v>7.7961073486008825</v>
      </c>
    </row>
    <row r="27" spans="1:47" x14ac:dyDescent="0.2">
      <c r="A27" t="str">
        <f>$A$9</f>
        <v>Professional occupations</v>
      </c>
      <c r="B27" s="18">
        <f t="shared" ref="B27:B34" si="29">B9/B$18*100</f>
        <v>21.204941796165606</v>
      </c>
      <c r="C27" s="18">
        <f t="shared" ref="C27:O27" si="30">C9/C$18*100</f>
        <v>10.781353475190155</v>
      </c>
      <c r="D27" s="18">
        <f t="shared" si="30"/>
        <v>18.904324675536763</v>
      </c>
      <c r="E27" s="18">
        <f t="shared" si="30"/>
        <v>17.903198989085979</v>
      </c>
      <c r="F27" s="18"/>
      <c r="G27" s="18">
        <f t="shared" si="30"/>
        <v>24.510998927725968</v>
      </c>
      <c r="H27" s="18">
        <f t="shared" si="30"/>
        <v>13.121475399616234</v>
      </c>
      <c r="I27" s="18">
        <f t="shared" si="30"/>
        <v>17.601197641394524</v>
      </c>
      <c r="J27" s="18">
        <f t="shared" si="30"/>
        <v>20.384956607573656</v>
      </c>
      <c r="K27" s="18"/>
      <c r="L27" s="18">
        <f t="shared" si="30"/>
        <v>27.942380956745517</v>
      </c>
      <c r="M27" s="18">
        <f t="shared" si="30"/>
        <v>15.085276172655531</v>
      </c>
      <c r="N27" s="18">
        <f t="shared" si="30"/>
        <v>16.680104481157162</v>
      </c>
      <c r="O27" s="18">
        <f t="shared" si="30"/>
        <v>22.906859262126851</v>
      </c>
      <c r="Q27" t="str">
        <f>$A$9</f>
        <v>Professional occupations</v>
      </c>
      <c r="R27" s="18">
        <f t="shared" ref="R27:U27" si="31">R9/R$18*100</f>
        <v>21.175917311266058</v>
      </c>
      <c r="S27" s="18">
        <f t="shared" si="31"/>
        <v>8.3662527917952687</v>
      </c>
      <c r="T27" s="18">
        <f t="shared" si="31"/>
        <v>19.306705336370594</v>
      </c>
      <c r="U27" s="18">
        <f t="shared" si="31"/>
        <v>19.004314521102451</v>
      </c>
      <c r="V27" s="18"/>
      <c r="W27" s="18">
        <f t="shared" ref="W27:Z27" si="32">W9/W$18*100</f>
        <v>24.213410073406475</v>
      </c>
      <c r="X27" s="18">
        <f t="shared" si="32"/>
        <v>11.43311268652576</v>
      </c>
      <c r="Y27" s="18">
        <f t="shared" si="32"/>
        <v>14.94080641461013</v>
      </c>
      <c r="Z27" s="18">
        <f t="shared" si="32"/>
        <v>20.886238937331328</v>
      </c>
      <c r="AA27" s="18"/>
      <c r="AB27" s="18">
        <f t="shared" ref="AB27:AE27" si="33">AB9/AB$18*100</f>
        <v>29.138397097145479</v>
      </c>
      <c r="AC27" s="18">
        <f t="shared" si="33"/>
        <v>14.214737801956764</v>
      </c>
      <c r="AD27" s="18">
        <f t="shared" si="33"/>
        <v>12.180402375757049</v>
      </c>
      <c r="AE27" s="18">
        <f t="shared" si="33"/>
        <v>24.238216035316004</v>
      </c>
      <c r="AG27" t="str">
        <f>$A$9</f>
        <v>Professional occupations</v>
      </c>
      <c r="AH27" s="18">
        <f t="shared" ref="AH27:AK27" si="34">AH9/AH$18*100</f>
        <v>21.256292387574362</v>
      </c>
      <c r="AI27" s="18">
        <f>AI9/AI$18*100</f>
        <v>11.684281096612912</v>
      </c>
      <c r="AJ27" s="18">
        <f t="shared" si="34"/>
        <v>18.136105168394597</v>
      </c>
      <c r="AK27" s="18">
        <f t="shared" si="34"/>
        <v>16.635319355547686</v>
      </c>
      <c r="AL27" s="18"/>
      <c r="AM27" s="18">
        <f t="shared" ref="AM27:AP27" si="35">AM9/AM$18*100</f>
        <v>25.01643654641806</v>
      </c>
      <c r="AN27" s="18">
        <f t="shared" si="35"/>
        <v>13.812877807018742</v>
      </c>
      <c r="AO27" s="18">
        <f t="shared" si="35"/>
        <v>21.58817291193532</v>
      </c>
      <c r="AP27" s="18">
        <f t="shared" si="35"/>
        <v>19.822724465632625</v>
      </c>
      <c r="AQ27" s="18"/>
      <c r="AR27" s="18">
        <f t="shared" ref="AR27:AU27" si="36">AR9/AR$18*100</f>
        <v>26.074467823514979</v>
      </c>
      <c r="AS27" s="18">
        <f t="shared" si="36"/>
        <v>15.466260383088729</v>
      </c>
      <c r="AT27" s="18">
        <f t="shared" si="36"/>
        <v>23.349906709373702</v>
      </c>
      <c r="AU27" s="18">
        <f t="shared" si="36"/>
        <v>21.45012883752387</v>
      </c>
    </row>
    <row r="28" spans="1:47" x14ac:dyDescent="0.2">
      <c r="A28" t="str">
        <f>$A$10</f>
        <v>Associate professional occupations</v>
      </c>
      <c r="B28" s="18">
        <f t="shared" si="29"/>
        <v>12.826102766092671</v>
      </c>
      <c r="C28" s="18">
        <f t="shared" ref="C28:O28" si="37">C10/C$18*100</f>
        <v>7.4379174757409627</v>
      </c>
      <c r="D28" s="18">
        <f t="shared" si="37"/>
        <v>13.586067232872075</v>
      </c>
      <c r="E28" s="18">
        <f t="shared" si="37"/>
        <v>11.366842739496237</v>
      </c>
      <c r="F28" s="18"/>
      <c r="G28" s="18">
        <f t="shared" si="37"/>
        <v>14.138376006302463</v>
      </c>
      <c r="H28" s="18">
        <f t="shared" si="37"/>
        <v>8.4862440962956551</v>
      </c>
      <c r="I28" s="18">
        <f t="shared" si="37"/>
        <v>12.173144013059026</v>
      </c>
      <c r="J28" s="18">
        <f t="shared" si="37"/>
        <v>12.27385394999326</v>
      </c>
      <c r="K28" s="18"/>
      <c r="L28" s="18">
        <f t="shared" si="37"/>
        <v>14.889512780608877</v>
      </c>
      <c r="M28" s="18">
        <f t="shared" si="37"/>
        <v>10.240468029130728</v>
      </c>
      <c r="N28" s="18">
        <f t="shared" si="37"/>
        <v>11.847399960510831</v>
      </c>
      <c r="O28" s="18">
        <f t="shared" si="37"/>
        <v>13.199598343770605</v>
      </c>
      <c r="Q28" t="str">
        <f>$A$10</f>
        <v>Associate professional occupations</v>
      </c>
      <c r="R28" s="18">
        <f t="shared" ref="R28:U28" si="38">R10/R$18*100</f>
        <v>13.259261168943922</v>
      </c>
      <c r="S28" s="18">
        <f t="shared" si="38"/>
        <v>7.2436886663335667</v>
      </c>
      <c r="T28" s="18">
        <f t="shared" si="38"/>
        <v>11.708459183668896</v>
      </c>
      <c r="U28" s="18">
        <f t="shared" si="38"/>
        <v>12.134673161787354</v>
      </c>
      <c r="V28" s="18"/>
      <c r="W28" s="18">
        <f t="shared" ref="W28:Z28" si="39">W10/W$18*100</f>
        <v>14.414287151952282</v>
      </c>
      <c r="X28" s="18">
        <f t="shared" si="39"/>
        <v>8.8063672485472893</v>
      </c>
      <c r="Y28" s="18">
        <f t="shared" si="39"/>
        <v>9.4523547679400366</v>
      </c>
      <c r="Z28" s="18">
        <f t="shared" si="39"/>
        <v>12.827621107364125</v>
      </c>
      <c r="AA28" s="18"/>
      <c r="AB28" s="18">
        <f t="shared" ref="AB28:AE28" si="40">AB10/AB$18*100</f>
        <v>13.606422147225288</v>
      </c>
      <c r="AC28" s="18">
        <f t="shared" si="40"/>
        <v>8.4278252128728131</v>
      </c>
      <c r="AD28" s="18">
        <f t="shared" si="40"/>
        <v>9.130190526873303</v>
      </c>
      <c r="AE28" s="18">
        <f t="shared" si="40"/>
        <v>12.110526980972153</v>
      </c>
      <c r="AG28" t="str">
        <f>$A$10</f>
        <v>Associate professional occupations</v>
      </c>
      <c r="AH28" s="18">
        <f t="shared" ref="AH28:AK28" si="41">AH10/AH$18*100</f>
        <v>12.059751864877077</v>
      </c>
      <c r="AI28" s="18">
        <f t="shared" si="41"/>
        <v>7.5105333124618898</v>
      </c>
      <c r="AJ28" s="18">
        <f t="shared" si="41"/>
        <v>17.170770153673512</v>
      </c>
      <c r="AK28" s="18">
        <f t="shared" si="41"/>
        <v>10.482724292223757</v>
      </c>
      <c r="AL28" s="18"/>
      <c r="AM28" s="18">
        <f t="shared" ref="AM28:AP28" si="42">AM10/AM$18*100</f>
        <v>13.669756733760332</v>
      </c>
      <c r="AN28" s="18">
        <f t="shared" si="42"/>
        <v>8.3551502759832399</v>
      </c>
      <c r="AO28" s="18">
        <f t="shared" si="42"/>
        <v>16.250634318781604</v>
      </c>
      <c r="AP28" s="18">
        <f t="shared" si="42"/>
        <v>11.652755466079576</v>
      </c>
      <c r="AQ28" s="18"/>
      <c r="AR28" s="18">
        <f t="shared" ref="AR28:AU28" si="43">AR10/AR$18*100</f>
        <v>16.893417045998451</v>
      </c>
      <c r="AS28" s="18">
        <f t="shared" si="43"/>
        <v>11.033756774800976</v>
      </c>
      <c r="AT28" s="18">
        <f t="shared" si="43"/>
        <v>15.875055372022807</v>
      </c>
      <c r="AU28" s="18">
        <f t="shared" si="43"/>
        <v>14.391227380179869</v>
      </c>
    </row>
    <row r="29" spans="1:47" x14ac:dyDescent="0.2">
      <c r="A29" t="str">
        <f>$A$11</f>
        <v>Administrative and secretarial occupations</v>
      </c>
      <c r="B29" s="18">
        <f t="shared" si="29"/>
        <v>10.293818438489891</v>
      </c>
      <c r="C29" s="18">
        <f t="shared" ref="C29:O29" si="44">C11/C$18*100</f>
        <v>15.919934851114009</v>
      </c>
      <c r="D29" s="18">
        <f t="shared" si="44"/>
        <v>3.8563542029821263</v>
      </c>
      <c r="E29" s="18">
        <f t="shared" si="44"/>
        <v>11.100922681635859</v>
      </c>
      <c r="F29" s="18"/>
      <c r="G29" s="18">
        <f t="shared" si="44"/>
        <v>10.232954146087032</v>
      </c>
      <c r="H29" s="18">
        <f t="shared" si="44"/>
        <v>15.042246995966712</v>
      </c>
      <c r="I29" s="18">
        <f t="shared" si="44"/>
        <v>3.9130183569075139</v>
      </c>
      <c r="J29" s="18">
        <f t="shared" si="44"/>
        <v>10.819989835392413</v>
      </c>
      <c r="K29" s="18"/>
      <c r="L29" s="18">
        <f t="shared" si="44"/>
        <v>9.6519080701225075</v>
      </c>
      <c r="M29" s="18">
        <f t="shared" si="44"/>
        <v>13.313403280743511</v>
      </c>
      <c r="N29" s="18">
        <f t="shared" si="44"/>
        <v>3.3626034207227105</v>
      </c>
      <c r="O29" s="18">
        <f t="shared" si="44"/>
        <v>9.8793645242828418</v>
      </c>
      <c r="Q29" t="str">
        <f>$A$11</f>
        <v>Administrative and secretarial occupations</v>
      </c>
      <c r="R29" s="18">
        <f t="shared" ref="R29:U29" si="45">R11/R$18*100</f>
        <v>4.6267598483597423</v>
      </c>
      <c r="S29" s="18">
        <f t="shared" si="45"/>
        <v>5.0195321308493721</v>
      </c>
      <c r="T29" s="18">
        <f t="shared" si="45"/>
        <v>1.3038523521855494</v>
      </c>
      <c r="U29" s="18">
        <f t="shared" si="45"/>
        <v>4.1670881110958806</v>
      </c>
      <c r="V29" s="18"/>
      <c r="W29" s="18">
        <f t="shared" ref="W29:Z29" si="46">W11/W$18*100</f>
        <v>5.1963322115326749</v>
      </c>
      <c r="X29" s="18">
        <f t="shared" si="46"/>
        <v>5.3755907811029688</v>
      </c>
      <c r="Y29" s="18">
        <f t="shared" si="46"/>
        <v>1.0304903635928613</v>
      </c>
      <c r="Z29" s="18">
        <f t="shared" si="46"/>
        <v>4.6334968077368108</v>
      </c>
      <c r="AA29" s="18"/>
      <c r="AB29" s="18">
        <f t="shared" ref="AB29:AE29" si="47">AB11/AB$18*100</f>
        <v>6.1661780188246178</v>
      </c>
      <c r="AC29" s="18">
        <f t="shared" si="47"/>
        <v>4.3938550167552224</v>
      </c>
      <c r="AD29" s="18">
        <f t="shared" si="47"/>
        <v>1.1852065724762433</v>
      </c>
      <c r="AE29" s="18">
        <f t="shared" si="47"/>
        <v>5.1533940660341075</v>
      </c>
      <c r="AG29" t="str">
        <f>$A$11</f>
        <v>Administrative and secretarial occupations</v>
      </c>
      <c r="AH29" s="18">
        <f t="shared" ref="AH29:AK29" si="48">AH11/AH$18*100</f>
        <v>20.320070796057898</v>
      </c>
      <c r="AI29" s="18">
        <f t="shared" si="48"/>
        <v>19.995241014716054</v>
      </c>
      <c r="AJ29" s="18">
        <f t="shared" si="48"/>
        <v>8.7295548924362532</v>
      </c>
      <c r="AK29" s="18">
        <f t="shared" si="48"/>
        <v>19.084887468883874</v>
      </c>
      <c r="AL29" s="18"/>
      <c r="AM29" s="18">
        <f t="shared" ref="AM29:AP29" si="49">AM11/AM$18*100</f>
        <v>18.787367928400432</v>
      </c>
      <c r="AN29" s="18">
        <f t="shared" si="49"/>
        <v>19.000845066552642</v>
      </c>
      <c r="AO29" s="18">
        <f t="shared" si="49"/>
        <v>8.2328972191897964</v>
      </c>
      <c r="AP29" s="18">
        <f t="shared" si="49"/>
        <v>17.758684897162219</v>
      </c>
      <c r="AQ29" s="18"/>
      <c r="AR29" s="18">
        <f t="shared" ref="AR29:AU29" si="50">AR11/AR$18*100</f>
        <v>15.095848767727297</v>
      </c>
      <c r="AS29" s="18">
        <f t="shared" si="50"/>
        <v>17.216972804104984</v>
      </c>
      <c r="AT29" s="18">
        <f t="shared" si="50"/>
        <v>6.5901073776440073</v>
      </c>
      <c r="AU29" s="18">
        <f t="shared" si="50"/>
        <v>15.050378854134209</v>
      </c>
    </row>
    <row r="30" spans="1:47" x14ac:dyDescent="0.2">
      <c r="A30" t="str">
        <f>$A$12</f>
        <v>Skilled trades occupations</v>
      </c>
      <c r="B30" s="18">
        <f t="shared" si="29"/>
        <v>9.3276283809488429</v>
      </c>
      <c r="C30" s="18">
        <f t="shared" ref="C30:O30" si="51">C12/C$18*100</f>
        <v>3.7696885377762621</v>
      </c>
      <c r="D30" s="18">
        <f t="shared" si="51"/>
        <v>22.702716279927785</v>
      </c>
      <c r="E30" s="18">
        <f t="shared" si="51"/>
        <v>9.4210575244150441</v>
      </c>
      <c r="F30" s="18"/>
      <c r="G30" s="18">
        <f t="shared" si="51"/>
        <v>7.5036927898760402</v>
      </c>
      <c r="H30" s="18">
        <f t="shared" si="51"/>
        <v>2.9756148644420581</v>
      </c>
      <c r="I30" s="18">
        <f t="shared" si="51"/>
        <v>20.005259719731399</v>
      </c>
      <c r="J30" s="18">
        <f t="shared" si="51"/>
        <v>7.7702382666805372</v>
      </c>
      <c r="K30" s="18"/>
      <c r="L30" s="18">
        <f t="shared" si="51"/>
        <v>5.6581710925405311</v>
      </c>
      <c r="M30" s="18">
        <f t="shared" si="51"/>
        <v>3.3947979395631425</v>
      </c>
      <c r="N30" s="18">
        <f t="shared" si="51"/>
        <v>19.824407889105007</v>
      </c>
      <c r="O30" s="18">
        <f t="shared" si="51"/>
        <v>6.8234830418165968</v>
      </c>
      <c r="Q30" t="str">
        <f>$A$12</f>
        <v>Skilled trades occupations</v>
      </c>
      <c r="R30" s="18">
        <f t="shared" ref="R30:U30" si="52">R12/R$18*100</f>
        <v>13.487536294079764</v>
      </c>
      <c r="S30" s="18">
        <f t="shared" si="52"/>
        <v>9.8833655882404816</v>
      </c>
      <c r="T30" s="18">
        <f t="shared" si="52"/>
        <v>30.94173072996519</v>
      </c>
      <c r="U30" s="18">
        <f t="shared" si="52"/>
        <v>15.675804742595597</v>
      </c>
      <c r="V30" s="18"/>
      <c r="W30" s="18">
        <f t="shared" ref="W30:Z30" si="53">W12/W$18*100</f>
        <v>10.781005679250427</v>
      </c>
      <c r="X30" s="18">
        <f t="shared" si="53"/>
        <v>6.9493799943420846</v>
      </c>
      <c r="Y30" s="18">
        <f t="shared" si="53"/>
        <v>29.06962656157074</v>
      </c>
      <c r="Z30" s="18">
        <f t="shared" si="53"/>
        <v>12.772712853846294</v>
      </c>
      <c r="AA30" s="18"/>
      <c r="AB30" s="18">
        <f t="shared" ref="AB30:AE30" si="54">AB12/AB$18*100</f>
        <v>8.1024556417751104</v>
      </c>
      <c r="AC30" s="18">
        <f t="shared" si="54"/>
        <v>8.054420151666621</v>
      </c>
      <c r="AD30" s="18">
        <f t="shared" si="54"/>
        <v>28.531516207487279</v>
      </c>
      <c r="AE30" s="18">
        <f t="shared" si="54"/>
        <v>11.061087833338295</v>
      </c>
      <c r="AG30" t="str">
        <f>$A$12</f>
        <v>Skilled trades occupations</v>
      </c>
      <c r="AH30" s="18">
        <f t="shared" ref="AH30:AK30" si="55">AH12/AH$18*100</f>
        <v>1.9678515482309726</v>
      </c>
      <c r="AI30" s="18">
        <f t="shared" si="55"/>
        <v>1.4839834674754941</v>
      </c>
      <c r="AJ30" s="18">
        <f t="shared" si="55"/>
        <v>6.9729055901471781</v>
      </c>
      <c r="AK30" s="18">
        <f t="shared" si="55"/>
        <v>2.2190279641392743</v>
      </c>
      <c r="AL30" s="18"/>
      <c r="AM30" s="18">
        <f t="shared" ref="AM30:AP30" si="56">AM12/AM$18*100</f>
        <v>1.9373646210935613</v>
      </c>
      <c r="AN30" s="18">
        <f t="shared" si="56"/>
        <v>1.3483159695050373</v>
      </c>
      <c r="AO30" s="18">
        <f t="shared" si="56"/>
        <v>6.4210146366482297</v>
      </c>
      <c r="AP30" s="18">
        <f t="shared" si="56"/>
        <v>2.159523834541313</v>
      </c>
      <c r="AQ30" s="18"/>
      <c r="AR30" s="18">
        <f t="shared" ref="AR30:AU30" si="57">AR12/AR$18*100</f>
        <v>1.8407383199854184</v>
      </c>
      <c r="AS30" s="18">
        <f t="shared" si="57"/>
        <v>1.3555512513668262</v>
      </c>
      <c r="AT30" s="18">
        <f t="shared" si="57"/>
        <v>6.9180667351932623</v>
      </c>
      <c r="AU30" s="18">
        <f t="shared" si="57"/>
        <v>2.1868236943255419</v>
      </c>
    </row>
    <row r="31" spans="1:47" x14ac:dyDescent="0.2">
      <c r="A31" t="str">
        <f>$A$13</f>
        <v>Caring, leisure and other service occupations</v>
      </c>
      <c r="B31" s="18">
        <f t="shared" si="29"/>
        <v>8.176145740045488</v>
      </c>
      <c r="C31" s="18">
        <f t="shared" ref="C31:O31" si="58">C13/C$18*100</f>
        <v>16.548532388499783</v>
      </c>
      <c r="D31" s="18">
        <f t="shared" si="58"/>
        <v>7.4957456256335844</v>
      </c>
      <c r="E31" s="18">
        <f t="shared" si="58"/>
        <v>10.507147126625862</v>
      </c>
      <c r="F31" s="18"/>
      <c r="G31" s="18">
        <f t="shared" si="58"/>
        <v>7.7968655693138533</v>
      </c>
      <c r="H31" s="18">
        <f t="shared" si="58"/>
        <v>15.630178707911002</v>
      </c>
      <c r="I31" s="18">
        <f t="shared" si="58"/>
        <v>9.5686012253769679</v>
      </c>
      <c r="J31" s="18">
        <f t="shared" si="58"/>
        <v>10.261876485990536</v>
      </c>
      <c r="K31" s="18"/>
      <c r="L31" s="18">
        <f t="shared" si="58"/>
        <v>8.4776685467403379</v>
      </c>
      <c r="M31" s="18">
        <f t="shared" si="58"/>
        <v>15.170190209266529</v>
      </c>
      <c r="N31" s="18">
        <f t="shared" si="58"/>
        <v>10.155005392101591</v>
      </c>
      <c r="O31" s="18">
        <f t="shared" si="58"/>
        <v>10.567091378773725</v>
      </c>
      <c r="Q31" t="str">
        <f>$A$13</f>
        <v>Caring, leisure and other service occupations</v>
      </c>
      <c r="R31" s="18">
        <f t="shared" ref="R31:U31" si="59">R13/R$18*100</f>
        <v>3.3284749266529836</v>
      </c>
      <c r="S31" s="18">
        <f t="shared" si="59"/>
        <v>7.4860351038484101</v>
      </c>
      <c r="T31" s="18">
        <f t="shared" si="59"/>
        <v>1.9710845802107926</v>
      </c>
      <c r="U31" s="18">
        <f t="shared" si="59"/>
        <v>3.7275188526910092</v>
      </c>
      <c r="V31" s="18"/>
      <c r="W31" s="18">
        <f t="shared" ref="W31:Z31" si="60">W13/W$18*100</f>
        <v>3.3287103973012058</v>
      </c>
      <c r="X31" s="18">
        <f t="shared" si="60"/>
        <v>7.5691410977436799</v>
      </c>
      <c r="Y31" s="18">
        <f t="shared" si="60"/>
        <v>2.133013105129014</v>
      </c>
      <c r="Z31" s="18">
        <f t="shared" si="60"/>
        <v>3.8264934010674523</v>
      </c>
      <c r="AA31" s="18"/>
      <c r="AB31" s="18">
        <f t="shared" ref="AB31:AE31" si="61">AB13/AB$18*100</f>
        <v>3.7500244221730918</v>
      </c>
      <c r="AC31" s="18">
        <f t="shared" si="61"/>
        <v>9.553850638388516</v>
      </c>
      <c r="AD31" s="18">
        <f t="shared" si="61"/>
        <v>2.9076441702625693</v>
      </c>
      <c r="AE31" s="18">
        <f t="shared" si="61"/>
        <v>4.57573971887137</v>
      </c>
      <c r="AG31" t="str">
        <f>$A$13</f>
        <v>Caring, leisure and other service occupations</v>
      </c>
      <c r="AH31" s="18">
        <f t="shared" ref="AH31:AK31" si="62">AH13/AH$18*100</f>
        <v>16.752723897564405</v>
      </c>
      <c r="AI31" s="18">
        <f t="shared" si="62"/>
        <v>19.936705467014253</v>
      </c>
      <c r="AJ31" s="18">
        <f t="shared" si="62"/>
        <v>18.04335091224786</v>
      </c>
      <c r="AK31" s="18">
        <f t="shared" si="62"/>
        <v>18.313551052053167</v>
      </c>
      <c r="AL31" s="18"/>
      <c r="AM31" s="18">
        <f t="shared" ref="AM31:AP31" si="63">AM13/AM$18*100</f>
        <v>15.385771125784176</v>
      </c>
      <c r="AN31" s="18">
        <f t="shared" si="63"/>
        <v>18.93125895957678</v>
      </c>
      <c r="AO31" s="18">
        <f t="shared" si="63"/>
        <v>20.711889347398031</v>
      </c>
      <c r="AP31" s="18">
        <f t="shared" si="63"/>
        <v>17.479723597809588</v>
      </c>
      <c r="AQ31" s="18"/>
      <c r="AR31" s="18">
        <f t="shared" ref="AR31:AU31" si="64">AR13/AR$18*100</f>
        <v>15.861204814541921</v>
      </c>
      <c r="AS31" s="18">
        <f t="shared" si="64"/>
        <v>17.628136658218793</v>
      </c>
      <c r="AT31" s="18">
        <f t="shared" si="64"/>
        <v>20.897597877968785</v>
      </c>
      <c r="AU31" s="18">
        <f t="shared" si="64"/>
        <v>17.122647652820849</v>
      </c>
    </row>
    <row r="32" spans="1:47" x14ac:dyDescent="0.2">
      <c r="A32" t="str">
        <f>$A$14</f>
        <v>Sales and customer service occupations</v>
      </c>
      <c r="B32" s="18">
        <f t="shared" si="29"/>
        <v>5.7021717157584924</v>
      </c>
      <c r="C32" s="18">
        <f t="shared" ref="C32:O32" si="65">C14/C$18*100</f>
        <v>19.015940565060788</v>
      </c>
      <c r="D32" s="18">
        <f t="shared" si="65"/>
        <v>5.4405610164028522</v>
      </c>
      <c r="E32" s="18">
        <f t="shared" si="65"/>
        <v>9.5130887637596384</v>
      </c>
      <c r="F32" s="18"/>
      <c r="G32" s="18">
        <f t="shared" si="65"/>
        <v>4.9558422762370515</v>
      </c>
      <c r="H32" s="18">
        <f t="shared" si="65"/>
        <v>18.186471311443388</v>
      </c>
      <c r="I32" s="18">
        <f t="shared" si="65"/>
        <v>4.1564414418968907</v>
      </c>
      <c r="J32" s="18">
        <f t="shared" si="65"/>
        <v>8.6451024270443018</v>
      </c>
      <c r="K32" s="18"/>
      <c r="L32" s="18">
        <f t="shared" si="65"/>
        <v>4.4595172510172167</v>
      </c>
      <c r="M32" s="18">
        <f t="shared" si="65"/>
        <v>18.327573029670507</v>
      </c>
      <c r="N32" s="18">
        <f t="shared" si="65"/>
        <v>3.1023241310540106</v>
      </c>
      <c r="O32" s="18">
        <f t="shared" si="65"/>
        <v>8.1751208543102631</v>
      </c>
      <c r="Q32" t="str">
        <f>$A$14</f>
        <v>Sales and customer service occupations</v>
      </c>
      <c r="R32" s="18">
        <f t="shared" ref="R32:U32" si="66">R14/R$18*100</f>
        <v>3.6036314945343539</v>
      </c>
      <c r="S32" s="18">
        <f t="shared" si="66"/>
        <v>21.536278536564375</v>
      </c>
      <c r="T32" s="18">
        <f t="shared" si="66"/>
        <v>4.162982560962079</v>
      </c>
      <c r="U32" s="18">
        <f t="shared" si="66"/>
        <v>6.3234118428873849</v>
      </c>
      <c r="V32" s="18"/>
      <c r="W32" s="18">
        <f t="shared" ref="W32:Z32" si="67">W14/W$18*100</f>
        <v>3.3262419479658063</v>
      </c>
      <c r="X32" s="18">
        <f t="shared" si="67"/>
        <v>20.350388149476771</v>
      </c>
      <c r="Y32" s="18">
        <f t="shared" si="67"/>
        <v>4.205259026316436</v>
      </c>
      <c r="Z32" s="18">
        <f t="shared" si="67"/>
        <v>6.1304968264179065</v>
      </c>
      <c r="AA32" s="18"/>
      <c r="AB32" s="18">
        <f>AB14/AB$18*100</f>
        <v>3.2265002478651361</v>
      </c>
      <c r="AC32" s="18">
        <f t="shared" ref="AC32:AE32" si="68">AC14/AC$18*100</f>
        <v>21.12403338915566</v>
      </c>
      <c r="AD32" s="18">
        <f t="shared" si="68"/>
        <v>3.424888054024859</v>
      </c>
      <c r="AE32" s="18">
        <f t="shared" si="68"/>
        <v>6.17881220519204</v>
      </c>
      <c r="AG32" t="str">
        <f>$A$14</f>
        <v>Sales and customer service occupations</v>
      </c>
      <c r="AH32" s="18">
        <f t="shared" ref="AH32:AK32" si="69">AH14/AH$18*100</f>
        <v>9.4149432542677758</v>
      </c>
      <c r="AI32" s="18">
        <f t="shared" si="69"/>
        <v>18.073668143278223</v>
      </c>
      <c r="AJ32" s="18">
        <f t="shared" si="69"/>
        <v>7.879695862844903</v>
      </c>
      <c r="AK32" s="18">
        <f t="shared" si="69"/>
        <v>13.1858427009737</v>
      </c>
      <c r="AL32" s="18"/>
      <c r="AM32" s="18">
        <f t="shared" ref="AM32:AP32" si="70">AM14/AM$18*100</f>
        <v>7.7236250657664849</v>
      </c>
      <c r="AN32" s="18">
        <f t="shared" si="70"/>
        <v>17.300324454707543</v>
      </c>
      <c r="AO32" s="18">
        <f t="shared" si="70"/>
        <v>4.0832813367632133</v>
      </c>
      <c r="AP32" s="18">
        <f t="shared" si="70"/>
        <v>11.465453373108009</v>
      </c>
      <c r="AQ32" s="18"/>
      <c r="AR32" s="18">
        <f t="shared" ref="AR32:AU32" si="71">AR14/AR$18*100</f>
        <v>6.3852175621468739</v>
      </c>
      <c r="AS32" s="18">
        <f t="shared" si="71"/>
        <v>17.103724342551711</v>
      </c>
      <c r="AT32" s="18">
        <f t="shared" si="71"/>
        <v>2.6241952412345606</v>
      </c>
      <c r="AU32" s="18">
        <f t="shared" si="71"/>
        <v>10.359421565157675</v>
      </c>
    </row>
    <row r="33" spans="1:47" x14ac:dyDescent="0.2">
      <c r="A33" t="str">
        <f>$A$15</f>
        <v>Process, plant and machine operatives</v>
      </c>
      <c r="B33" s="18">
        <f t="shared" si="29"/>
        <v>10.692278641137191</v>
      </c>
      <c r="C33" s="18">
        <f t="shared" ref="C33:O33" si="72">C15/C$18*100</f>
        <v>3.7686841364569261</v>
      </c>
      <c r="D33" s="18">
        <f t="shared" si="72"/>
        <v>7.9524220226264282</v>
      </c>
      <c r="E33" s="18">
        <f t="shared" si="72"/>
        <v>8.3453329154607214</v>
      </c>
      <c r="F33" s="18"/>
      <c r="G33" s="18">
        <f t="shared" si="72"/>
        <v>9.4944045915137867</v>
      </c>
      <c r="H33" s="18">
        <f t="shared" si="72"/>
        <v>4.4950670279426523</v>
      </c>
      <c r="I33" s="18">
        <f t="shared" si="72"/>
        <v>10.982867156572876</v>
      </c>
      <c r="J33" s="18">
        <f t="shared" si="72"/>
        <v>8.2487422472282059</v>
      </c>
      <c r="K33" s="18"/>
      <c r="L33" s="18">
        <f t="shared" si="72"/>
        <v>8.0948839207794396</v>
      </c>
      <c r="M33" s="18">
        <f t="shared" si="72"/>
        <v>5.0428225092417778</v>
      </c>
      <c r="N33" s="18">
        <f t="shared" si="72"/>
        <v>11.390415216781772</v>
      </c>
      <c r="O33" s="18">
        <f t="shared" si="72"/>
        <v>7.6579185940564178</v>
      </c>
      <c r="Q33" t="str">
        <f>$A$15</f>
        <v>Process, plant and machine operatives</v>
      </c>
      <c r="R33" s="18">
        <f t="shared" ref="R33:U33" si="73">R15/R$18*100</f>
        <v>14.817008832634221</v>
      </c>
      <c r="S33" s="18">
        <f t="shared" si="73"/>
        <v>9.8961247950442495</v>
      </c>
      <c r="T33" s="18">
        <f t="shared" si="73"/>
        <v>10.987069698617745</v>
      </c>
      <c r="U33" s="18">
        <f t="shared" si="73"/>
        <v>13.49829944297681</v>
      </c>
      <c r="V33" s="18"/>
      <c r="W33" s="18">
        <f t="shared" ref="W33:Z33" si="74">W15/W$18*100</f>
        <v>13.573233046667136</v>
      </c>
      <c r="X33" s="18">
        <f t="shared" si="74"/>
        <v>11.812012420649801</v>
      </c>
      <c r="Y33" s="18">
        <f t="shared" si="74"/>
        <v>16.274831165781997</v>
      </c>
      <c r="Z33" s="18">
        <f t="shared" si="74"/>
        <v>13.679326221034307</v>
      </c>
      <c r="AA33" s="18"/>
      <c r="AB33" s="18">
        <f t="shared" ref="AB33:AE33" si="75">AB15/AB$18*100</f>
        <v>11.38194355334443</v>
      </c>
      <c r="AC33" s="18">
        <f t="shared" si="75"/>
        <v>11.733883836358414</v>
      </c>
      <c r="AD33" s="18">
        <f t="shared" si="75"/>
        <v>17.140332888436266</v>
      </c>
      <c r="AE33" s="18">
        <f t="shared" si="75"/>
        <v>12.275600461212536</v>
      </c>
      <c r="AG33" t="str">
        <f>$A$15</f>
        <v>Process, plant and machine operatives</v>
      </c>
      <c r="AH33" s="18">
        <f t="shared" ref="AH33:AK33" si="76">AH15/AH$18*100</f>
        <v>3.3947388064768296</v>
      </c>
      <c r="AI33" s="18">
        <f t="shared" si="76"/>
        <v>1.4778333005861228</v>
      </c>
      <c r="AJ33" s="18">
        <f t="shared" si="76"/>
        <v>2.1587152943526968</v>
      </c>
      <c r="AK33" s="18">
        <f t="shared" si="76"/>
        <v>2.4119488857416336</v>
      </c>
      <c r="AL33" s="18"/>
      <c r="AM33" s="18">
        <f t="shared" ref="AM33:AP33" si="77">AM15/AM$18*100</f>
        <v>2.5667481571336146</v>
      </c>
      <c r="AN33" s="18">
        <f t="shared" si="77"/>
        <v>1.4987004177785384</v>
      </c>
      <c r="AO33" s="18">
        <f t="shared" si="77"/>
        <v>3.0521051600333973</v>
      </c>
      <c r="AP33" s="18">
        <f t="shared" si="77"/>
        <v>2.157865552931824</v>
      </c>
      <c r="AQ33" s="18"/>
      <c r="AR33" s="18">
        <f t="shared" ref="AR33:AU33" si="78">AR15/AR$18*100</f>
        <v>2.9612225511872934</v>
      </c>
      <c r="AS33" s="18">
        <f t="shared" si="78"/>
        <v>2.1145326113185994</v>
      </c>
      <c r="AT33" s="18">
        <f t="shared" si="78"/>
        <v>2.8674479624744524</v>
      </c>
      <c r="AU33" s="18">
        <f t="shared" si="78"/>
        <v>2.6053903743587679</v>
      </c>
    </row>
    <row r="34" spans="1:47" x14ac:dyDescent="0.2">
      <c r="A34" t="str">
        <f>$A$16</f>
        <v>Elementary occupations</v>
      </c>
      <c r="B34" s="18">
        <f t="shared" si="29"/>
        <v>10.284507195257159</v>
      </c>
      <c r="C34" s="18">
        <f t="shared" ref="C34:O34" si="79">C16/C$18*100</f>
        <v>19.321314455431228</v>
      </c>
      <c r="D34" s="18">
        <f t="shared" si="79"/>
        <v>5.0378554895911298</v>
      </c>
      <c r="E34" s="18">
        <f t="shared" si="79"/>
        <v>12.227586389044562</v>
      </c>
      <c r="F34" s="18"/>
      <c r="G34" s="18">
        <f t="shared" si="79"/>
        <v>8.6039330571087955</v>
      </c>
      <c r="H34" s="18">
        <f t="shared" si="79"/>
        <v>16.970848276818263</v>
      </c>
      <c r="I34" s="18">
        <f t="shared" si="79"/>
        <v>4.4253721402189292</v>
      </c>
      <c r="J34" s="18">
        <f t="shared" si="79"/>
        <v>10.477654431244057</v>
      </c>
      <c r="K34" s="18"/>
      <c r="L34" s="18">
        <f t="shared" si="79"/>
        <v>9.1704647081418678</v>
      </c>
      <c r="M34" s="18">
        <f t="shared" si="79"/>
        <v>13.582919619245356</v>
      </c>
      <c r="N34" s="18">
        <f t="shared" si="79"/>
        <v>5.1985446523435987</v>
      </c>
      <c r="O34" s="18">
        <f t="shared" si="79"/>
        <v>9.9028915786166003</v>
      </c>
      <c r="Q34" t="str">
        <f>$A$16</f>
        <v>Elementary occupations</v>
      </c>
      <c r="R34" s="18">
        <f t="shared" ref="R34:U34" si="80">R16/R$18*100</f>
        <v>12.284943472743796</v>
      </c>
      <c r="S34" s="18">
        <f t="shared" si="80"/>
        <v>24.860345534045887</v>
      </c>
      <c r="T34" s="18">
        <f t="shared" si="80"/>
        <v>4.3924030069713149</v>
      </c>
      <c r="U34" s="18">
        <f t="shared" si="80"/>
        <v>12.90237254857893</v>
      </c>
      <c r="V34" s="18"/>
      <c r="W34" s="18">
        <f t="shared" ref="W34:Z34" si="81">W16/W$18*100</f>
        <v>10.362747835320786</v>
      </c>
      <c r="X34" s="18">
        <f t="shared" si="81"/>
        <v>19.826736632744296</v>
      </c>
      <c r="Y34" s="18">
        <f t="shared" si="81"/>
        <v>4.3557841022411976</v>
      </c>
      <c r="Z34" s="18">
        <f t="shared" si="81"/>
        <v>11.000077269337091</v>
      </c>
      <c r="AA34" s="18"/>
      <c r="AB34" s="18">
        <f t="shared" ref="AB34:AE34" si="82">AB16/AB$18*100</f>
        <v>11.082487860152408</v>
      </c>
      <c r="AC34" s="18">
        <f t="shared" si="82"/>
        <v>14.126193519888139</v>
      </c>
      <c r="AD34" s="18">
        <f t="shared" si="82"/>
        <v>4.9795070642574544</v>
      </c>
      <c r="AE34" s="18">
        <f t="shared" si="82"/>
        <v>10.693461064100228</v>
      </c>
      <c r="AG34" t="str">
        <f>$A$16</f>
        <v>Elementary occupations</v>
      </c>
      <c r="AH34" s="18">
        <f t="shared" ref="AH34:AK34" si="83">AH16/AH$18*100</f>
        <v>6.7453027518362889</v>
      </c>
      <c r="AI34" s="18">
        <f t="shared" si="83"/>
        <v>17.250450830081292</v>
      </c>
      <c r="AJ34" s="18">
        <f t="shared" si="83"/>
        <v>6.2701443054958643</v>
      </c>
      <c r="AK34" s="18">
        <f t="shared" si="83"/>
        <v>11.450603771153061</v>
      </c>
      <c r="AL34" s="18"/>
      <c r="AM34" s="18">
        <f t="shared" ref="AM34:AP34" si="84">AM16/AM$18*100</f>
        <v>5.6166869277039329</v>
      </c>
      <c r="AN34" s="18">
        <f t="shared" si="84"/>
        <v>15.80133175690786</v>
      </c>
      <c r="AO34" s="18">
        <f t="shared" si="84"/>
        <v>4.5296597291078804</v>
      </c>
      <c r="AP34" s="18">
        <f t="shared" si="84"/>
        <v>9.8917113532146566</v>
      </c>
      <c r="AQ34" s="18"/>
      <c r="AR34" s="18">
        <f t="shared" ref="AR34:AU34" si="85">AR16/AR$18*100</f>
        <v>6.18430671575313</v>
      </c>
      <c r="AS34" s="18">
        <f t="shared" si="85"/>
        <v>13.345160107370862</v>
      </c>
      <c r="AT34" s="18">
        <f t="shared" si="85"/>
        <v>5.5232188994069507</v>
      </c>
      <c r="AU34" s="18">
        <f t="shared" si="85"/>
        <v>9.0378742928983282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11.534613261056307</v>
      </c>
      <c r="C44" s="27">
        <f t="shared" ref="C44:E44" si="93">H8-C8</f>
        <v>4.9237914275972479</v>
      </c>
      <c r="D44" s="27">
        <f t="shared" si="93"/>
        <v>3.4048531264021165</v>
      </c>
      <c r="E44" s="27">
        <f t="shared" si="93"/>
        <v>19.863257815055675</v>
      </c>
      <c r="F44" s="27"/>
      <c r="G44" s="27">
        <f>L8-G8</f>
        <v>-1.369483297391028</v>
      </c>
      <c r="H44" s="27">
        <f t="shared" ref="H44:J44" si="94">M8-H8</f>
        <v>2.6616956887729017</v>
      </c>
      <c r="I44" s="27">
        <f t="shared" si="94"/>
        <v>3.2340789754042127</v>
      </c>
      <c r="J44" s="27">
        <f t="shared" si="94"/>
        <v>4.5262913667860971</v>
      </c>
      <c r="K44" s="27"/>
      <c r="L44" s="27">
        <f>L8-B8</f>
        <v>10.165129963665279</v>
      </c>
      <c r="M44" s="27">
        <f t="shared" ref="M44:O44" si="95">M8-C8</f>
        <v>7.5854871163701496</v>
      </c>
      <c r="N44" s="27">
        <f t="shared" si="95"/>
        <v>6.6389321018063292</v>
      </c>
      <c r="O44" s="27">
        <f t="shared" si="95"/>
        <v>24.389549181841772</v>
      </c>
      <c r="Q44" t="str">
        <f>$A$8</f>
        <v>Managers, directors and senior officials</v>
      </c>
      <c r="R44" s="27">
        <f>W8-R8</f>
        <v>7.5078844709859638</v>
      </c>
      <c r="S44" s="27">
        <f t="shared" ref="S44:S52" si="96">X8-S8</f>
        <v>2.1912748554516175</v>
      </c>
      <c r="T44" s="27">
        <f t="shared" ref="T44:T52" si="97">Y8-T8</f>
        <v>1.9138272803521357</v>
      </c>
      <c r="U44" s="27">
        <f t="shared" ref="U44:U52" si="98">Z8-U8</f>
        <v>11.612986606789718</v>
      </c>
      <c r="V44" s="27"/>
      <c r="W44" s="27">
        <f>AB8-W8</f>
        <v>-2.4675216959792436</v>
      </c>
      <c r="X44" s="27">
        <f t="shared" ref="X44:X52" si="99">AC8-X8</f>
        <v>0.98171030175370877</v>
      </c>
      <c r="Y44" s="27">
        <f t="shared" ref="Y44:Y52" si="100">AD8-Y8</f>
        <v>2.4892201778188152</v>
      </c>
      <c r="Z44" s="27">
        <f t="shared" ref="Z44:Z52" si="101">AE8-Z8</f>
        <v>1.0034087835932723</v>
      </c>
      <c r="AA44" s="27"/>
      <c r="AB44" s="27">
        <f>AB8-R8</f>
        <v>5.0403627750067201</v>
      </c>
      <c r="AC44" s="27">
        <f t="shared" ref="AC44:AC52" si="102">AC8-S8</f>
        <v>3.1729851572053263</v>
      </c>
      <c r="AD44" s="27">
        <f t="shared" ref="AD44:AD52" si="103">AD8-T8</f>
        <v>4.4030474581709509</v>
      </c>
      <c r="AE44" s="27">
        <f t="shared" ref="AE44:AE52" si="104">AE8-U8</f>
        <v>12.616395390382991</v>
      </c>
      <c r="AG44" t="str">
        <f>$A$8</f>
        <v>Managers, directors and senior officials</v>
      </c>
      <c r="AH44" s="27">
        <f>AM8-AH8</f>
        <v>4.0267287900703348</v>
      </c>
      <c r="AI44" s="27">
        <f t="shared" ref="AI44:AI52" si="105">AN8-AI8</f>
        <v>2.7325165721456326</v>
      </c>
      <c r="AJ44" s="27">
        <f t="shared" ref="AJ44:AJ52" si="106">AO8-AJ8</f>
        <v>1.4910258460499737</v>
      </c>
      <c r="AK44" s="27">
        <f t="shared" ref="AK44:AK52" si="107">AP8-AK8</f>
        <v>8.2502712082659393</v>
      </c>
      <c r="AL44" s="27"/>
      <c r="AM44" s="27">
        <f>AR8-AM8</f>
        <v>1.0980383985882192</v>
      </c>
      <c r="AN44" s="27">
        <f t="shared" ref="AN44:AN52" si="108">AS8-AN8</f>
        <v>1.6799853870191912</v>
      </c>
      <c r="AO44" s="27">
        <f t="shared" ref="AO44:AO52" si="109">AT8-AO8</f>
        <v>0.74485879758538243</v>
      </c>
      <c r="AP44" s="27">
        <f t="shared" ref="AP44:AP52" si="110">AU8-AP8</f>
        <v>3.5228825831927963</v>
      </c>
      <c r="AQ44" s="27"/>
      <c r="AR44" s="27">
        <f>AR8-AH8</f>
        <v>5.124767188658554</v>
      </c>
      <c r="AS44" s="27">
        <f t="shared" ref="AS44:AS52" si="111">AS8-AI8</f>
        <v>4.4125019591648238</v>
      </c>
      <c r="AT44" s="27">
        <f t="shared" ref="AT44:AT52" si="112">AT8-AJ8</f>
        <v>2.2358846436353561</v>
      </c>
      <c r="AU44" s="27">
        <f t="shared" ref="AU44:AU52" si="113">AU8-AK8</f>
        <v>11.773153791458736</v>
      </c>
    </row>
    <row r="45" spans="1:47" x14ac:dyDescent="0.2">
      <c r="A45" t="str">
        <f>$A$9</f>
        <v>Professional occupations</v>
      </c>
      <c r="B45" s="27">
        <f t="shared" ref="B45:B54" si="114">G9-B9</f>
        <v>26.514562740836197</v>
      </c>
      <c r="C45" s="27">
        <f t="shared" ref="C45:C54" si="115">H9-C9</f>
        <v>7.895842400052075</v>
      </c>
      <c r="D45" s="27">
        <f t="shared" ref="D45:D54" si="116">I9-D9</f>
        <v>-0.34899585065987537</v>
      </c>
      <c r="E45" s="27">
        <f t="shared" ref="E45:E54" si="117">J9-E9</f>
        <v>34.061409290228426</v>
      </c>
      <c r="F45" s="27"/>
      <c r="G45" s="27">
        <f t="shared" ref="G45:G54" si="118">L9-G9</f>
        <v>29.824457171939201</v>
      </c>
      <c r="H45" s="27">
        <f t="shared" ref="H45:H54" si="119">M9-H9</f>
        <v>6.9399871992550928</v>
      </c>
      <c r="I45" s="27">
        <f t="shared" ref="I45:I54" si="120">N9-I9</f>
        <v>0.53819255090620288</v>
      </c>
      <c r="J45" s="27">
        <f t="shared" ref="J45:J54" si="121">O9-J9</f>
        <v>37.302636922100476</v>
      </c>
      <c r="K45" s="27"/>
      <c r="L45" s="27">
        <f t="shared" ref="L45:L54" si="122">L9-B9</f>
        <v>56.339019912775399</v>
      </c>
      <c r="M45" s="27">
        <f t="shared" ref="M45:M54" si="123">M9-C9</f>
        <v>14.835829599307168</v>
      </c>
      <c r="N45" s="27">
        <f t="shared" ref="N45:N54" si="124">N9-D9</f>
        <v>0.18919670024632751</v>
      </c>
      <c r="O45" s="27">
        <f t="shared" ref="O45:O54" si="125">O9-E9</f>
        <v>71.364046212328901</v>
      </c>
      <c r="Q45" t="str">
        <f>$A$9</f>
        <v>Professional occupations</v>
      </c>
      <c r="R45" s="27">
        <f t="shared" ref="R45:R52" si="126">W9-R9</f>
        <v>14.751525175483039</v>
      </c>
      <c r="S45" s="27">
        <f t="shared" si="96"/>
        <v>3.1255019094422494</v>
      </c>
      <c r="T45" s="27">
        <f t="shared" si="97"/>
        <v>-3.5113774572474714</v>
      </c>
      <c r="U45" s="27">
        <f t="shared" si="98"/>
        <v>14.365649627677826</v>
      </c>
      <c r="V45" s="27"/>
      <c r="W45" s="27">
        <f t="shared" ref="W45:W52" si="127">AB9-W9</f>
        <v>20.822854090497813</v>
      </c>
      <c r="X45" s="27">
        <f t="shared" si="99"/>
        <v>3.1612049275605596</v>
      </c>
      <c r="Y45" s="27">
        <f t="shared" si="100"/>
        <v>-1.2518652784925521</v>
      </c>
      <c r="Z45" s="27">
        <f t="shared" si="101"/>
        <v>22.732193739565815</v>
      </c>
      <c r="AA45" s="27"/>
      <c r="AB45" s="27">
        <f t="shared" ref="AB45:AB52" si="128">AB9-R9</f>
        <v>35.574379265980852</v>
      </c>
      <c r="AC45" s="27">
        <f t="shared" si="102"/>
        <v>6.286706837002809</v>
      </c>
      <c r="AD45" s="27">
        <f t="shared" si="103"/>
        <v>-4.7632427357400235</v>
      </c>
      <c r="AE45" s="27">
        <f t="shared" si="104"/>
        <v>37.097843367243641</v>
      </c>
      <c r="AG45" t="str">
        <f>$A$9</f>
        <v>Professional occupations</v>
      </c>
      <c r="AH45" s="27">
        <f t="shared" ref="AH45:AH52" si="129">AM9-AH9</f>
        <v>11.763037565353152</v>
      </c>
      <c r="AI45" s="27">
        <f t="shared" si="105"/>
        <v>4.7703404906098257</v>
      </c>
      <c r="AJ45" s="27">
        <f t="shared" si="106"/>
        <v>3.162381606587588</v>
      </c>
      <c r="AK45" s="27">
        <f t="shared" si="107"/>
        <v>19.695759662550557</v>
      </c>
      <c r="AL45" s="27"/>
      <c r="AM45" s="27">
        <f t="shared" ref="AM45:AM52" si="130">AR9-AM9</f>
        <v>9.0016030814413952</v>
      </c>
      <c r="AN45" s="27">
        <f t="shared" si="108"/>
        <v>3.7787822716945279</v>
      </c>
      <c r="AO45" s="27">
        <f t="shared" si="109"/>
        <v>1.790057829398755</v>
      </c>
      <c r="AP45" s="27">
        <f t="shared" si="110"/>
        <v>14.570443182534689</v>
      </c>
      <c r="AQ45" s="27"/>
      <c r="AR45" s="27">
        <f t="shared" ref="AR45:AR52" si="131">AR9-AH9</f>
        <v>20.764640646794547</v>
      </c>
      <c r="AS45" s="27">
        <f t="shared" si="111"/>
        <v>8.5491227623043535</v>
      </c>
      <c r="AT45" s="27">
        <f t="shared" si="112"/>
        <v>4.9524394359863431</v>
      </c>
      <c r="AU45" s="27">
        <f t="shared" si="113"/>
        <v>34.266202845085246</v>
      </c>
    </row>
    <row r="46" spans="1:47" x14ac:dyDescent="0.2">
      <c r="A46" t="str">
        <f>$A$10</f>
        <v>Associate professional occupations</v>
      </c>
      <c r="B46" s="27">
        <f t="shared" si="114"/>
        <v>12.298239002063298</v>
      </c>
      <c r="C46" s="27">
        <f t="shared" si="115"/>
        <v>3.9487609714555596</v>
      </c>
      <c r="D46" s="27">
        <f t="shared" si="116"/>
        <v>-0.80144770892365713</v>
      </c>
      <c r="E46" s="27">
        <f t="shared" si="117"/>
        <v>15.445552264595193</v>
      </c>
      <c r="F46" s="27"/>
      <c r="G46" s="27">
        <f t="shared" si="118"/>
        <v>10.032093638919505</v>
      </c>
      <c r="H46" s="27">
        <f t="shared" si="119"/>
        <v>5.8258586087726627</v>
      </c>
      <c r="I46" s="27">
        <f t="shared" si="120"/>
        <v>0.76193048466802082</v>
      </c>
      <c r="J46" s="27">
        <f t="shared" si="121"/>
        <v>16.619882732360196</v>
      </c>
      <c r="K46" s="27"/>
      <c r="L46" s="27">
        <f t="shared" si="122"/>
        <v>22.330332640982803</v>
      </c>
      <c r="M46" s="27">
        <f t="shared" si="123"/>
        <v>9.7746195802282223</v>
      </c>
      <c r="N46" s="27">
        <f t="shared" si="124"/>
        <v>-3.9517224255636307E-2</v>
      </c>
      <c r="O46" s="27">
        <f t="shared" si="125"/>
        <v>32.065434996955389</v>
      </c>
      <c r="Q46" t="str">
        <f>$A$10</f>
        <v>Associate professional occupations</v>
      </c>
      <c r="R46" s="27">
        <f t="shared" si="126"/>
        <v>6.6794061797105684</v>
      </c>
      <c r="S46" s="27">
        <f t="shared" si="96"/>
        <v>1.8657965839444444</v>
      </c>
      <c r="T46" s="27">
        <f t="shared" si="97"/>
        <v>-1.8580017216937339</v>
      </c>
      <c r="U46" s="27">
        <f t="shared" si="98"/>
        <v>6.6872010419612735</v>
      </c>
      <c r="V46" s="27"/>
      <c r="W46" s="27">
        <f>AB10-W10</f>
        <v>-0.91656246038292011</v>
      </c>
      <c r="X46" s="27">
        <f t="shared" si="99"/>
        <v>0.31479967423722588</v>
      </c>
      <c r="Y46" s="27">
        <f t="shared" si="100"/>
        <v>0.27270983147499273</v>
      </c>
      <c r="Z46" s="27">
        <f t="shared" si="101"/>
        <v>-0.32905295467070061</v>
      </c>
      <c r="AA46" s="27"/>
      <c r="AB46" s="27">
        <f t="shared" si="128"/>
        <v>5.7628437193276483</v>
      </c>
      <c r="AC46" s="27">
        <f t="shared" si="102"/>
        <v>2.1805962581816702</v>
      </c>
      <c r="AD46" s="27">
        <f t="shared" si="103"/>
        <v>-1.5852918902187412</v>
      </c>
      <c r="AE46" s="27">
        <f t="shared" si="104"/>
        <v>6.3581480872905729</v>
      </c>
      <c r="AG46" t="str">
        <f>$A$10</f>
        <v>Associate professional occupations</v>
      </c>
      <c r="AH46" s="27">
        <f t="shared" si="129"/>
        <v>5.618832822352779</v>
      </c>
      <c r="AI46" s="27">
        <f t="shared" si="105"/>
        <v>2.0829643875111064</v>
      </c>
      <c r="AJ46" s="27">
        <f t="shared" si="106"/>
        <v>1.0565540127700714</v>
      </c>
      <c r="AK46" s="27">
        <f t="shared" si="107"/>
        <v>8.758351222633955</v>
      </c>
      <c r="AL46" s="27"/>
      <c r="AM46" s="27">
        <f t="shared" si="130"/>
        <v>10.948656099302433</v>
      </c>
      <c r="AN46" s="27">
        <f t="shared" si="108"/>
        <v>5.511058934535443</v>
      </c>
      <c r="AO46" s="27">
        <f t="shared" si="109"/>
        <v>0.48922065319303076</v>
      </c>
      <c r="AP46" s="27">
        <f t="shared" si="110"/>
        <v>16.948935687030904</v>
      </c>
      <c r="AQ46" s="27"/>
      <c r="AR46" s="27">
        <f t="shared" si="131"/>
        <v>16.567488921655212</v>
      </c>
      <c r="AS46" s="27">
        <f t="shared" si="111"/>
        <v>7.5940233220465494</v>
      </c>
      <c r="AT46" s="27">
        <f t="shared" si="112"/>
        <v>1.5457746659631022</v>
      </c>
      <c r="AU46" s="27">
        <f t="shared" si="113"/>
        <v>25.707286909664859</v>
      </c>
    </row>
    <row r="47" spans="1:47" x14ac:dyDescent="0.2">
      <c r="A47" t="str">
        <f>$A$11</f>
        <v>Administrative and secretarial occupations</v>
      </c>
      <c r="B47" s="27">
        <f t="shared" si="114"/>
        <v>3.810079676847316</v>
      </c>
      <c r="C47" s="27">
        <f t="shared" si="115"/>
        <v>0.18905392562258783</v>
      </c>
      <c r="D47" s="27">
        <f t="shared" si="116"/>
        <v>0.30155299070828789</v>
      </c>
      <c r="E47" s="27">
        <f t="shared" si="117"/>
        <v>4.3006865931781846</v>
      </c>
      <c r="F47" s="27"/>
      <c r="G47" s="27">
        <f t="shared" si="118"/>
        <v>0.69379761252105254</v>
      </c>
      <c r="H47" s="27">
        <f t="shared" si="119"/>
        <v>-3.0392136885262246</v>
      </c>
      <c r="I47" s="27">
        <f t="shared" si="120"/>
        <v>-0.31306601155934555</v>
      </c>
      <c r="J47" s="27">
        <f t="shared" si="121"/>
        <v>-2.6584820875645079</v>
      </c>
      <c r="K47" s="27"/>
      <c r="L47" s="27">
        <f t="shared" si="122"/>
        <v>4.5038772893683685</v>
      </c>
      <c r="M47" s="27">
        <f t="shared" si="123"/>
        <v>-2.8501597629036368</v>
      </c>
      <c r="N47" s="27">
        <f t="shared" si="124"/>
        <v>-1.1513020851057654E-2</v>
      </c>
      <c r="O47" s="27">
        <f t="shared" si="125"/>
        <v>1.6422045056136767</v>
      </c>
      <c r="Q47" t="str">
        <f>$A$11</f>
        <v>Administrative and secretarial occupations</v>
      </c>
      <c r="R47" s="27">
        <f t="shared" si="126"/>
        <v>2.9009221723011436</v>
      </c>
      <c r="S47" s="27">
        <f t="shared" si="96"/>
        <v>0.73395402549967059</v>
      </c>
      <c r="T47" s="27">
        <f t="shared" si="97"/>
        <v>-0.22224310998042751</v>
      </c>
      <c r="U47" s="27">
        <f t="shared" si="98"/>
        <v>3.4126330878203888</v>
      </c>
      <c r="V47" s="27"/>
      <c r="W47" s="27">
        <f t="shared" si="127"/>
        <v>4.1587041368885167</v>
      </c>
      <c r="X47" s="27">
        <f t="shared" si="99"/>
        <v>-0.43911497244556852</v>
      </c>
      <c r="Y47" s="27">
        <f t="shared" si="100"/>
        <v>0.17164897979652882</v>
      </c>
      <c r="Z47" s="27">
        <f t="shared" si="101"/>
        <v>3.8912381442394803</v>
      </c>
      <c r="AA47" s="27"/>
      <c r="AB47" s="27">
        <f t="shared" si="128"/>
        <v>7.0596263091896603</v>
      </c>
      <c r="AC47" s="27">
        <f t="shared" si="102"/>
        <v>0.29483905305410207</v>
      </c>
      <c r="AD47" s="27">
        <f t="shared" si="103"/>
        <v>-5.0594130183898689E-2</v>
      </c>
      <c r="AE47" s="27">
        <f t="shared" si="104"/>
        <v>7.3038712320598691</v>
      </c>
      <c r="AG47" t="str">
        <f>$A$11</f>
        <v>Administrative and secretarial occupations</v>
      </c>
      <c r="AH47" s="27">
        <f t="shared" si="129"/>
        <v>0.9091575045461866</v>
      </c>
      <c r="AI47" s="27">
        <f t="shared" si="105"/>
        <v>-0.54490009987708987</v>
      </c>
      <c r="AJ47" s="27">
        <f t="shared" si="106"/>
        <v>0.5237961006887164</v>
      </c>
      <c r="AK47" s="27">
        <f t="shared" si="107"/>
        <v>0.88805350535781713</v>
      </c>
      <c r="AL47" s="27"/>
      <c r="AM47" s="27">
        <f t="shared" si="130"/>
        <v>-3.4649065243674997</v>
      </c>
      <c r="AN47" s="27">
        <f t="shared" si="108"/>
        <v>-2.6000987160806517</v>
      </c>
      <c r="AO47" s="27">
        <f t="shared" si="109"/>
        <v>-0.48471499135587637</v>
      </c>
      <c r="AP47" s="27">
        <f>AU11-AP11</f>
        <v>-6.5497202318040308</v>
      </c>
      <c r="AQ47" s="27"/>
      <c r="AR47" s="27">
        <f t="shared" si="131"/>
        <v>-2.5557490198213131</v>
      </c>
      <c r="AS47" s="27">
        <f t="shared" si="111"/>
        <v>-3.1449988159577416</v>
      </c>
      <c r="AT47" s="27">
        <f t="shared" si="112"/>
        <v>3.9081109332840036E-2</v>
      </c>
      <c r="AU47" s="27">
        <f t="shared" si="113"/>
        <v>-5.6616667264462137</v>
      </c>
    </row>
    <row r="48" spans="1:47" x14ac:dyDescent="0.2">
      <c r="A48" t="str">
        <f>$A$12</f>
        <v>Skilled trades occupations</v>
      </c>
      <c r="B48" s="27">
        <f t="shared" si="114"/>
        <v>-6.1691618427189923</v>
      </c>
      <c r="C48" s="27">
        <f t="shared" si="115"/>
        <v>-1.5070569140770562</v>
      </c>
      <c r="D48" s="27">
        <f t="shared" si="116"/>
        <v>-1.7280858209010184</v>
      </c>
      <c r="E48" s="27">
        <f t="shared" si="117"/>
        <v>-9.4043045776970757</v>
      </c>
      <c r="F48" s="27"/>
      <c r="G48" s="27">
        <f t="shared" si="118"/>
        <v>-7.7794522429688868</v>
      </c>
      <c r="H48" s="27">
        <f t="shared" si="119"/>
        <v>1.5015533947030146</v>
      </c>
      <c r="I48" s="27">
        <f t="shared" si="120"/>
        <v>1.6959226673931589</v>
      </c>
      <c r="J48" s="27">
        <f t="shared" si="121"/>
        <v>-4.5819761808727151</v>
      </c>
      <c r="K48" s="27"/>
      <c r="L48" s="27">
        <f t="shared" si="122"/>
        <v>-13.948614085687879</v>
      </c>
      <c r="M48" s="27">
        <f t="shared" si="123"/>
        <v>-5.5035193740415878E-3</v>
      </c>
      <c r="N48" s="27">
        <f t="shared" si="124"/>
        <v>-3.2163153507859477E-2</v>
      </c>
      <c r="O48" s="27">
        <f t="shared" si="125"/>
        <v>-13.986280758569791</v>
      </c>
      <c r="Q48" t="str">
        <f>$A$12</f>
        <v>Skilled trades occupations</v>
      </c>
      <c r="R48" s="27">
        <f t="shared" si="126"/>
        <v>-6.4949661872072042</v>
      </c>
      <c r="S48" s="27">
        <f t="shared" si="96"/>
        <v>-1.3504310650266378</v>
      </c>
      <c r="T48" s="27">
        <f t="shared" si="97"/>
        <v>-2.0746969816957872</v>
      </c>
      <c r="U48" s="27">
        <f t="shared" si="98"/>
        <v>-9.9200942339296319</v>
      </c>
      <c r="V48" s="27"/>
      <c r="W48" s="27">
        <f t="shared" si="127"/>
        <v>-8.069570286213672</v>
      </c>
      <c r="X48" s="27">
        <f t="shared" si="99"/>
        <v>1.4289152411304551</v>
      </c>
      <c r="Y48" s="27">
        <f t="shared" si="100"/>
        <v>1.1770910849197023</v>
      </c>
      <c r="Z48" s="27">
        <f t="shared" si="101"/>
        <v>-5.463563960163512</v>
      </c>
      <c r="AA48" s="27"/>
      <c r="AB48" s="27">
        <f t="shared" si="128"/>
        <v>-14.564536473420876</v>
      </c>
      <c r="AC48" s="27">
        <f t="shared" si="102"/>
        <v>7.8484176103817305E-2</v>
      </c>
      <c r="AD48" s="27">
        <f t="shared" si="103"/>
        <v>-0.89760589677608493</v>
      </c>
      <c r="AE48" s="27">
        <f t="shared" si="104"/>
        <v>-15.383658194093144</v>
      </c>
      <c r="AG48" t="str">
        <f>$A$12</f>
        <v>Skilled trades occupations</v>
      </c>
      <c r="AH48" s="27">
        <f t="shared" si="129"/>
        <v>0.32580434448818751</v>
      </c>
      <c r="AI48" s="27">
        <f t="shared" si="105"/>
        <v>-0.15662584905041488</v>
      </c>
      <c r="AJ48" s="27">
        <f t="shared" si="106"/>
        <v>0.34661116079476884</v>
      </c>
      <c r="AK48" s="27">
        <f t="shared" si="107"/>
        <v>0.51578965623254192</v>
      </c>
      <c r="AL48" s="27"/>
      <c r="AM48" s="27">
        <f t="shared" si="130"/>
        <v>0.29011804324479096</v>
      </c>
      <c r="AN48" s="27">
        <f t="shared" si="108"/>
        <v>7.2638153572555098E-2</v>
      </c>
      <c r="AO48" s="27">
        <f t="shared" si="109"/>
        <v>0.51883158247345351</v>
      </c>
      <c r="AP48" s="27">
        <f t="shared" si="110"/>
        <v>0.88158777929079868</v>
      </c>
      <c r="AQ48" s="27"/>
      <c r="AR48" s="27">
        <f t="shared" si="131"/>
        <v>0.61592238773297847</v>
      </c>
      <c r="AS48" s="27">
        <f t="shared" si="111"/>
        <v>-8.3987695477859781E-2</v>
      </c>
      <c r="AT48" s="27">
        <f t="shared" si="112"/>
        <v>0.86544274326822235</v>
      </c>
      <c r="AU48" s="27">
        <f t="shared" si="113"/>
        <v>1.3973774355233406</v>
      </c>
    </row>
    <row r="49" spans="1:47" x14ac:dyDescent="0.2">
      <c r="A49" t="str">
        <f>$A$13</f>
        <v>Caring, leisure and other service occupations</v>
      </c>
      <c r="B49" s="27">
        <f t="shared" si="114"/>
        <v>1.2260672978333602</v>
      </c>
      <c r="C49" s="27">
        <f t="shared" si="115"/>
        <v>0.18060891116937228</v>
      </c>
      <c r="D49" s="27">
        <f t="shared" si="116"/>
        <v>2.8546958314020294</v>
      </c>
      <c r="E49" s="27">
        <f t="shared" si="117"/>
        <v>4.2613720404047655</v>
      </c>
      <c r="F49" s="27"/>
      <c r="G49" s="27">
        <f t="shared" si="118"/>
        <v>7.0889208752287516</v>
      </c>
      <c r="H49" s="27">
        <f t="shared" si="119"/>
        <v>0.53389254738905834</v>
      </c>
      <c r="I49" s="27">
        <f t="shared" si="120"/>
        <v>1.6535896601172446</v>
      </c>
      <c r="J49" s="27">
        <f t="shared" si="121"/>
        <v>9.2764030827350581</v>
      </c>
      <c r="K49" s="27"/>
      <c r="L49" s="27">
        <f t="shared" si="122"/>
        <v>8.3149881730621118</v>
      </c>
      <c r="M49" s="27">
        <f t="shared" si="123"/>
        <v>0.71450145855843061</v>
      </c>
      <c r="N49" s="27">
        <f t="shared" si="124"/>
        <v>4.508285491519274</v>
      </c>
      <c r="O49" s="27">
        <f t="shared" si="125"/>
        <v>13.537775123139824</v>
      </c>
      <c r="Q49" t="str">
        <f>$A$13</f>
        <v>Caring, leisure and other service occupations</v>
      </c>
      <c r="R49" s="27">
        <f t="shared" si="126"/>
        <v>0.68481392513741213</v>
      </c>
      <c r="S49" s="27">
        <f t="shared" si="96"/>
        <v>0.75013368826563642</v>
      </c>
      <c r="T49" s="27">
        <f t="shared" si="97"/>
        <v>6.2766774928034952E-2</v>
      </c>
      <c r="U49" s="27">
        <f t="shared" si="98"/>
        <v>1.4977143883310831</v>
      </c>
      <c r="V49" s="27"/>
      <c r="W49" s="27">
        <f t="shared" si="127"/>
        <v>1.9522183385537328</v>
      </c>
      <c r="X49" s="27">
        <f t="shared" si="99"/>
        <v>2.2132344745123635</v>
      </c>
      <c r="Y49" s="27">
        <f t="shared" si="100"/>
        <v>0.69498212090316014</v>
      </c>
      <c r="Z49" s="27">
        <f t="shared" si="101"/>
        <v>4.860434933969259</v>
      </c>
      <c r="AA49" s="27"/>
      <c r="AB49" s="27">
        <f t="shared" si="128"/>
        <v>2.637032263691145</v>
      </c>
      <c r="AC49" s="27">
        <f t="shared" si="102"/>
        <v>2.963368162778</v>
      </c>
      <c r="AD49" s="27">
        <f t="shared" si="103"/>
        <v>0.75774889583119509</v>
      </c>
      <c r="AE49" s="27">
        <f t="shared" si="104"/>
        <v>6.358149322300342</v>
      </c>
      <c r="AG49" t="str">
        <f>$A$13</f>
        <v>Caring, leisure and other service occupations</v>
      </c>
      <c r="AH49" s="27">
        <f t="shared" si="129"/>
        <v>0.54125337269597651</v>
      </c>
      <c r="AI49" s="27">
        <f t="shared" si="105"/>
        <v>-0.56952477709626947</v>
      </c>
      <c r="AJ49" s="27">
        <f t="shared" si="106"/>
        <v>2.7919290564739967</v>
      </c>
      <c r="AK49" s="27">
        <f t="shared" si="107"/>
        <v>2.7636576520736895</v>
      </c>
      <c r="AL49" s="27"/>
      <c r="AM49" s="27">
        <f t="shared" si="130"/>
        <v>5.1367025366750063</v>
      </c>
      <c r="AN49" s="27">
        <f t="shared" si="108"/>
        <v>-1.6793419271233176</v>
      </c>
      <c r="AO49" s="27">
        <f t="shared" si="109"/>
        <v>0.95860753921408204</v>
      </c>
      <c r="AP49" s="27">
        <f t="shared" si="110"/>
        <v>4.4159681487657707</v>
      </c>
      <c r="AQ49" s="27"/>
      <c r="AR49" s="27">
        <f t="shared" si="131"/>
        <v>5.6779559093709828</v>
      </c>
      <c r="AS49" s="27">
        <f t="shared" si="111"/>
        <v>-2.2488667042195871</v>
      </c>
      <c r="AT49" s="27">
        <f t="shared" si="112"/>
        <v>3.7505365956880787</v>
      </c>
      <c r="AU49" s="27">
        <f t="shared" si="113"/>
        <v>7.1796258008394602</v>
      </c>
    </row>
    <row r="50" spans="1:47" x14ac:dyDescent="0.2">
      <c r="A50" t="str">
        <f>$A$14</f>
        <v>Sales and customer service occupations</v>
      </c>
      <c r="B50" s="27">
        <f t="shared" si="114"/>
        <v>-1.7658338585218161</v>
      </c>
      <c r="C50" s="27">
        <f t="shared" si="115"/>
        <v>0.80527474479155359</v>
      </c>
      <c r="D50" s="27">
        <f t="shared" si="116"/>
        <v>-1.1511843718422883</v>
      </c>
      <c r="E50" s="27">
        <f t="shared" si="117"/>
        <v>-2.1117434855725463</v>
      </c>
      <c r="F50" s="27"/>
      <c r="G50" s="27">
        <f t="shared" si="118"/>
        <v>-0.91893560880257397</v>
      </c>
      <c r="H50" s="27">
        <f t="shared" si="119"/>
        <v>2.4895525154651068</v>
      </c>
      <c r="I50" s="27">
        <f t="shared" si="120"/>
        <v>-0.92026846165311582</v>
      </c>
      <c r="J50" s="27">
        <f t="shared" si="121"/>
        <v>0.65034844500941347</v>
      </c>
      <c r="K50" s="27"/>
      <c r="L50" s="27">
        <f t="shared" si="122"/>
        <v>-2.68476946732439</v>
      </c>
      <c r="M50" s="27">
        <f t="shared" si="123"/>
        <v>3.2948272602566604</v>
      </c>
      <c r="N50" s="27">
        <f t="shared" si="124"/>
        <v>-2.0714528334954041</v>
      </c>
      <c r="O50" s="27">
        <f t="shared" si="125"/>
        <v>-1.4613950405631329</v>
      </c>
      <c r="Q50" t="str">
        <f>$A$14</f>
        <v>Sales and customer service occupations</v>
      </c>
      <c r="R50" s="27">
        <f t="shared" si="126"/>
        <v>-0.2091796001387749</v>
      </c>
      <c r="S50" s="27">
        <f t="shared" si="96"/>
        <v>1.0621409089536087</v>
      </c>
      <c r="T50" s="27">
        <f t="shared" si="97"/>
        <v>-7.5214554536678246E-2</v>
      </c>
      <c r="U50" s="27">
        <f t="shared" si="98"/>
        <v>0.77774675427815509</v>
      </c>
      <c r="V50" s="27"/>
      <c r="W50" s="27">
        <f t="shared" si="127"/>
        <v>9.7057265164549378E-2</v>
      </c>
      <c r="X50" s="27">
        <f t="shared" si="99"/>
        <v>2.1136963632590628</v>
      </c>
      <c r="Y50" s="27">
        <f t="shared" si="100"/>
        <v>-0.35491135808425334</v>
      </c>
      <c r="Z50" s="27">
        <f t="shared" si="101"/>
        <v>1.8558422703393589</v>
      </c>
      <c r="AA50" s="27"/>
      <c r="AB50" s="27">
        <f t="shared" si="128"/>
        <v>-0.11212233497422552</v>
      </c>
      <c r="AC50" s="27">
        <f t="shared" si="102"/>
        <v>3.1758372722126715</v>
      </c>
      <c r="AD50" s="27">
        <f t="shared" si="103"/>
        <v>-0.43012591262093158</v>
      </c>
      <c r="AE50" s="27">
        <f t="shared" si="104"/>
        <v>2.633589024617514</v>
      </c>
      <c r="AG50" t="str">
        <f>$A$14</f>
        <v>Sales and customer service occupations</v>
      </c>
      <c r="AH50" s="27">
        <f t="shared" si="129"/>
        <v>-1.5566542583830181</v>
      </c>
      <c r="AI50" s="27">
        <f t="shared" si="105"/>
        <v>-0.2568661641620551</v>
      </c>
      <c r="AJ50" s="27">
        <f t="shared" si="106"/>
        <v>-1.0759698173056147</v>
      </c>
      <c r="AK50" s="27">
        <f t="shared" si="107"/>
        <v>-2.8894902398506943</v>
      </c>
      <c r="AL50" s="27"/>
      <c r="AM50" s="27">
        <f t="shared" si="130"/>
        <v>-1.0159928739671162</v>
      </c>
      <c r="AN50" s="27">
        <f t="shared" si="108"/>
        <v>0.37585615220607593</v>
      </c>
      <c r="AO50" s="27">
        <f t="shared" si="109"/>
        <v>-0.56535710356886137</v>
      </c>
      <c r="AP50" s="27">
        <f t="shared" si="110"/>
        <v>-1.2054938253298957</v>
      </c>
      <c r="AQ50" s="27"/>
      <c r="AR50" s="27">
        <f t="shared" si="131"/>
        <v>-2.5726471323501343</v>
      </c>
      <c r="AS50" s="27">
        <f t="shared" si="111"/>
        <v>0.11898998804402083</v>
      </c>
      <c r="AT50" s="27">
        <f t="shared" si="112"/>
        <v>-1.6413269208744761</v>
      </c>
      <c r="AU50" s="27">
        <f t="shared" si="113"/>
        <v>-4.09498406518059</v>
      </c>
    </row>
    <row r="51" spans="1:47" x14ac:dyDescent="0.2">
      <c r="A51" t="str">
        <f>$A$15</f>
        <v>Process, plant and machine operatives</v>
      </c>
      <c r="B51" s="27">
        <f t="shared" si="114"/>
        <v>-2.2145928248988795</v>
      </c>
      <c r="C51" s="27">
        <f t="shared" si="115"/>
        <v>2.5175136408403986</v>
      </c>
      <c r="D51" s="27">
        <f t="shared" si="116"/>
        <v>3.9894563845134314</v>
      </c>
      <c r="E51" s="27">
        <f t="shared" si="117"/>
        <v>4.2923772004549505</v>
      </c>
      <c r="F51" s="27"/>
      <c r="G51" s="27">
        <f t="shared" si="118"/>
        <v>-4.3802437138113532</v>
      </c>
      <c r="H51" s="27">
        <f t="shared" si="119"/>
        <v>2.0321675339550502</v>
      </c>
      <c r="I51" s="27">
        <f t="shared" si="120"/>
        <v>1.5655755851058863</v>
      </c>
      <c r="J51" s="27">
        <f t="shared" si="121"/>
        <v>-0.78250059475040246</v>
      </c>
      <c r="K51" s="27"/>
      <c r="L51" s="27">
        <f t="shared" si="122"/>
        <v>-6.5948365387102328</v>
      </c>
      <c r="M51" s="27">
        <f t="shared" si="123"/>
        <v>4.5496811747954489</v>
      </c>
      <c r="N51" s="27">
        <f t="shared" si="124"/>
        <v>5.5550319696193178</v>
      </c>
      <c r="O51" s="27">
        <f t="shared" si="125"/>
        <v>3.5098766057045481</v>
      </c>
      <c r="Q51" t="str">
        <f>$A$15</f>
        <v>Process, plant and machine operatives</v>
      </c>
      <c r="R51" s="27">
        <f t="shared" si="126"/>
        <v>-1.21354463572996</v>
      </c>
      <c r="S51" s="27">
        <f t="shared" si="96"/>
        <v>2.380575160002226</v>
      </c>
      <c r="T51" s="27">
        <f t="shared" si="97"/>
        <v>3.3898493602889266</v>
      </c>
      <c r="U51" s="27">
        <f t="shared" si="98"/>
        <v>4.5568798845611909</v>
      </c>
      <c r="V51" s="27"/>
      <c r="W51" s="27">
        <f t="shared" si="127"/>
        <v>-5.9555194533472857</v>
      </c>
      <c r="X51" s="27">
        <f t="shared" si="99"/>
        <v>0.78352515861669758</v>
      </c>
      <c r="Y51" s="27">
        <f t="shared" si="100"/>
        <v>1.5312473618399185</v>
      </c>
      <c r="Z51" s="27">
        <f t="shared" si="101"/>
        <v>-3.6407469328906714</v>
      </c>
      <c r="AA51" s="27"/>
      <c r="AB51" s="27">
        <f t="shared" si="128"/>
        <v>-7.1690640890772457</v>
      </c>
      <c r="AC51" s="27">
        <f t="shared" si="102"/>
        <v>3.1641003186189236</v>
      </c>
      <c r="AD51" s="27">
        <f t="shared" si="103"/>
        <v>4.9210967221288451</v>
      </c>
      <c r="AE51" s="27">
        <f t="shared" si="104"/>
        <v>0.91613295167051945</v>
      </c>
      <c r="AG51" t="str">
        <f>$A$15</f>
        <v>Process, plant and machine operatives</v>
      </c>
      <c r="AH51" s="27">
        <f t="shared" si="129"/>
        <v>-1.001048189168932</v>
      </c>
      <c r="AI51" s="27">
        <f t="shared" si="105"/>
        <v>0.13693848083816063</v>
      </c>
      <c r="AJ51" s="27">
        <f t="shared" si="106"/>
        <v>0.59960702422451662</v>
      </c>
      <c r="AK51" s="27">
        <f t="shared" si="107"/>
        <v>-0.26450268410625455</v>
      </c>
      <c r="AL51" s="27"/>
      <c r="AM51" s="27">
        <f t="shared" si="130"/>
        <v>1.5752757395359414</v>
      </c>
      <c r="AN51" s="27">
        <f t="shared" si="108"/>
        <v>1.2486423753383531</v>
      </c>
      <c r="AO51" s="27">
        <f t="shared" si="109"/>
        <v>3.4328223265949642E-2</v>
      </c>
      <c r="AP51" s="27">
        <f t="shared" si="110"/>
        <v>2.8582463381402441</v>
      </c>
      <c r="AQ51" s="27"/>
      <c r="AR51" s="27">
        <f t="shared" si="131"/>
        <v>0.57422755036700934</v>
      </c>
      <c r="AS51" s="27">
        <f t="shared" si="111"/>
        <v>1.3855808561765137</v>
      </c>
      <c r="AT51" s="27">
        <f t="shared" si="112"/>
        <v>0.63393524749046626</v>
      </c>
      <c r="AU51" s="27">
        <f t="shared" si="113"/>
        <v>2.5937436540339895</v>
      </c>
    </row>
    <row r="52" spans="1:47" x14ac:dyDescent="0.2">
      <c r="A52" t="str">
        <f>$A$16</f>
        <v>Elementary occupations</v>
      </c>
      <c r="B52" s="27">
        <f t="shared" si="114"/>
        <v>-5.0043726076742061</v>
      </c>
      <c r="C52" s="27">
        <f t="shared" si="115"/>
        <v>-3.1726933315520611</v>
      </c>
      <c r="D52" s="27">
        <f t="shared" si="116"/>
        <v>-0.39954120142119987</v>
      </c>
      <c r="E52" s="27">
        <f t="shared" si="117"/>
        <v>-8.576607140647468</v>
      </c>
      <c r="F52" s="27"/>
      <c r="G52" s="27">
        <f t="shared" si="118"/>
        <v>6.7439903540512844</v>
      </c>
      <c r="H52" s="27">
        <f t="shared" si="119"/>
        <v>-7.3997818268056719</v>
      </c>
      <c r="I52" s="27">
        <f t="shared" si="120"/>
        <v>1.393187786950846</v>
      </c>
      <c r="J52" s="27">
        <f t="shared" si="121"/>
        <v>0.73739631419645946</v>
      </c>
      <c r="K52" s="27"/>
      <c r="L52" s="27">
        <f t="shared" si="122"/>
        <v>1.7396177463770783</v>
      </c>
      <c r="M52" s="27">
        <f t="shared" si="123"/>
        <v>-10.572475158357733</v>
      </c>
      <c r="N52" s="27">
        <f t="shared" si="124"/>
        <v>0.99364658552964613</v>
      </c>
      <c r="O52" s="27">
        <f t="shared" si="125"/>
        <v>-7.8392108264510085</v>
      </c>
      <c r="Q52" t="str">
        <f>$A$16</f>
        <v>Elementary occupations</v>
      </c>
      <c r="R52" s="27">
        <f t="shared" si="126"/>
        <v>-4.056677690530023</v>
      </c>
      <c r="S52" s="27">
        <f t="shared" si="96"/>
        <v>-1.5922737123898365</v>
      </c>
      <c r="T52" s="27">
        <f t="shared" si="97"/>
        <v>-0.13566847995911591</v>
      </c>
      <c r="U52" s="27">
        <f t="shared" si="98"/>
        <v>-5.784619882878971</v>
      </c>
      <c r="V52" s="27"/>
      <c r="W52" s="27">
        <f t="shared" si="127"/>
        <v>3.9706252532585822</v>
      </c>
      <c r="X52" s="27">
        <f t="shared" si="99"/>
        <v>-3.368445272681063</v>
      </c>
      <c r="Y52" s="27">
        <f t="shared" si="100"/>
        <v>0.70293144178111389</v>
      </c>
      <c r="Z52" s="27">
        <f t="shared" si="101"/>
        <v>1.3051114223586282</v>
      </c>
      <c r="AA52" s="27"/>
      <c r="AB52" s="27">
        <f t="shared" si="128"/>
        <v>-8.6052437271440851E-2</v>
      </c>
      <c r="AC52" s="27">
        <f t="shared" si="102"/>
        <v>-4.9607189850708995</v>
      </c>
      <c r="AD52" s="27">
        <f t="shared" si="103"/>
        <v>0.56726296182199798</v>
      </c>
      <c r="AE52" s="27">
        <f t="shared" si="104"/>
        <v>-4.4795084605203428</v>
      </c>
      <c r="AG52" t="str">
        <f>$A$16</f>
        <v>Elementary occupations</v>
      </c>
      <c r="AH52" s="27">
        <f t="shared" si="129"/>
        <v>-0.94769491714416887</v>
      </c>
      <c r="AI52" s="27">
        <f t="shared" si="105"/>
        <v>-1.5804196191622459</v>
      </c>
      <c r="AJ52" s="27">
        <f t="shared" si="106"/>
        <v>-0.26387272146208307</v>
      </c>
      <c r="AK52" s="27">
        <f t="shared" si="107"/>
        <v>-2.791987257768497</v>
      </c>
      <c r="AL52" s="27"/>
      <c r="AM52" s="27">
        <f t="shared" si="130"/>
        <v>2.7733651007927236</v>
      </c>
      <c r="AN52" s="27">
        <f t="shared" si="108"/>
        <v>-4.0313365541245716</v>
      </c>
      <c r="AO52" s="27">
        <f t="shared" si="109"/>
        <v>0.69025634516973344</v>
      </c>
      <c r="AP52" s="27">
        <f t="shared" si="110"/>
        <v>-0.5677151081621119</v>
      </c>
      <c r="AQ52" s="27"/>
      <c r="AR52" s="27">
        <f t="shared" si="131"/>
        <v>1.8256701836485547</v>
      </c>
      <c r="AS52" s="27">
        <f t="shared" si="111"/>
        <v>-5.6117561732868175</v>
      </c>
      <c r="AT52" s="27">
        <f t="shared" si="112"/>
        <v>0.42638362370765037</v>
      </c>
      <c r="AU52" s="27">
        <f t="shared" si="113"/>
        <v>-3.3597023659306089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40.229600844822698</v>
      </c>
      <c r="C54" s="29">
        <f t="shared" si="115"/>
        <v>15.781095775899644</v>
      </c>
      <c r="D54" s="29">
        <f t="shared" si="116"/>
        <v>6.1213033792778191</v>
      </c>
      <c r="E54" s="29">
        <f t="shared" si="117"/>
        <v>62.132000000000176</v>
      </c>
      <c r="F54" s="29"/>
      <c r="G54" s="29">
        <f t="shared" si="118"/>
        <v>39.935144789685864</v>
      </c>
      <c r="H54" s="29">
        <f t="shared" si="119"/>
        <v>11.545711972980939</v>
      </c>
      <c r="I54" s="29">
        <f t="shared" si="120"/>
        <v>9.6091432373331287</v>
      </c>
      <c r="J54" s="29">
        <f t="shared" si="121"/>
        <v>61.089999999999918</v>
      </c>
      <c r="K54" s="29"/>
      <c r="L54" s="29">
        <f t="shared" si="122"/>
        <v>80.164745634508563</v>
      </c>
      <c r="M54" s="29">
        <f t="shared" si="123"/>
        <v>27.326807748880583</v>
      </c>
      <c r="N54" s="29">
        <f t="shared" si="124"/>
        <v>15.730446616610948</v>
      </c>
      <c r="O54" s="29">
        <f t="shared" si="125"/>
        <v>123.22200000000009</v>
      </c>
      <c r="Q54" s="24" t="str">
        <f>$A$18</f>
        <v>All occupations</v>
      </c>
      <c r="R54" s="29">
        <f t="shared" ref="R54" si="132">W18-R18</f>
        <v>20.550183810012186</v>
      </c>
      <c r="S54" s="29">
        <f t="shared" ref="S54" si="133">X18-S18</f>
        <v>9.1666723541429889</v>
      </c>
      <c r="T54" s="29">
        <f t="shared" ref="T54" si="134">Y18-T18</f>
        <v>-2.5107588895440927</v>
      </c>
      <c r="U54" s="29">
        <f t="shared" ref="U54" si="135">Z18-U18</f>
        <v>27.206097274611068</v>
      </c>
      <c r="V54" s="29"/>
      <c r="W54" s="29">
        <f t="shared" ref="W54" si="136">AB18-W18</f>
        <v>13.592285188440144</v>
      </c>
      <c r="X54" s="29">
        <f t="shared" ref="X54" si="137">AC18-X18</f>
        <v>7.1895258959434329</v>
      </c>
      <c r="Y54" s="29">
        <f t="shared" ref="Y54" si="138">AD18-Y18</f>
        <v>5.4330543619574314</v>
      </c>
      <c r="Z54" s="29">
        <f t="shared" ref="Z54" si="139">AE18-Z18</f>
        <v>26.21486544634098</v>
      </c>
      <c r="AA54" s="29"/>
      <c r="AB54" s="29">
        <f t="shared" ref="AB54" si="140">AB18-R18</f>
        <v>34.14246899845233</v>
      </c>
      <c r="AC54" s="29">
        <f t="shared" ref="AC54" si="141">AC18-S18</f>
        <v>16.356198250086422</v>
      </c>
      <c r="AD54" s="29">
        <f t="shared" ref="AD54" si="142">AD18-T18</f>
        <v>2.9222954724133388</v>
      </c>
      <c r="AE54" s="29">
        <f t="shared" ref="AE54" si="143">AE18-U18</f>
        <v>53.420962720952048</v>
      </c>
      <c r="AG54" s="24" t="str">
        <f>$A$18</f>
        <v>All occupations</v>
      </c>
      <c r="AH54" s="29">
        <f t="shared" ref="AH54" si="144">AM18-AH18</f>
        <v>19.679417034810513</v>
      </c>
      <c r="AI54" s="29">
        <f t="shared" ref="AI54" si="145">AN18-AI18</f>
        <v>6.6144234217566691</v>
      </c>
      <c r="AJ54" s="29">
        <f t="shared" ref="AJ54" si="146">AO18-AJ18</f>
        <v>8.632062268821926</v>
      </c>
      <c r="AK54" s="29">
        <f t="shared" ref="AK54" si="147">AP18-AK18</f>
        <v>34.925902725389165</v>
      </c>
      <c r="AL54" s="29"/>
      <c r="AM54" s="29">
        <f t="shared" ref="AM54" si="148">AR18-AM18</f>
        <v>26.342859601245891</v>
      </c>
      <c r="AN54" s="29">
        <f t="shared" ref="AN54" si="149">AS18-AN18</f>
        <v>4.3561860770375915</v>
      </c>
      <c r="AO54" s="29">
        <f t="shared" ref="AO54" si="150">AT18-AO18</f>
        <v>4.1760888753756547</v>
      </c>
      <c r="AP54" s="29">
        <f t="shared" ref="AP54" si="151">AU18-AP18</f>
        <v>34.875134553659109</v>
      </c>
      <c r="AQ54" s="29"/>
      <c r="AR54" s="29">
        <f t="shared" ref="AR54" si="152">AR18-AH18</f>
        <v>46.022276636056404</v>
      </c>
      <c r="AS54" s="29">
        <f t="shared" ref="AS54" si="153">AS18-AI18</f>
        <v>10.970609498794261</v>
      </c>
      <c r="AT54" s="29">
        <f t="shared" ref="AT54" si="154">AT18-AJ18</f>
        <v>12.808151144197581</v>
      </c>
      <c r="AU54" s="29">
        <f t="shared" ref="AU54" si="155">AU18-AK18</f>
        <v>69.801037279048273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South East Midlands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1.401530175562371</v>
      </c>
      <c r="N7" s="91">
        <f>'Occ T2'!I180</f>
        <v>0.42760335183862352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-1.4181819285179031</v>
      </c>
      <c r="N9" s="91">
        <f>'Occ T2'!I178</f>
        <v>-1.2732050559057795</v>
      </c>
    </row>
    <row r="10" spans="1:14" x14ac:dyDescent="0.2">
      <c r="L10" s="91" t="str">
        <f>'Occ T3'!A48</f>
        <v>91 Elementary trades and related occupations</v>
      </c>
      <c r="M10" s="91">
        <f>'Occ T2'!H177</f>
        <v>-2.921483278540582</v>
      </c>
      <c r="N10" s="91">
        <f>'Occ T2'!I177</f>
        <v>4.3789764163248091</v>
      </c>
    </row>
    <row r="11" spans="1:14" x14ac:dyDescent="0.2">
      <c r="L11" s="114" t="str">
        <f>"["&amp;'Occ T3'!A47&amp;"]"</f>
        <v>[Elementary occupations]</v>
      </c>
      <c r="M11" s="91">
        <f>'Occ T1'!H88</f>
        <v>-1.6828739921671221</v>
      </c>
      <c r="N11" s="91">
        <f>'Occ T1'!I88</f>
        <v>5.0584203449566267E-2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3.8194483966094372</v>
      </c>
      <c r="N13" s="91">
        <f>'Occ T2'!I176</f>
        <v>-9.2329522526801711E-2</v>
      </c>
    </row>
    <row r="14" spans="1:14" x14ac:dyDescent="0.2">
      <c r="L14" s="91" t="str">
        <f>'Occ T3'!A44</f>
        <v>81 Process, plant and machine operatives</v>
      </c>
      <c r="M14" s="91">
        <f>'Occ T2'!H175</f>
        <v>-2.7932333671242149</v>
      </c>
      <c r="N14" s="91">
        <f>'Occ T2'!I175</f>
        <v>-2.6067261531959041E-2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1.1657072474976049</v>
      </c>
      <c r="N15" s="91">
        <f>'Occ T1'!I87</f>
        <v>-6.8754700090256637E-2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2.7447957655452715</v>
      </c>
      <c r="N17" s="91">
        <f>'Occ T2'!I174</f>
        <v>1.4002272840099028</v>
      </c>
    </row>
    <row r="18" spans="12:14" x14ac:dyDescent="0.2">
      <c r="L18" s="91" t="str">
        <f>'Occ T3'!A40</f>
        <v>71 Sales occupations</v>
      </c>
      <c r="M18" s="91">
        <f>'Occ T2'!H173</f>
        <v>-1.268277539542717</v>
      </c>
      <c r="N18" s="91">
        <f>'Occ T2'!I173</f>
        <v>-0.33838324071936432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-0.52035484037888935</v>
      </c>
      <c r="N19" s="91">
        <f>'Occ T1'!I86</f>
        <v>5.4056551068937253E-2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1.418608356827189</v>
      </c>
      <c r="N21" s="91">
        <f>'Occ T2'!I172</f>
        <v>-0.9414305557314151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2.559178055185396</v>
      </c>
      <c r="N22" s="91">
        <f>'Occ T2'!I171</f>
        <v>-0.22848452908205141</v>
      </c>
    </row>
    <row r="23" spans="12:14" x14ac:dyDescent="0.2">
      <c r="L23" s="91" t="str">
        <f>'Occ T3'!A35</f>
        <v>61 Caring personal service occupations</v>
      </c>
      <c r="M23" s="91">
        <f>'Occ T2'!H170</f>
        <v>0.39032826374942875</v>
      </c>
      <c r="N23" s="91">
        <f>'Occ T2'!I170</f>
        <v>0.91367487365814348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0.92363925804768154</v>
      </c>
      <c r="N24" s="91">
        <f>'Occ T1'!I85</f>
        <v>0.62402314604923514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-2.9104442517999041</v>
      </c>
      <c r="N26" s="91">
        <f>'Occ T2'!I169</f>
        <v>-9.386198876896179E-2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-4.3637339992294688</v>
      </c>
      <c r="N27" s="91">
        <f>'Occ T2'!I168</f>
        <v>-1.0085008043431931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-2.0671634049026277</v>
      </c>
      <c r="N28" s="91">
        <f>'Occ T2'!I167</f>
        <v>-0.47204557102331623</v>
      </c>
    </row>
    <row r="29" spans="12:14" x14ac:dyDescent="0.2">
      <c r="L29" s="91" t="str">
        <f>'Occ T3'!A29</f>
        <v>51 Skilled agricultural and related trades</v>
      </c>
      <c r="M29" s="91">
        <f>'Occ T2'!H166</f>
        <v>1.5062832615930111</v>
      </c>
      <c r="N29" s="91">
        <f>'Occ T2'!I166</f>
        <v>0.19762722742981964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-2.4310919017687671</v>
      </c>
      <c r="N30" s="91">
        <f>'Occ T1'!I84</f>
        <v>-0.43854900941235897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-1.1524105598445522</v>
      </c>
      <c r="N32" s="91">
        <f>'Occ T2'!I165</f>
        <v>-2.0772197128268277</v>
      </c>
    </row>
    <row r="33" spans="12:14" x14ac:dyDescent="0.2">
      <c r="L33" s="91" t="str">
        <f>'Occ T3'!A25</f>
        <v>41 Administrative occupations</v>
      </c>
      <c r="M33" s="91">
        <f>'Occ T2'!H164</f>
        <v>1.3419132186739624</v>
      </c>
      <c r="N33" s="91">
        <f>'Occ T2'!I164</f>
        <v>0.16048890689652762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0.88301744726773101</v>
      </c>
      <c r="N34" s="91">
        <f>'Occ T1'!I83</f>
        <v>-0.1794613400323275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3.0036150706535647</v>
      </c>
      <c r="N36" s="91">
        <f>'Occ T2'!I163</f>
        <v>0.4237750158604614</v>
      </c>
    </row>
    <row r="37" spans="12:14" x14ac:dyDescent="0.2">
      <c r="L37" s="91" t="str">
        <f>'Occ T3'!A21</f>
        <v>34 Culture, media and sports occupations</v>
      </c>
      <c r="M37" s="91">
        <f>'Occ T2'!H162</f>
        <v>0.59185187322476907</v>
      </c>
      <c r="N37" s="91">
        <f>'Occ T2'!I162</f>
        <v>-0.45538930797013322</v>
      </c>
    </row>
    <row r="38" spans="12:14" x14ac:dyDescent="0.2">
      <c r="L38" s="91" t="str">
        <f>'Occ T3'!A20</f>
        <v>33 Protective service occupations</v>
      </c>
      <c r="M38" s="91">
        <f>'Occ T2'!H161</f>
        <v>1.3891410457770981</v>
      </c>
      <c r="N38" s="91">
        <f>'Occ T2'!I161</f>
        <v>-0.55979685586680095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3.7139516303092757</v>
      </c>
      <c r="N39" s="91">
        <f>'Occ T2'!I160</f>
        <v>4.4389677104365477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5.2133300342547262</v>
      </c>
      <c r="N40" s="91">
        <f>'Occ T2'!I159</f>
        <v>0.11907834440025855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2.9704779527621072</v>
      </c>
      <c r="N41" s="91">
        <f>'Occ T1'!I82</f>
        <v>0.91562546900081365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5.6183182686473154</v>
      </c>
      <c r="N43" s="91">
        <f>'Occ T2'!I158</f>
        <v>1.1208040151342136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2.1899567436218348</v>
      </c>
      <c r="N44" s="91">
        <f>'Occ T2'!I157</f>
        <v>-0.20499762782926201</v>
      </c>
    </row>
    <row r="45" spans="12:14" x14ac:dyDescent="0.2">
      <c r="L45" s="91" t="str">
        <f>'Occ T3'!A13</f>
        <v>22 Health professionals</v>
      </c>
      <c r="M45" s="91">
        <f>'Occ T2'!H156</f>
        <v>3.7547911209036888</v>
      </c>
      <c r="N45" s="91">
        <f>'Occ T2'!I156</f>
        <v>0.58297675526262083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3.8776534298152088</v>
      </c>
      <c r="N46" s="91">
        <f>'Occ T2'!I155</f>
        <v>2.3756712066978825</v>
      </c>
    </row>
    <row r="47" spans="12:14" x14ac:dyDescent="0.2">
      <c r="L47" s="114" t="str">
        <f>"["&amp;'Occ T3'!A11&amp;"]"</f>
        <v>[Professional occupations]</v>
      </c>
      <c r="M47" s="91">
        <f>'Occ T1'!H81</f>
        <v>4.0687502450685864</v>
      </c>
      <c r="N47" s="91">
        <f>'Occ T1'!I81</f>
        <v>1.2115670463823669</v>
      </c>
    </row>
    <row r="49" spans="12:14" x14ac:dyDescent="0.2">
      <c r="L49" s="107" t="str">
        <f>'Occ T3'!A9</f>
        <v>12 Other managers and proprietors</v>
      </c>
      <c r="M49" s="91">
        <f>'Occ T2'!H154</f>
        <v>3.1744328405283184</v>
      </c>
      <c r="N49" s="91">
        <f>'Occ T2'!I154</f>
        <v>1.1206525727799344</v>
      </c>
    </row>
    <row r="50" spans="12:14" x14ac:dyDescent="0.2">
      <c r="L50" s="107" t="str">
        <f>'Occ T3'!A8</f>
        <v>11 Corporate managers and directors</v>
      </c>
      <c r="M50" s="91">
        <f>'Occ T2'!H153</f>
        <v>4.9460116964206158</v>
      </c>
      <c r="N50" s="91">
        <f>'Occ T2'!I153</f>
        <v>-0.1067928376300431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4.3898680559272485</v>
      </c>
      <c r="N51" s="91">
        <f>'Occ T1'!I80</f>
        <v>0.28779187075038681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South East Midlands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15.359232793172332</v>
      </c>
      <c r="N82" s="94">
        <f>'Occ T2'!F119</f>
        <v>-1.1387287032459028</v>
      </c>
    </row>
    <row r="83" spans="12:14" x14ac:dyDescent="0.2">
      <c r="L83" s="10" t="str">
        <f>name!D5</f>
        <v>12 Other managers and proprietors</v>
      </c>
      <c r="M83" s="94">
        <f>'Occ T2'!D9-'Occ T2'!B9</f>
        <v>4.5040250218832831</v>
      </c>
      <c r="N83" s="94">
        <f>'Occ T2'!F120</f>
        <v>5.6650200700318827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9.8288888232964666</v>
      </c>
      <c r="N84" s="94">
        <f>'Occ T2'!F121</f>
        <v>23.954689733412046</v>
      </c>
    </row>
    <row r="85" spans="12:14" x14ac:dyDescent="0.2">
      <c r="L85" s="10" t="str">
        <f>name!D7</f>
        <v>22 Health professionals</v>
      </c>
      <c r="M85" s="94">
        <f>'Occ T2'!D11-'Occ T2'!B11</f>
        <v>5.8584622096602708</v>
      </c>
      <c r="N85" s="94">
        <f>'Occ T2'!F122</f>
        <v>3.1711243997558114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3.6022694412013934</v>
      </c>
      <c r="N86" s="94">
        <f>'Occ T2'!F123</f>
        <v>-1.0636781073711745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14.771788816070497</v>
      </c>
      <c r="N87" s="94">
        <f>'Occ T2'!F124</f>
        <v>11.240500896303416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4.0187163622568516</v>
      </c>
      <c r="N88" s="94">
        <f>'Occ T2'!F125</f>
        <v>0.32258273084580935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2.5968058969195447</v>
      </c>
      <c r="N89" s="94">
        <f>'Occ T2'!F126</f>
        <v>14.308629305667441</v>
      </c>
    </row>
    <row r="90" spans="12:14" x14ac:dyDescent="0.2">
      <c r="L90" s="10" t="str">
        <f>name!D12</f>
        <v>33 Protective service occupations</v>
      </c>
      <c r="M90" s="94">
        <f>'Occ T2'!D16-'Occ T2'!B16</f>
        <v>0.68326034002476277</v>
      </c>
      <c r="N90" s="94">
        <f>'Occ T2'!F127</f>
        <v>-0.82783733020753658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0.38600840622790145</v>
      </c>
      <c r="N91" s="94">
        <f>'Occ T2'!F128</f>
        <v>-0.87855674126132399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7.7607612591661237</v>
      </c>
      <c r="N92" s="94">
        <f>'Occ T2'!F129</f>
        <v>3.695064767315813</v>
      </c>
    </row>
    <row r="93" spans="12:14" x14ac:dyDescent="0.2">
      <c r="L93" s="10" t="str">
        <f>name!D15</f>
        <v>41 Administrative occupations</v>
      </c>
      <c r="M93" s="94">
        <f>'Occ T2'!D19-'Occ T2'!B19</f>
        <v>5.3327372429766484</v>
      </c>
      <c r="N93" s="94">
        <f>'Occ T2'!F130</f>
        <v>2.0135741817338157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-1.0320506497984248</v>
      </c>
      <c r="N94" s="94">
        <f>'Occ T2'!F131</f>
        <v>-4.6720562692983005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0.67155330428809989</v>
      </c>
      <c r="N95" s="94">
        <f>'Occ T2'!F132</f>
        <v>0.28024730374403539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-3.4012225635525297</v>
      </c>
      <c r="N96" s="94">
        <f>'Occ T2'!F133</f>
        <v>-2.1167386826802712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-4.531072175414117</v>
      </c>
      <c r="N97" s="94">
        <f>'Occ T2'!F134</f>
        <v>-2.5570871390984209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-2.1435631430185325</v>
      </c>
      <c r="N98" s="94">
        <f>'Occ T2'!F135</f>
        <v>-0.18839766283808856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1.3480287713510393</v>
      </c>
      <c r="N99" s="94">
        <f>'Occ T2'!F136</f>
        <v>10.214957029645689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2.8467229906271783</v>
      </c>
      <c r="N100" s="94">
        <f>'Occ T2'!F137</f>
        <v>-0.80897715986219154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6.6620278426613111E-2</v>
      </c>
      <c r="N101" s="94">
        <f>'Occ T2'!F138</f>
        <v>-0.12957678704853448</v>
      </c>
    </row>
    <row r="102" spans="12:14" x14ac:dyDescent="0.2">
      <c r="L102" s="10" t="str">
        <f>name!D24</f>
        <v>71 Sales occupations</v>
      </c>
      <c r="M102" s="94">
        <f>'Occ T2'!D28-'Occ T2'!B28</f>
        <v>-4.1860520680344493</v>
      </c>
      <c r="N102" s="94">
        <f>'Occ T2'!F139</f>
        <v>-3.1489218430988828</v>
      </c>
    </row>
    <row r="103" spans="12:14" x14ac:dyDescent="0.2">
      <c r="L103" s="10" t="str">
        <f>name!D25</f>
        <v>72 Customer service occupations</v>
      </c>
      <c r="M103" s="94">
        <f>'Occ T2'!D29-'Occ T2'!B29</f>
        <v>2.0743085824619598</v>
      </c>
      <c r="N103" s="94">
        <f>'Occ T2'!F140</f>
        <v>3.7992702881082536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-4.1152718007562079</v>
      </c>
      <c r="N104" s="94">
        <f>'Occ T2'!F141</f>
        <v>-0.10554962021543801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8.4076490012113112</v>
      </c>
      <c r="N105" s="94">
        <f>'Occ T2'!F142</f>
        <v>-0.67695097453495379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-2.6225237241373236</v>
      </c>
      <c r="N106" s="94">
        <f>'Occ T2'!F143</f>
        <v>14.801597023100825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-5.9540834165101444</v>
      </c>
      <c r="N107" s="94">
        <f>'Occ T2'!F144</f>
        <v>-14.064200708904352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62.132000000000289</v>
      </c>
      <c r="N109" s="94">
        <f>'Occ T2'!F146</f>
        <v>61.089999999999577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South East Midlands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19.863257815055618</v>
      </c>
      <c r="N153" s="94">
        <f>'Occ T1'!H8</f>
        <v>4.5262913667859692</v>
      </c>
    </row>
    <row r="154" spans="1:14" x14ac:dyDescent="0.2">
      <c r="L154" s="10" t="str">
        <f>name!E5</f>
        <v>Professional occupations</v>
      </c>
      <c r="M154" s="94">
        <f>'Occ T1'!D9-'Occ T1'!B9</f>
        <v>34.061409290228625</v>
      </c>
      <c r="N154" s="94">
        <f>'Occ T1'!H9</f>
        <v>37.302636922100106</v>
      </c>
    </row>
    <row r="155" spans="1:14" x14ac:dyDescent="0.2">
      <c r="L155" s="10" t="str">
        <f>name!E6</f>
        <v>Associate professional occupations</v>
      </c>
      <c r="M155" s="94">
        <f>'Occ T1'!D10-'Occ T1'!B10</f>
        <v>15.445552264595193</v>
      </c>
      <c r="N155" s="94">
        <f>'Occ T1'!H10</f>
        <v>16.619882732360196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4.300686593178213</v>
      </c>
      <c r="N156" s="94">
        <f>'Occ T1'!H11</f>
        <v>-2.6584820875644795</v>
      </c>
    </row>
    <row r="157" spans="1:14" x14ac:dyDescent="0.2">
      <c r="L157" s="10" t="str">
        <f>name!E8</f>
        <v>Skilled trades occupations</v>
      </c>
      <c r="M157" s="94">
        <f>'Occ T1'!D12-'Occ T1'!B12</f>
        <v>-9.4043045776970899</v>
      </c>
      <c r="N157" s="94">
        <f>'Occ T1'!H12</f>
        <v>-4.5819761808727435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4.2613720404048365</v>
      </c>
      <c r="N158" s="94">
        <f>'Occ T1'!H13</f>
        <v>9.2764030827349728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-2.1117434855724895</v>
      </c>
      <c r="N159" s="94">
        <f>'Occ T1'!H14</f>
        <v>0.65034844500937083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4.2923772004551068</v>
      </c>
      <c r="N160" s="94">
        <f>'Occ T1'!H15</f>
        <v>-0.78250059475038825</v>
      </c>
    </row>
    <row r="161" spans="12:14" x14ac:dyDescent="0.2">
      <c r="L161" s="10" t="str">
        <f>name!E12</f>
        <v>Elementary occupations</v>
      </c>
      <c r="M161" s="94">
        <f>'Occ T1'!D16-'Occ T1'!B16</f>
        <v>-8.576607140647468</v>
      </c>
      <c r="N161" s="94">
        <f>'Occ T1'!H16</f>
        <v>0.73739631419647367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62.132000000000744</v>
      </c>
      <c r="N163" s="94">
        <f>'Occ T1'!H18</f>
        <v>61.089999999999478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South East Midlands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68.473244903492343</v>
      </c>
      <c r="N5" s="87">
        <f>SUM(N6:N7)</f>
        <v>76.508690366656452</v>
      </c>
      <c r="O5" s="87">
        <f t="shared" ref="O5:AL5" si="1">SUM(O6:O7)</f>
        <v>78.337719626006248</v>
      </c>
      <c r="P5" s="87">
        <f t="shared" si="1"/>
        <v>78.843204309515329</v>
      </c>
      <c r="Q5" s="87">
        <f t="shared" si="1"/>
        <v>80.431124078150077</v>
      </c>
      <c r="R5" s="87">
        <f t="shared" si="1"/>
        <v>82.891695523863447</v>
      </c>
      <c r="S5" s="87">
        <f t="shared" si="1"/>
        <v>88.7873272573772</v>
      </c>
      <c r="T5" s="87">
        <f t="shared" si="1"/>
        <v>92.000890949318418</v>
      </c>
      <c r="U5" s="87">
        <f t="shared" si="1"/>
        <v>91.919905310284761</v>
      </c>
      <c r="V5" s="87">
        <f t="shared" si="1"/>
        <v>99.569634747426065</v>
      </c>
      <c r="W5" s="87">
        <f t="shared" si="1"/>
        <v>102.75495333891907</v>
      </c>
      <c r="X5" s="87">
        <f t="shared" si="1"/>
        <v>93.203173750953567</v>
      </c>
      <c r="Y5" s="87">
        <f t="shared" si="1"/>
        <v>94.122962052577762</v>
      </c>
      <c r="Z5" s="87">
        <f t="shared" si="1"/>
        <v>95.195792494720592</v>
      </c>
      <c r="AA5" s="87">
        <f t="shared" si="1"/>
        <v>96.420482539921736</v>
      </c>
      <c r="AB5" s="87">
        <f t="shared" si="1"/>
        <v>97.43296116766642</v>
      </c>
      <c r="AC5" s="87">
        <f t="shared" si="1"/>
        <v>98.387524676542</v>
      </c>
      <c r="AD5" s="87">
        <f t="shared" si="1"/>
        <v>99.347231594250871</v>
      </c>
      <c r="AE5" s="87">
        <f t="shared" si="1"/>
        <v>100.29459398994391</v>
      </c>
      <c r="AF5" s="87">
        <f t="shared" si="1"/>
        <v>101.2414858608806</v>
      </c>
      <c r="AG5" s="87">
        <f t="shared" si="1"/>
        <v>102.23927900951398</v>
      </c>
      <c r="AH5" s="87">
        <f t="shared" si="1"/>
        <v>103.25165897420342</v>
      </c>
      <c r="AI5" s="87">
        <f t="shared" si="1"/>
        <v>104.23159958157579</v>
      </c>
      <c r="AJ5" s="87">
        <f t="shared" si="1"/>
        <v>105.21340094845249</v>
      </c>
      <c r="AK5" s="87">
        <f t="shared" si="1"/>
        <v>106.23133527093502</v>
      </c>
      <c r="AL5" s="87">
        <f t="shared" si="1"/>
        <v>107.28124470570503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46.382080618737852</v>
      </c>
      <c r="N6" s="11">
        <v>51.732421342012366</v>
      </c>
      <c r="O6" s="11">
        <v>53.059807586226</v>
      </c>
      <c r="P6" s="11">
        <v>53.904819721779809</v>
      </c>
      <c r="Q6" s="11">
        <v>53.083872900510428</v>
      </c>
      <c r="R6" s="11">
        <v>56.260147218954963</v>
      </c>
      <c r="S6" s="11">
        <v>62.463081518168764</v>
      </c>
      <c r="T6" s="11">
        <v>64.103325754135199</v>
      </c>
      <c r="U6" s="11">
        <v>64.587326523479973</v>
      </c>
      <c r="V6" s="11">
        <v>69.257289514306621</v>
      </c>
      <c r="W6" s="11">
        <v>71.619380012127294</v>
      </c>
      <c r="X6" s="11">
        <v>62.391312669479397</v>
      </c>
      <c r="Y6" s="11">
        <v>62.946189834076065</v>
      </c>
      <c r="Z6" s="11">
        <v>63.572303812803305</v>
      </c>
      <c r="AA6" s="11">
        <v>64.287920226584944</v>
      </c>
      <c r="AB6" s="11">
        <v>64.882680406689232</v>
      </c>
      <c r="AC6" s="11">
        <v>65.433659911674098</v>
      </c>
      <c r="AD6" s="11">
        <v>65.974707887479653</v>
      </c>
      <c r="AE6" s="11">
        <v>66.513176603960034</v>
      </c>
      <c r="AF6" s="11">
        <v>67.057746034699221</v>
      </c>
      <c r="AG6" s="11">
        <v>67.632269853571216</v>
      </c>
      <c r="AH6" s="11">
        <v>68.199530069783393</v>
      </c>
      <c r="AI6" s="11">
        <v>68.74868948282095</v>
      </c>
      <c r="AJ6" s="11">
        <v>69.302126883009379</v>
      </c>
      <c r="AK6" s="11">
        <v>69.882897750849963</v>
      </c>
      <c r="AL6" s="11">
        <v>70.480651308881392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22.091164284754498</v>
      </c>
      <c r="N7" s="11">
        <v>24.77626902464409</v>
      </c>
      <c r="O7" s="11">
        <v>25.277912039780251</v>
      </c>
      <c r="P7" s="11">
        <v>24.938384587735527</v>
      </c>
      <c r="Q7" s="11">
        <v>27.347251177639652</v>
      </c>
      <c r="R7" s="11">
        <v>26.631548304908485</v>
      </c>
      <c r="S7" s="11">
        <v>26.32424573920844</v>
      </c>
      <c r="T7" s="11">
        <v>27.897565195183219</v>
      </c>
      <c r="U7" s="11">
        <v>27.332578786804792</v>
      </c>
      <c r="V7" s="11">
        <v>30.312345233119444</v>
      </c>
      <c r="W7" s="11">
        <v>31.135573326791768</v>
      </c>
      <c r="X7" s="11">
        <v>30.811861081474177</v>
      </c>
      <c r="Y7" s="11">
        <v>31.1767722185017</v>
      </c>
      <c r="Z7" s="11">
        <v>31.623488681917291</v>
      </c>
      <c r="AA7" s="11">
        <v>32.132562313336791</v>
      </c>
      <c r="AB7" s="11">
        <v>32.550280760977188</v>
      </c>
      <c r="AC7" s="11">
        <v>32.953864764867902</v>
      </c>
      <c r="AD7" s="11">
        <v>33.372523706771226</v>
      </c>
      <c r="AE7" s="11">
        <v>33.781417385983879</v>
      </c>
      <c r="AF7" s="11">
        <v>34.18373982618138</v>
      </c>
      <c r="AG7" s="11">
        <v>34.607009155942762</v>
      </c>
      <c r="AH7" s="11">
        <v>35.052128904420037</v>
      </c>
      <c r="AI7" s="11">
        <v>35.482910098754843</v>
      </c>
      <c r="AJ7" s="11">
        <v>35.911274065443102</v>
      </c>
      <c r="AK7" s="11">
        <v>36.348437520085056</v>
      </c>
      <c r="AL7" s="11">
        <v>36.80059339682365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143.37572755828413</v>
      </c>
      <c r="N9" s="87">
        <f>SUM(N10:N13)</f>
        <v>143.08247024857198</v>
      </c>
      <c r="O9" s="87">
        <f t="shared" ref="O9:AL9" si="3">SUM(O10:O13)</f>
        <v>142.25741386305538</v>
      </c>
      <c r="P9" s="87">
        <f t="shared" si="3"/>
        <v>150.5496464427913</v>
      </c>
      <c r="Q9" s="87">
        <f t="shared" si="3"/>
        <v>155.25512819930969</v>
      </c>
      <c r="R9" s="87">
        <f t="shared" si="3"/>
        <v>154.34777525266747</v>
      </c>
      <c r="S9" s="87">
        <f t="shared" si="3"/>
        <v>166.53570740781572</v>
      </c>
      <c r="T9" s="87">
        <f t="shared" si="3"/>
        <v>164.07108752792243</v>
      </c>
      <c r="U9" s="87">
        <f t="shared" si="3"/>
        <v>169.8671019896002</v>
      </c>
      <c r="V9" s="87">
        <f t="shared" si="3"/>
        <v>179.29045751577672</v>
      </c>
      <c r="W9" s="87">
        <f t="shared" si="3"/>
        <v>188.4091845428961</v>
      </c>
      <c r="X9" s="87">
        <f t="shared" si="3"/>
        <v>193.59027071332778</v>
      </c>
      <c r="Y9" s="87">
        <f t="shared" si="3"/>
        <v>195.30099886791956</v>
      </c>
      <c r="Z9" s="87">
        <f t="shared" si="3"/>
        <v>197.76161313615114</v>
      </c>
      <c r="AA9" s="87">
        <f t="shared" si="3"/>
        <v>200.50961965957725</v>
      </c>
      <c r="AB9" s="87">
        <f t="shared" si="3"/>
        <v>202.87052516967469</v>
      </c>
      <c r="AC9" s="87">
        <f t="shared" si="3"/>
        <v>205.10527711938823</v>
      </c>
      <c r="AD9" s="87">
        <f t="shared" si="3"/>
        <v>207.30202631596069</v>
      </c>
      <c r="AE9" s="87">
        <f t="shared" si="3"/>
        <v>209.54956619477247</v>
      </c>
      <c r="AF9" s="87">
        <f t="shared" si="3"/>
        <v>211.79868670449255</v>
      </c>
      <c r="AG9" s="87">
        <f t="shared" si="3"/>
        <v>214.16149619760773</v>
      </c>
      <c r="AH9" s="87">
        <f t="shared" si="3"/>
        <v>216.49652101109155</v>
      </c>
      <c r="AI9" s="87">
        <f t="shared" si="3"/>
        <v>218.75600916345661</v>
      </c>
      <c r="AJ9" s="87">
        <f t="shared" si="3"/>
        <v>221.04065197333102</v>
      </c>
      <c r="AK9" s="87">
        <f t="shared" si="3"/>
        <v>223.33953282309494</v>
      </c>
      <c r="AL9" s="87">
        <f t="shared" si="3"/>
        <v>225.71182146499621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43.180770337317199</v>
      </c>
      <c r="N10" s="11">
        <v>41.209021096665538</v>
      </c>
      <c r="O10" s="11">
        <v>42.134908096080032</v>
      </c>
      <c r="P10" s="11">
        <v>44.048293084130258</v>
      </c>
      <c r="Q10" s="11">
        <v>46.290551322300374</v>
      </c>
      <c r="R10" s="11">
        <v>46.912956347586338</v>
      </c>
      <c r="S10" s="11">
        <v>50.763208807660057</v>
      </c>
      <c r="T10" s="11">
        <v>49.068335001757752</v>
      </c>
      <c r="U10" s="11">
        <v>51.580732842795243</v>
      </c>
      <c r="V10" s="11">
        <v>54.654941997353703</v>
      </c>
      <c r="W10" s="11">
        <v>56.741845170882804</v>
      </c>
      <c r="X10" s="11">
        <v>65.752515703179682</v>
      </c>
      <c r="Y10" s="11">
        <v>66.724849951057962</v>
      </c>
      <c r="Z10" s="11">
        <v>67.88503546704591</v>
      </c>
      <c r="AA10" s="11">
        <v>69.115911833891658</v>
      </c>
      <c r="AB10" s="11">
        <v>70.20234823729426</v>
      </c>
      <c r="AC10" s="11">
        <v>71.223980100736711</v>
      </c>
      <c r="AD10" s="11">
        <v>72.225130038068144</v>
      </c>
      <c r="AE10" s="11">
        <v>73.258173780030006</v>
      </c>
      <c r="AF10" s="11">
        <v>74.298695051335145</v>
      </c>
      <c r="AG10" s="11">
        <v>75.366130922915261</v>
      </c>
      <c r="AH10" s="11">
        <v>76.430728878343828</v>
      </c>
      <c r="AI10" s="11">
        <v>77.483121957756524</v>
      </c>
      <c r="AJ10" s="11">
        <v>78.544256667522717</v>
      </c>
      <c r="AK10" s="11">
        <v>79.609026564432625</v>
      </c>
      <c r="AL10" s="11">
        <v>80.69653490429485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24.326560555078785</v>
      </c>
      <c r="N11" s="11">
        <v>27.042540807709866</v>
      </c>
      <c r="O11" s="11">
        <v>27.35693631779845</v>
      </c>
      <c r="P11" s="11">
        <v>28.378991513119534</v>
      </c>
      <c r="Q11" s="11">
        <v>28.930794054509402</v>
      </c>
      <c r="R11" s="11">
        <v>28.948204758658154</v>
      </c>
      <c r="S11" s="11">
        <v>30.926961503900227</v>
      </c>
      <c r="T11" s="11">
        <v>33.71294319857985</v>
      </c>
      <c r="U11" s="11">
        <v>33.325671630516055</v>
      </c>
      <c r="V11" s="11">
        <v>34.896695554812958</v>
      </c>
      <c r="W11" s="11">
        <v>34.806666968318424</v>
      </c>
      <c r="X11" s="11">
        <v>33.328087420310034</v>
      </c>
      <c r="Y11" s="11">
        <v>33.626747733561523</v>
      </c>
      <c r="Z11" s="11">
        <v>34.01652783630712</v>
      </c>
      <c r="AA11" s="11">
        <v>34.446112597239427</v>
      </c>
      <c r="AB11" s="11">
        <v>34.801847938724947</v>
      </c>
      <c r="AC11" s="11">
        <v>35.124234958113682</v>
      </c>
      <c r="AD11" s="11">
        <v>35.471481363030996</v>
      </c>
      <c r="AE11" s="11">
        <v>35.804092466159361</v>
      </c>
      <c r="AF11" s="11">
        <v>36.095746568161196</v>
      </c>
      <c r="AG11" s="11">
        <v>36.413710825621592</v>
      </c>
      <c r="AH11" s="11">
        <v>36.721092952583341</v>
      </c>
      <c r="AI11" s="11">
        <v>37.033097347669326</v>
      </c>
      <c r="AJ11" s="11">
        <v>37.339987939460315</v>
      </c>
      <c r="AK11" s="11">
        <v>37.642162530922946</v>
      </c>
      <c r="AL11" s="11">
        <v>37.977791368074236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29.280177021736574</v>
      </c>
      <c r="N12" s="11">
        <v>29.621756433312374</v>
      </c>
      <c r="O12" s="11">
        <v>28.866011925641246</v>
      </c>
      <c r="P12" s="11">
        <v>31.784874913673072</v>
      </c>
      <c r="Q12" s="11">
        <v>31.535178999508556</v>
      </c>
      <c r="R12" s="11">
        <v>31.488388189008433</v>
      </c>
      <c r="S12" s="11">
        <v>32.608572984836684</v>
      </c>
      <c r="T12" s="11">
        <v>30.688423384323812</v>
      </c>
      <c r="U12" s="11">
        <v>31.883492878237593</v>
      </c>
      <c r="V12" s="11">
        <v>33.928069168467509</v>
      </c>
      <c r="W12" s="11">
        <v>35.090657630209826</v>
      </c>
      <c r="X12" s="11">
        <v>32.722932574429336</v>
      </c>
      <c r="Y12" s="11">
        <v>32.497712959542838</v>
      </c>
      <c r="Z12" s="11">
        <v>32.561627177161796</v>
      </c>
      <c r="AA12" s="11">
        <v>32.700846754164765</v>
      </c>
      <c r="AB12" s="11">
        <v>32.809578003469269</v>
      </c>
      <c r="AC12" s="11">
        <v>32.911473308217118</v>
      </c>
      <c r="AD12" s="11">
        <v>33.000505583297176</v>
      </c>
      <c r="AE12" s="11">
        <v>33.112962252985973</v>
      </c>
      <c r="AF12" s="11">
        <v>33.242205958175056</v>
      </c>
      <c r="AG12" s="11">
        <v>33.407397215030073</v>
      </c>
      <c r="AH12" s="11">
        <v>33.539398195567109</v>
      </c>
      <c r="AI12" s="11">
        <v>33.65695079333755</v>
      </c>
      <c r="AJ12" s="11">
        <v>33.777972993638407</v>
      </c>
      <c r="AK12" s="11">
        <v>33.900265061061134</v>
      </c>
      <c r="AL12" s="11">
        <v>34.026979522838651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46.588219644151572</v>
      </c>
      <c r="N13" s="11">
        <v>45.209151910884209</v>
      </c>
      <c r="O13" s="11">
        <v>43.899557523535663</v>
      </c>
      <c r="P13" s="11">
        <v>46.337486931868433</v>
      </c>
      <c r="Q13" s="11">
        <v>48.498603822991356</v>
      </c>
      <c r="R13" s="11">
        <v>46.998225957414562</v>
      </c>
      <c r="S13" s="11">
        <v>52.23696411141875</v>
      </c>
      <c r="T13" s="11">
        <v>50.601385943261022</v>
      </c>
      <c r="U13" s="11">
        <v>53.077204638051306</v>
      </c>
      <c r="V13" s="11">
        <v>55.810750795142553</v>
      </c>
      <c r="W13" s="11">
        <v>61.770014773485059</v>
      </c>
      <c r="X13" s="11">
        <v>61.786735015408745</v>
      </c>
      <c r="Y13" s="11">
        <v>62.45168822375723</v>
      </c>
      <c r="Z13" s="11">
        <v>63.298422655636315</v>
      </c>
      <c r="AA13" s="11">
        <v>64.246748474281404</v>
      </c>
      <c r="AB13" s="11">
        <v>65.056750990186231</v>
      </c>
      <c r="AC13" s="11">
        <v>65.845588752320694</v>
      </c>
      <c r="AD13" s="11">
        <v>66.604909331564372</v>
      </c>
      <c r="AE13" s="11">
        <v>67.374337695597134</v>
      </c>
      <c r="AF13" s="11">
        <v>68.162039126821156</v>
      </c>
      <c r="AG13" s="11">
        <v>68.974257234040806</v>
      </c>
      <c r="AH13" s="11">
        <v>69.805300984597267</v>
      </c>
      <c r="AI13" s="11">
        <v>70.582839064693232</v>
      </c>
      <c r="AJ13" s="11">
        <v>71.378434372709592</v>
      </c>
      <c r="AK13" s="11">
        <v>72.188078666678209</v>
      </c>
      <c r="AL13" s="11">
        <v>73.010515669788475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87.973792206297531</v>
      </c>
      <c r="N15" s="87">
        <f>SUM(N16:N20)</f>
        <v>92.239126654271473</v>
      </c>
      <c r="O15" s="87">
        <f t="shared" ref="O15:AL15" si="5">SUM(O16:O20)</f>
        <v>93.863468639203077</v>
      </c>
      <c r="P15" s="87">
        <f t="shared" si="5"/>
        <v>93.503151860499258</v>
      </c>
      <c r="Q15" s="87">
        <f t="shared" si="5"/>
        <v>96.227926262160082</v>
      </c>
      <c r="R15" s="87">
        <f t="shared" si="5"/>
        <v>97.996279299454585</v>
      </c>
      <c r="S15" s="87">
        <f t="shared" si="5"/>
        <v>102.79786089294109</v>
      </c>
      <c r="T15" s="87">
        <f t="shared" si="5"/>
        <v>106.73470881533397</v>
      </c>
      <c r="U15" s="87">
        <f t="shared" si="5"/>
        <v>106.76736439092807</v>
      </c>
      <c r="V15" s="87">
        <f t="shared" si="5"/>
        <v>108.55014465316648</v>
      </c>
      <c r="W15" s="87">
        <f t="shared" si="5"/>
        <v>113.44183156404978</v>
      </c>
      <c r="X15" s="87">
        <f t="shared" si="5"/>
        <v>114.45933096204783</v>
      </c>
      <c r="Y15" s="87">
        <f t="shared" si="5"/>
        <v>115.39162377952701</v>
      </c>
      <c r="Z15" s="87">
        <f t="shared" si="5"/>
        <v>116.63004544866769</v>
      </c>
      <c r="AA15" s="87">
        <f t="shared" si="5"/>
        <v>118.10570987350312</v>
      </c>
      <c r="AB15" s="87">
        <f t="shared" si="5"/>
        <v>119.29079874234023</v>
      </c>
      <c r="AC15" s="87">
        <f t="shared" si="5"/>
        <v>120.38114532726992</v>
      </c>
      <c r="AD15" s="87">
        <f t="shared" si="5"/>
        <v>121.41186223727416</v>
      </c>
      <c r="AE15" s="87">
        <f t="shared" si="5"/>
        <v>122.40607599091645</v>
      </c>
      <c r="AF15" s="87">
        <f t="shared" si="5"/>
        <v>123.42026277424982</v>
      </c>
      <c r="AG15" s="87">
        <f t="shared" si="5"/>
        <v>124.51685795178263</v>
      </c>
      <c r="AH15" s="87">
        <f t="shared" si="5"/>
        <v>125.64199090748475</v>
      </c>
      <c r="AI15" s="87">
        <f t="shared" si="5"/>
        <v>126.70579588877516</v>
      </c>
      <c r="AJ15" s="87">
        <f t="shared" si="5"/>
        <v>127.79027114731997</v>
      </c>
      <c r="AK15" s="87">
        <f t="shared" si="5"/>
        <v>128.91183826266467</v>
      </c>
      <c r="AL15" s="87">
        <f t="shared" si="5"/>
        <v>130.06171429640997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14.439316310317203</v>
      </c>
      <c r="N16" s="11">
        <v>14.05138144192153</v>
      </c>
      <c r="O16" s="11">
        <v>14.504652893007499</v>
      </c>
      <c r="P16" s="11">
        <v>15.112207220632683</v>
      </c>
      <c r="Q16" s="11">
        <v>14.249369455518357</v>
      </c>
      <c r="R16" s="11">
        <v>13.891194542519694</v>
      </c>
      <c r="S16" s="11">
        <v>15.172207645899039</v>
      </c>
      <c r="T16" s="11">
        <v>16.401842643702302</v>
      </c>
      <c r="U16" s="11">
        <v>16.763324280698178</v>
      </c>
      <c r="V16" s="11">
        <v>16.598815560828282</v>
      </c>
      <c r="W16" s="11">
        <v>17.909910904776545</v>
      </c>
      <c r="X16" s="11">
        <v>16.161268489718221</v>
      </c>
      <c r="Y16" s="11">
        <v>16.299587372478502</v>
      </c>
      <c r="Z16" s="11">
        <v>16.464673240858396</v>
      </c>
      <c r="AA16" s="11">
        <v>16.652943985216453</v>
      </c>
      <c r="AB16" s="11">
        <v>16.815220987583245</v>
      </c>
      <c r="AC16" s="11">
        <v>16.960787848155494</v>
      </c>
      <c r="AD16" s="11">
        <v>17.087742938847555</v>
      </c>
      <c r="AE16" s="11">
        <v>17.207510440941867</v>
      </c>
      <c r="AF16" s="11">
        <v>17.326091760222756</v>
      </c>
      <c r="AG16" s="11">
        <v>17.471653657355464</v>
      </c>
      <c r="AH16" s="11">
        <v>17.615531058054263</v>
      </c>
      <c r="AI16" s="11">
        <v>17.762868911219606</v>
      </c>
      <c r="AJ16" s="11">
        <v>17.920886091900364</v>
      </c>
      <c r="AK16" s="11">
        <v>18.073094824148416</v>
      </c>
      <c r="AL16" s="11">
        <v>18.232493635622355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9.3652298527572633</v>
      </c>
      <c r="N17" s="11">
        <v>12.584304374925274</v>
      </c>
      <c r="O17" s="11">
        <v>12.295192154193936</v>
      </c>
      <c r="P17" s="11">
        <v>12.606143583573749</v>
      </c>
      <c r="Q17" s="11">
        <v>12.829073816863501</v>
      </c>
      <c r="R17" s="11">
        <v>12.983193146151176</v>
      </c>
      <c r="S17" s="11">
        <v>13.543205086684909</v>
      </c>
      <c r="T17" s="11">
        <v>14.136374924449742</v>
      </c>
      <c r="U17" s="11">
        <v>15.309824102663159</v>
      </c>
      <c r="V17" s="11">
        <v>15.436641595378935</v>
      </c>
      <c r="W17" s="11">
        <v>15.579999043070721</v>
      </c>
      <c r="X17" s="11">
        <v>22.935856303615573</v>
      </c>
      <c r="Y17" s="11">
        <v>23.387811076633174</v>
      </c>
      <c r="Z17" s="11">
        <v>23.903678517867146</v>
      </c>
      <c r="AA17" s="11">
        <v>24.451799823666494</v>
      </c>
      <c r="AB17" s="11">
        <v>24.95899381799547</v>
      </c>
      <c r="AC17" s="11">
        <v>25.436144048463177</v>
      </c>
      <c r="AD17" s="11">
        <v>25.914218398137564</v>
      </c>
      <c r="AE17" s="11">
        <v>26.376025394025085</v>
      </c>
      <c r="AF17" s="11">
        <v>26.850455206570309</v>
      </c>
      <c r="AG17" s="11">
        <v>27.368248546006445</v>
      </c>
      <c r="AH17" s="11">
        <v>27.903329582815907</v>
      </c>
      <c r="AI17" s="11">
        <v>28.401443291921719</v>
      </c>
      <c r="AJ17" s="11">
        <v>28.88979641585891</v>
      </c>
      <c r="AK17" s="11">
        <v>29.388991908669482</v>
      </c>
      <c r="AL17" s="11">
        <v>29.888628348738163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8.7927650177962633</v>
      </c>
      <c r="N18" s="11">
        <v>10.401811640834083</v>
      </c>
      <c r="O18" s="11">
        <v>10.279874100156862</v>
      </c>
      <c r="P18" s="11">
        <v>9.3847272109299436</v>
      </c>
      <c r="Q18" s="11">
        <v>9.5436122720713019</v>
      </c>
      <c r="R18" s="11">
        <v>9.5676289350769839</v>
      </c>
      <c r="S18" s="11">
        <v>10.132573502994669</v>
      </c>
      <c r="T18" s="11">
        <v>9.6139153963521036</v>
      </c>
      <c r="U18" s="11">
        <v>9.9841599643793071</v>
      </c>
      <c r="V18" s="11">
        <v>9.8738854076293237</v>
      </c>
      <c r="W18" s="11">
        <v>10.250889275101747</v>
      </c>
      <c r="X18" s="11">
        <v>8.5775721003702419</v>
      </c>
      <c r="Y18" s="11">
        <v>8.6906286090326628</v>
      </c>
      <c r="Z18" s="11">
        <v>8.7930934357728514</v>
      </c>
      <c r="AA18" s="11">
        <v>8.9158296261306358</v>
      </c>
      <c r="AB18" s="11">
        <v>8.9771540644864611</v>
      </c>
      <c r="AC18" s="11">
        <v>9.0366701072989297</v>
      </c>
      <c r="AD18" s="11">
        <v>9.0926081883429362</v>
      </c>
      <c r="AE18" s="11">
        <v>9.1429121538739473</v>
      </c>
      <c r="AF18" s="11">
        <v>9.1868862438437429</v>
      </c>
      <c r="AG18" s="11">
        <v>9.2246482870064348</v>
      </c>
      <c r="AH18" s="11">
        <v>9.2537638588436479</v>
      </c>
      <c r="AI18" s="11">
        <v>9.2840611147666969</v>
      </c>
      <c r="AJ18" s="11">
        <v>9.3258031514591284</v>
      </c>
      <c r="AK18" s="11">
        <v>9.3767111440564008</v>
      </c>
      <c r="AL18" s="11">
        <v>9.4230519448942101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8.6365644271964825</v>
      </c>
      <c r="N19" s="11">
        <v>10.67285969812462</v>
      </c>
      <c r="O19" s="11">
        <v>11.199394296908563</v>
      </c>
      <c r="P19" s="11">
        <v>10.820967940737827</v>
      </c>
      <c r="Q19" s="11">
        <v>11.254958207515012</v>
      </c>
      <c r="R19" s="11">
        <v>12.890596119460179</v>
      </c>
      <c r="S19" s="11">
        <v>13.373424866836544</v>
      </c>
      <c r="T19" s="11">
        <v>14.745744519873556</v>
      </c>
      <c r="U19" s="11">
        <v>12.854496672092949</v>
      </c>
      <c r="V19" s="11">
        <v>12.514781119645949</v>
      </c>
      <c r="W19" s="11">
        <v>13.27660452568808</v>
      </c>
      <c r="X19" s="11">
        <v>11.383104858085559</v>
      </c>
      <c r="Y19" s="11">
        <v>11.273171123095786</v>
      </c>
      <c r="Z19" s="11">
        <v>11.310049263833463</v>
      </c>
      <c r="AA19" s="11">
        <v>11.430795043492694</v>
      </c>
      <c r="AB19" s="11">
        <v>11.528447170566395</v>
      </c>
      <c r="AC19" s="11">
        <v>11.612484128011603</v>
      </c>
      <c r="AD19" s="11">
        <v>11.684331011714841</v>
      </c>
      <c r="AE19" s="11">
        <v>11.765416457254538</v>
      </c>
      <c r="AF19" s="11">
        <v>11.849826732632955</v>
      </c>
      <c r="AG19" s="11">
        <v>11.940405743896703</v>
      </c>
      <c r="AH19" s="11">
        <v>12.050115895255615</v>
      </c>
      <c r="AI19" s="11">
        <v>12.141328760466829</v>
      </c>
      <c r="AJ19" s="11">
        <v>12.222994229735274</v>
      </c>
      <c r="AK19" s="11">
        <v>12.311597186887738</v>
      </c>
      <c r="AL19" s="11">
        <v>12.398047784426756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46.739916598230323</v>
      </c>
      <c r="N20" s="11">
        <v>44.528769498465977</v>
      </c>
      <c r="O20" s="11">
        <v>45.584355194936215</v>
      </c>
      <c r="P20" s="11">
        <v>45.579105904625052</v>
      </c>
      <c r="Q20" s="11">
        <v>48.350912510191918</v>
      </c>
      <c r="R20" s="11">
        <v>48.663666556246554</v>
      </c>
      <c r="S20" s="11">
        <v>50.576449790525935</v>
      </c>
      <c r="T20" s="11">
        <v>51.836831330956272</v>
      </c>
      <c r="U20" s="11">
        <v>51.855559371094472</v>
      </c>
      <c r="V20" s="11">
        <v>54.126020969683992</v>
      </c>
      <c r="W20" s="11">
        <v>56.424427815412677</v>
      </c>
      <c r="X20" s="11">
        <v>55.401529210258246</v>
      </c>
      <c r="Y20" s="11">
        <v>55.740425598286883</v>
      </c>
      <c r="Z20" s="11">
        <v>56.158550990335826</v>
      </c>
      <c r="AA20" s="11">
        <v>56.654341394996834</v>
      </c>
      <c r="AB20" s="11">
        <v>57.010982701708663</v>
      </c>
      <c r="AC20" s="11">
        <v>57.335059195340719</v>
      </c>
      <c r="AD20" s="11">
        <v>57.632961700231263</v>
      </c>
      <c r="AE20" s="11">
        <v>57.914211544821015</v>
      </c>
      <c r="AF20" s="11">
        <v>58.207002830980045</v>
      </c>
      <c r="AG20" s="11">
        <v>58.511901717517574</v>
      </c>
      <c r="AH20" s="11">
        <v>58.819250512515325</v>
      </c>
      <c r="AI20" s="11">
        <v>59.116093810400301</v>
      </c>
      <c r="AJ20" s="11">
        <v>59.430791258366291</v>
      </c>
      <c r="AK20" s="11">
        <v>59.761443198902633</v>
      </c>
      <c r="AL20" s="11">
        <v>60.119492582728491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89.298039697247361</v>
      </c>
      <c r="N22" s="87">
        <f>SUM(N23:N24)</f>
        <v>91.515143405423316</v>
      </c>
      <c r="O22" s="87">
        <f t="shared" ref="O22:AL22" si="7">SUM(O23:O24)</f>
        <v>92.454865174611371</v>
      </c>
      <c r="P22" s="87">
        <f t="shared" si="7"/>
        <v>94.083276512697637</v>
      </c>
      <c r="Q22" s="87">
        <f t="shared" si="7"/>
        <v>93.88070619142357</v>
      </c>
      <c r="R22" s="87">
        <f t="shared" si="7"/>
        <v>95.703718659826365</v>
      </c>
      <c r="S22" s="87">
        <f t="shared" si="7"/>
        <v>96.568446310427035</v>
      </c>
      <c r="T22" s="87">
        <f t="shared" si="7"/>
        <v>100.21296834771373</v>
      </c>
      <c r="U22" s="87">
        <f t="shared" si="7"/>
        <v>98.594074878504074</v>
      </c>
      <c r="V22" s="87">
        <f t="shared" si="7"/>
        <v>97.67139856717958</v>
      </c>
      <c r="W22" s="87">
        <f t="shared" si="7"/>
        <v>100.00440525300458</v>
      </c>
      <c r="X22" s="87">
        <f t="shared" si="7"/>
        <v>102.31731964492873</v>
      </c>
      <c r="Y22" s="87">
        <f t="shared" si="7"/>
        <v>102.01134825239009</v>
      </c>
      <c r="Z22" s="87">
        <f t="shared" si="7"/>
        <v>101.90126662071421</v>
      </c>
      <c r="AA22" s="87">
        <f t="shared" si="7"/>
        <v>102.00557208504071</v>
      </c>
      <c r="AB22" s="87">
        <f t="shared" si="7"/>
        <v>101.76115119532854</v>
      </c>
      <c r="AC22" s="87">
        <f t="shared" si="7"/>
        <v>101.47393969782559</v>
      </c>
      <c r="AD22" s="87">
        <f t="shared" si="7"/>
        <v>101.17259882020005</v>
      </c>
      <c r="AE22" s="87">
        <f t="shared" si="7"/>
        <v>100.82559386317533</v>
      </c>
      <c r="AF22" s="87">
        <f t="shared" si="7"/>
        <v>100.41748118156487</v>
      </c>
      <c r="AG22" s="87">
        <f t="shared" si="7"/>
        <v>99.904176713157085</v>
      </c>
      <c r="AH22" s="87">
        <f t="shared" si="7"/>
        <v>99.283834194844289</v>
      </c>
      <c r="AI22" s="87">
        <f t="shared" si="7"/>
        <v>98.859417677673576</v>
      </c>
      <c r="AJ22" s="87">
        <f t="shared" si="7"/>
        <v>98.445558264342594</v>
      </c>
      <c r="AK22" s="87">
        <f t="shared" si="7"/>
        <v>97.946053867184105</v>
      </c>
      <c r="AL22" s="87">
        <f t="shared" si="7"/>
        <v>97.345923165440098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69.864695812188003</v>
      </c>
      <c r="N23" s="11">
        <v>72.952506429153914</v>
      </c>
      <c r="O23" s="11">
        <v>73.879823833489851</v>
      </c>
      <c r="P23" s="11">
        <v>73.873190784330205</v>
      </c>
      <c r="Q23" s="11">
        <v>74.507938914228006</v>
      </c>
      <c r="R23" s="11">
        <v>77.374951002956735</v>
      </c>
      <c r="S23" s="11">
        <v>78.401893077244253</v>
      </c>
      <c r="T23" s="11">
        <v>81.253007628166472</v>
      </c>
      <c r="U23" s="11">
        <v>79.398750448036168</v>
      </c>
      <c r="V23" s="11">
        <v>79.882197734218266</v>
      </c>
      <c r="W23" s="11">
        <v>82.707688245933383</v>
      </c>
      <c r="X23" s="11">
        <v>85.12280325024723</v>
      </c>
      <c r="Y23" s="11">
        <v>85.075069046164117</v>
      </c>
      <c r="Z23" s="11">
        <v>85.185424724575114</v>
      </c>
      <c r="AA23" s="11">
        <v>85.456632163070154</v>
      </c>
      <c r="AB23" s="11">
        <v>85.465301607426895</v>
      </c>
      <c r="AC23" s="11">
        <v>85.467193479888564</v>
      </c>
      <c r="AD23" s="11">
        <v>85.438543375065109</v>
      </c>
      <c r="AE23" s="11">
        <v>85.335979777194908</v>
      </c>
      <c r="AF23" s="11">
        <v>85.236471760612261</v>
      </c>
      <c r="AG23" s="11">
        <v>85.180632415825258</v>
      </c>
      <c r="AH23" s="11">
        <v>85.114955812145638</v>
      </c>
      <c r="AI23" s="11">
        <v>85.040992570626969</v>
      </c>
      <c r="AJ23" s="11">
        <v>84.969538192646127</v>
      </c>
      <c r="AK23" s="11">
        <v>84.877285035910802</v>
      </c>
      <c r="AL23" s="11">
        <v>84.721262427667199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19.433343885059358</v>
      </c>
      <c r="N24" s="11">
        <v>18.562636976269406</v>
      </c>
      <c r="O24" s="11">
        <v>18.575041341121519</v>
      </c>
      <c r="P24" s="11">
        <v>20.210085728367424</v>
      </c>
      <c r="Q24" s="11">
        <v>19.372767277195571</v>
      </c>
      <c r="R24" s="11">
        <v>18.328767656869623</v>
      </c>
      <c r="S24" s="11">
        <v>18.166553233182778</v>
      </c>
      <c r="T24" s="11">
        <v>18.959960719547258</v>
      </c>
      <c r="U24" s="11">
        <v>19.195324430467899</v>
      </c>
      <c r="V24" s="11">
        <v>17.78920083296132</v>
      </c>
      <c r="W24" s="11">
        <v>17.296717007071198</v>
      </c>
      <c r="X24" s="11">
        <v>17.194516394681497</v>
      </c>
      <c r="Y24" s="11">
        <v>16.936279206225969</v>
      </c>
      <c r="Z24" s="11">
        <v>16.715841896139096</v>
      </c>
      <c r="AA24" s="11">
        <v>16.548939921970565</v>
      </c>
      <c r="AB24" s="11">
        <v>16.295849587901639</v>
      </c>
      <c r="AC24" s="11">
        <v>16.006746217937014</v>
      </c>
      <c r="AD24" s="11">
        <v>15.734055445134937</v>
      </c>
      <c r="AE24" s="11">
        <v>15.489614085980417</v>
      </c>
      <c r="AF24" s="11">
        <v>15.181009420952602</v>
      </c>
      <c r="AG24" s="11">
        <v>14.723544297331827</v>
      </c>
      <c r="AH24" s="11">
        <v>14.168878382698647</v>
      </c>
      <c r="AI24" s="11">
        <v>13.8184251070466</v>
      </c>
      <c r="AJ24" s="11">
        <v>13.476020071696462</v>
      </c>
      <c r="AK24" s="11">
        <v>13.068768831273299</v>
      </c>
      <c r="AL24" s="11">
        <v>12.624660737772897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76.421329919383425</v>
      </c>
      <c r="N26" s="87">
        <f>SUM(N27:N30)</f>
        <v>79.601218658587655</v>
      </c>
      <c r="O26" s="87">
        <f t="shared" ref="O26:AL26" si="9">SUM(O27:O30)</f>
        <v>80.721636077303287</v>
      </c>
      <c r="P26" s="87">
        <f t="shared" si="9"/>
        <v>77.349785185956137</v>
      </c>
      <c r="Q26" s="87">
        <f t="shared" si="9"/>
        <v>80.320335779273577</v>
      </c>
      <c r="R26" s="87">
        <f>SUM(R27:R30)</f>
        <v>81.22119797178803</v>
      </c>
      <c r="S26" s="87">
        <f t="shared" si="9"/>
        <v>82.650031217066314</v>
      </c>
      <c r="T26" s="87">
        <f t="shared" si="9"/>
        <v>83.516816640503151</v>
      </c>
      <c r="U26" s="87">
        <f t="shared" si="9"/>
        <v>79.314889548760036</v>
      </c>
      <c r="V26" s="87">
        <f t="shared" si="9"/>
        <v>80.563416079906631</v>
      </c>
      <c r="W26" s="87">
        <f t="shared" si="9"/>
        <v>71.81689339409094</v>
      </c>
      <c r="X26" s="87">
        <f t="shared" si="9"/>
        <v>72.870598115372403</v>
      </c>
      <c r="Y26" s="87">
        <f t="shared" si="9"/>
        <v>72.361729315815836</v>
      </c>
      <c r="Z26" s="87">
        <f t="shared" si="9"/>
        <v>71.988064218509805</v>
      </c>
      <c r="AA26" s="87">
        <f t="shared" si="9"/>
        <v>71.741841366634176</v>
      </c>
      <c r="AB26" s="87">
        <f t="shared" si="9"/>
        <v>71.409965440509424</v>
      </c>
      <c r="AC26" s="87">
        <f t="shared" si="9"/>
        <v>71.049838079983829</v>
      </c>
      <c r="AD26" s="87">
        <f t="shared" si="9"/>
        <v>70.614397722767592</v>
      </c>
      <c r="AE26" s="87">
        <f t="shared" si="9"/>
        <v>70.184441519060897</v>
      </c>
      <c r="AF26" s="87">
        <f t="shared" si="9"/>
        <v>69.750310109130425</v>
      </c>
      <c r="AG26" s="87">
        <f t="shared" si="9"/>
        <v>69.33511772237587</v>
      </c>
      <c r="AH26" s="87">
        <f t="shared" si="9"/>
        <v>68.931079246280092</v>
      </c>
      <c r="AI26" s="87">
        <f t="shared" si="9"/>
        <v>68.513920528791985</v>
      </c>
      <c r="AJ26" s="87">
        <f t="shared" si="9"/>
        <v>68.09832877976794</v>
      </c>
      <c r="AK26" s="87">
        <f t="shared" si="9"/>
        <v>67.666811191306309</v>
      </c>
      <c r="AL26" s="87">
        <f t="shared" si="9"/>
        <v>67.234917213218196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7.3952239942538682</v>
      </c>
      <c r="N27" s="11">
        <v>9.2887181748674976</v>
      </c>
      <c r="O27" s="11">
        <v>9.3078216156487272</v>
      </c>
      <c r="P27" s="11">
        <v>8.0723077915455157</v>
      </c>
      <c r="Q27" s="11">
        <v>7.8844076031979986</v>
      </c>
      <c r="R27" s="11">
        <v>8.6520877618869871</v>
      </c>
      <c r="S27" s="11">
        <v>9.3184419477245353</v>
      </c>
      <c r="T27" s="11">
        <v>8.9130029769735799</v>
      </c>
      <c r="U27" s="11">
        <v>7.6142809354497611</v>
      </c>
      <c r="V27" s="11">
        <v>9.0444435067437237</v>
      </c>
      <c r="W27" s="11">
        <v>9.323641066175087</v>
      </c>
      <c r="X27" s="11">
        <v>8.7966684146452305</v>
      </c>
      <c r="Y27" s="11">
        <v>8.7972234872674431</v>
      </c>
      <c r="Z27" s="11">
        <v>8.8426104659825651</v>
      </c>
      <c r="AA27" s="11">
        <v>8.9160832329321575</v>
      </c>
      <c r="AB27" s="11">
        <v>8.9732408669184966</v>
      </c>
      <c r="AC27" s="11">
        <v>9.0241720987551108</v>
      </c>
      <c r="AD27" s="11">
        <v>9.0633208807959615</v>
      </c>
      <c r="AE27" s="11">
        <v>9.1189808634851151</v>
      </c>
      <c r="AF27" s="11">
        <v>9.1839373907049175</v>
      </c>
      <c r="AG27" s="11">
        <v>9.2510054161579269</v>
      </c>
      <c r="AH27" s="11">
        <v>9.3203340580359164</v>
      </c>
      <c r="AI27" s="11">
        <v>9.3878088877368739</v>
      </c>
      <c r="AJ27" s="11">
        <v>9.4596158707666032</v>
      </c>
      <c r="AK27" s="11">
        <v>9.5318506638500828</v>
      </c>
      <c r="AL27" s="11">
        <v>9.6038883699191224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32.409963775943417</v>
      </c>
      <c r="N28" s="11">
        <v>33.165435821837875</v>
      </c>
      <c r="O28" s="11">
        <v>33.049633758920095</v>
      </c>
      <c r="P28" s="11">
        <v>31.894961979316609</v>
      </c>
      <c r="Q28" s="11">
        <v>35.029059729107459</v>
      </c>
      <c r="R28" s="11">
        <v>34.296049530101634</v>
      </c>
      <c r="S28" s="11">
        <v>35.035528448275592</v>
      </c>
      <c r="T28" s="11">
        <v>35.723873726847259</v>
      </c>
      <c r="U28" s="11">
        <v>34.324028362776424</v>
      </c>
      <c r="V28" s="11">
        <v>35.437847124421324</v>
      </c>
      <c r="W28" s="11">
        <v>30.894826966549104</v>
      </c>
      <c r="X28" s="11">
        <v>31.232612368211569</v>
      </c>
      <c r="Y28" s="11">
        <v>31.073537253179964</v>
      </c>
      <c r="Z28" s="11">
        <v>30.931528654292872</v>
      </c>
      <c r="AA28" s="11">
        <v>30.828307384688124</v>
      </c>
      <c r="AB28" s="11">
        <v>30.682366799136574</v>
      </c>
      <c r="AC28" s="11">
        <v>30.520388634807667</v>
      </c>
      <c r="AD28" s="11">
        <v>30.33590118327125</v>
      </c>
      <c r="AE28" s="11">
        <v>30.149210599142577</v>
      </c>
      <c r="AF28" s="11">
        <v>29.96049259216662</v>
      </c>
      <c r="AG28" s="11">
        <v>29.777350697227099</v>
      </c>
      <c r="AH28" s="11">
        <v>29.585084184470229</v>
      </c>
      <c r="AI28" s="11">
        <v>29.384450224173133</v>
      </c>
      <c r="AJ28" s="11">
        <v>29.185418358009475</v>
      </c>
      <c r="AK28" s="11">
        <v>28.97934636705417</v>
      </c>
      <c r="AL28" s="11">
        <v>28.778088283868833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23.062015641286774</v>
      </c>
      <c r="N29" s="11">
        <v>22.901233330392053</v>
      </c>
      <c r="O29" s="11">
        <v>23.690680249898648</v>
      </c>
      <c r="P29" s="11">
        <v>22.912859389012354</v>
      </c>
      <c r="Q29" s="11">
        <v>22.780625467973795</v>
      </c>
      <c r="R29" s="11">
        <v>22.660175779742318</v>
      </c>
      <c r="S29" s="11">
        <v>22.658779402341644</v>
      </c>
      <c r="T29" s="11">
        <v>23.606882267323517</v>
      </c>
      <c r="U29" s="11">
        <v>22.60088840217891</v>
      </c>
      <c r="V29" s="11">
        <v>22.174235906243485</v>
      </c>
      <c r="W29" s="11">
        <v>18.129103604328201</v>
      </c>
      <c r="X29" s="11">
        <v>18.83094786816087</v>
      </c>
      <c r="Y29" s="11">
        <v>18.541551314085083</v>
      </c>
      <c r="Z29" s="11">
        <v>18.298015131824858</v>
      </c>
      <c r="AA29" s="11">
        <v>18.090126549593723</v>
      </c>
      <c r="AB29" s="11">
        <v>17.870434230164989</v>
      </c>
      <c r="AC29" s="11">
        <v>17.649818905594664</v>
      </c>
      <c r="AD29" s="11">
        <v>17.425336381990903</v>
      </c>
      <c r="AE29" s="11">
        <v>17.19164452759393</v>
      </c>
      <c r="AF29" s="11">
        <v>16.956395828018447</v>
      </c>
      <c r="AG29" s="11">
        <v>16.718575667993242</v>
      </c>
      <c r="AH29" s="11">
        <v>16.485503905607239</v>
      </c>
      <c r="AI29" s="11">
        <v>16.257387072787829</v>
      </c>
      <c r="AJ29" s="11">
        <v>16.029919348586255</v>
      </c>
      <c r="AK29" s="11">
        <v>15.801006899669115</v>
      </c>
      <c r="AL29" s="11">
        <v>15.57201646522978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13.554126507899367</v>
      </c>
      <c r="N30" s="11">
        <v>14.245831331490237</v>
      </c>
      <c r="O30" s="11">
        <v>14.673500452835805</v>
      </c>
      <c r="P30" s="11">
        <v>14.469656026081653</v>
      </c>
      <c r="Q30" s="11">
        <v>14.626242978994322</v>
      </c>
      <c r="R30" s="11">
        <v>15.612884900057077</v>
      </c>
      <c r="S30" s="11">
        <v>15.637281418724539</v>
      </c>
      <c r="T30" s="11">
        <v>15.273057669358794</v>
      </c>
      <c r="U30" s="11">
        <v>14.775691848354935</v>
      </c>
      <c r="V30" s="11">
        <v>13.906889542498094</v>
      </c>
      <c r="W30" s="11">
        <v>13.469321757038545</v>
      </c>
      <c r="X30" s="11">
        <v>14.010369464354737</v>
      </c>
      <c r="Y30" s="11">
        <v>13.949417261283346</v>
      </c>
      <c r="Z30" s="11">
        <v>13.915909966409517</v>
      </c>
      <c r="AA30" s="11">
        <v>13.907324199420176</v>
      </c>
      <c r="AB30" s="11">
        <v>13.883923544289365</v>
      </c>
      <c r="AC30" s="11">
        <v>13.855458440826395</v>
      </c>
      <c r="AD30" s="11">
        <v>13.789839276709472</v>
      </c>
      <c r="AE30" s="11">
        <v>13.72460552883928</v>
      </c>
      <c r="AF30" s="11">
        <v>13.649484298240436</v>
      </c>
      <c r="AG30" s="11">
        <v>13.588185940997603</v>
      </c>
      <c r="AH30" s="11">
        <v>13.540157098166707</v>
      </c>
      <c r="AI30" s="11">
        <v>13.484274344094155</v>
      </c>
      <c r="AJ30" s="11">
        <v>13.423375202405611</v>
      </c>
      <c r="AK30" s="11">
        <v>13.354607260732932</v>
      </c>
      <c r="AL30" s="11">
        <v>13.280924094200456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78.856954136821585</v>
      </c>
      <c r="N32" s="87">
        <f t="shared" si="10"/>
        <v>80.786586279449693</v>
      </c>
      <c r="O32" s="87">
        <f t="shared" si="10"/>
        <v>79.870967356694649</v>
      </c>
      <c r="P32" s="87">
        <f t="shared" si="10"/>
        <v>88.078933782630827</v>
      </c>
      <c r="Q32" s="87">
        <f t="shared" si="10"/>
        <v>90.230519375329635</v>
      </c>
      <c r="R32" s="87">
        <f t="shared" si="10"/>
        <v>90.584637093951912</v>
      </c>
      <c r="S32" s="87">
        <f t="shared" si="10"/>
        <v>97.863377080507973</v>
      </c>
      <c r="T32" s="87">
        <f t="shared" si="10"/>
        <v>97.72060639609974</v>
      </c>
      <c r="U32" s="87">
        <f t="shared" si="10"/>
        <v>93.973231310055866</v>
      </c>
      <c r="V32" s="87">
        <f t="shared" si="10"/>
        <v>99.054273637847416</v>
      </c>
      <c r="W32" s="87">
        <f t="shared" si="10"/>
        <v>94.846009134356748</v>
      </c>
      <c r="X32" s="87">
        <f t="shared" si="10"/>
        <v>93.49114438175414</v>
      </c>
      <c r="Y32" s="87">
        <f t="shared" si="10"/>
        <v>94.15414324265987</v>
      </c>
      <c r="Z32" s="87">
        <f t="shared" si="10"/>
        <v>95.041323519455119</v>
      </c>
      <c r="AA32" s="87">
        <f t="shared" si="10"/>
        <v>96.06532233566621</v>
      </c>
      <c r="AB32" s="87">
        <f t="shared" si="10"/>
        <v>96.943108715047543</v>
      </c>
      <c r="AC32" s="87">
        <f t="shared" si="10"/>
        <v>97.68049445169558</v>
      </c>
      <c r="AD32" s="87">
        <f t="shared" si="10"/>
        <v>98.363934815089365</v>
      </c>
      <c r="AE32" s="87">
        <f t="shared" ref="AE32" si="11">SUM(AE33:AE35)</f>
        <v>99.030823667796781</v>
      </c>
      <c r="AF32" s="87">
        <f t="shared" ref="AF32" si="12">SUM(AF33:AF35)</f>
        <v>99.700277621052706</v>
      </c>
      <c r="AG32" s="87">
        <f t="shared" ref="AG32" si="13">SUM(AG33:AG35)</f>
        <v>100.39723316196745</v>
      </c>
      <c r="AH32" s="87">
        <f t="shared" ref="AH32" si="14">SUM(AH33:AH35)</f>
        <v>101.11968279745425</v>
      </c>
      <c r="AI32" s="87">
        <f t="shared" ref="AI32" si="15">SUM(AI33:AI35)</f>
        <v>101.85570079237445</v>
      </c>
      <c r="AJ32" s="87">
        <f t="shared" ref="AJ32" si="16">SUM(AJ33:AJ35)</f>
        <v>102.59175224538551</v>
      </c>
      <c r="AK32" s="87">
        <f t="shared" ref="AK32" si="17">SUM(AK33:AK35)</f>
        <v>103.34991174609655</v>
      </c>
      <c r="AL32" s="87">
        <f t="shared" ref="AL32" si="18">SUM(AL33:AL35)</f>
        <v>104.12241221709172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58.427315979042973</v>
      </c>
      <c r="N33" s="11">
        <v>58.42815384911048</v>
      </c>
      <c r="O33" s="11">
        <v>58.620471564297603</v>
      </c>
      <c r="P33" s="11">
        <v>64.328194754906605</v>
      </c>
      <c r="Q33" s="11">
        <v>66.866117041996844</v>
      </c>
      <c r="R33" s="11">
        <v>68.534432007301987</v>
      </c>
      <c r="S33" s="11">
        <v>71.648906888623301</v>
      </c>
      <c r="T33" s="11">
        <v>73.89915310391703</v>
      </c>
      <c r="U33" s="11">
        <v>71.684997750082374</v>
      </c>
      <c r="V33" s="11">
        <v>73.173102563117126</v>
      </c>
      <c r="W33" s="11">
        <v>69.882460778653027</v>
      </c>
      <c r="X33" s="11">
        <v>70.414294415459636</v>
      </c>
      <c r="Y33" s="11">
        <v>71.072443980503763</v>
      </c>
      <c r="Z33" s="11">
        <v>71.853774887234948</v>
      </c>
      <c r="AA33" s="11">
        <v>72.71561031077178</v>
      </c>
      <c r="AB33" s="11">
        <v>73.490000026501917</v>
      </c>
      <c r="AC33" s="11">
        <v>74.143530633354217</v>
      </c>
      <c r="AD33" s="11">
        <v>74.754788290328747</v>
      </c>
      <c r="AE33" s="11">
        <v>75.364317426012619</v>
      </c>
      <c r="AF33" s="11">
        <v>75.981235790908102</v>
      </c>
      <c r="AG33" s="11">
        <v>76.613908257817926</v>
      </c>
      <c r="AH33" s="11">
        <v>77.2705318196344</v>
      </c>
      <c r="AI33" s="11">
        <v>77.961812896588057</v>
      </c>
      <c r="AJ33" s="11">
        <v>78.656184546163132</v>
      </c>
      <c r="AK33" s="11">
        <v>79.372650671634474</v>
      </c>
      <c r="AL33" s="11">
        <v>80.097417808298715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19.064102672638253</v>
      </c>
      <c r="N34" s="11">
        <v>21.409541480668828</v>
      </c>
      <c r="O34" s="11">
        <v>20.337709682423508</v>
      </c>
      <c r="P34" s="11">
        <v>22.907381556357898</v>
      </c>
      <c r="Q34" s="11">
        <v>22.38106207023138</v>
      </c>
      <c r="R34" s="11">
        <v>21.137243595479461</v>
      </c>
      <c r="S34" s="11">
        <v>25.45295031254955</v>
      </c>
      <c r="T34" s="11">
        <v>22.993312671380476</v>
      </c>
      <c r="U34" s="11">
        <v>21.448651545886236</v>
      </c>
      <c r="V34" s="11">
        <v>25.102675350720304</v>
      </c>
      <c r="W34" s="11">
        <v>23.983966586106639</v>
      </c>
      <c r="X34" s="11">
        <v>22.378502930985018</v>
      </c>
      <c r="Y34" s="11">
        <v>22.369371096933254</v>
      </c>
      <c r="Z34" s="11">
        <v>22.46263152490264</v>
      </c>
      <c r="AA34" s="11">
        <v>22.610413569253726</v>
      </c>
      <c r="AB34" s="11">
        <v>22.703334918493319</v>
      </c>
      <c r="AC34" s="11">
        <v>22.776788213451649</v>
      </c>
      <c r="AD34" s="11">
        <v>22.838686290646717</v>
      </c>
      <c r="AE34" s="11">
        <v>22.885648611908024</v>
      </c>
      <c r="AF34" s="11">
        <v>22.928187300932329</v>
      </c>
      <c r="AG34" s="11">
        <v>22.982699692473769</v>
      </c>
      <c r="AH34" s="11">
        <v>23.039207993455342</v>
      </c>
      <c r="AI34" s="11">
        <v>23.074421411049631</v>
      </c>
      <c r="AJ34" s="11">
        <v>23.106364554926497</v>
      </c>
      <c r="AK34" s="11">
        <v>23.137581845478476</v>
      </c>
      <c r="AL34" s="11">
        <v>23.174989426244448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1.3655354851403498</v>
      </c>
      <c r="N35" s="11">
        <v>0.9488909496703839</v>
      </c>
      <c r="O35" s="11">
        <v>0.91278610997354082</v>
      </c>
      <c r="P35" s="11">
        <v>0.84335747136632289</v>
      </c>
      <c r="Q35" s="11">
        <v>0.98334026310141542</v>
      </c>
      <c r="R35" s="11">
        <v>0.91296149117046954</v>
      </c>
      <c r="S35" s="11">
        <v>0.76151987933512222</v>
      </c>
      <c r="T35" s="11">
        <v>0.8281406208022245</v>
      </c>
      <c r="U35" s="11">
        <v>0.83958201408725042</v>
      </c>
      <c r="V35" s="11">
        <v>0.77849572400998679</v>
      </c>
      <c r="W35" s="11">
        <v>0.97958176959708265</v>
      </c>
      <c r="X35" s="11">
        <v>0.69834703530948661</v>
      </c>
      <c r="Y35" s="11">
        <v>0.7123281652228628</v>
      </c>
      <c r="Z35" s="11">
        <v>0.72491710731754422</v>
      </c>
      <c r="AA35" s="11">
        <v>0.73929845564070751</v>
      </c>
      <c r="AB35" s="11">
        <v>0.7497737700523156</v>
      </c>
      <c r="AC35" s="11">
        <v>0.76017560488970426</v>
      </c>
      <c r="AD35" s="11">
        <v>0.77046023411390219</v>
      </c>
      <c r="AE35" s="11">
        <v>0.78085762987613638</v>
      </c>
      <c r="AF35" s="11">
        <v>0.79085452921227206</v>
      </c>
      <c r="AG35" s="11">
        <v>0.80062521167575695</v>
      </c>
      <c r="AH35" s="11">
        <v>0.80994298436449919</v>
      </c>
      <c r="AI35" s="11">
        <v>0.81946648473675932</v>
      </c>
      <c r="AJ35" s="11">
        <v>0.82920314429587294</v>
      </c>
      <c r="AK35" s="11">
        <v>0.83967922898359204</v>
      </c>
      <c r="AL35" s="11">
        <v>0.85000498254854817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72.654335259164142</v>
      </c>
      <c r="N37" s="87">
        <f t="shared" ref="N37:AL37" si="19">SUM(N38:N39)</f>
        <v>79.094557964529145</v>
      </c>
      <c r="O37" s="87">
        <f t="shared" si="19"/>
        <v>77.341273329345796</v>
      </c>
      <c r="P37" s="87">
        <f t="shared" si="19"/>
        <v>77.788766953888242</v>
      </c>
      <c r="Q37" s="87">
        <f t="shared" si="19"/>
        <v>79.590842534687226</v>
      </c>
      <c r="R37" s="87">
        <f t="shared" si="19"/>
        <v>82.014621373675126</v>
      </c>
      <c r="S37" s="87">
        <f t="shared" si="19"/>
        <v>82.242773762295002</v>
      </c>
      <c r="T37" s="87">
        <f t="shared" si="19"/>
        <v>82.245325806123248</v>
      </c>
      <c r="U37" s="87">
        <f t="shared" si="19"/>
        <v>82.848446771049254</v>
      </c>
      <c r="V37" s="87">
        <f t="shared" si="19"/>
        <v>80.844622833418839</v>
      </c>
      <c r="W37" s="87">
        <f t="shared" si="19"/>
        <v>79.902877888102637</v>
      </c>
      <c r="X37" s="87">
        <f t="shared" si="19"/>
        <v>79.153098618978817</v>
      </c>
      <c r="Y37" s="87">
        <f t="shared" si="19"/>
        <v>79.448946667883234</v>
      </c>
      <c r="Z37" s="87">
        <f t="shared" si="19"/>
        <v>79.716028379840822</v>
      </c>
      <c r="AA37" s="87">
        <f t="shared" si="19"/>
        <v>80.09316143585572</v>
      </c>
      <c r="AB37" s="87">
        <f t="shared" si="19"/>
        <v>80.27573285216252</v>
      </c>
      <c r="AC37" s="87">
        <f t="shared" si="19"/>
        <v>80.41538126282282</v>
      </c>
      <c r="AD37" s="87">
        <f t="shared" si="19"/>
        <v>80.497560350313549</v>
      </c>
      <c r="AE37" s="87">
        <f t="shared" si="19"/>
        <v>80.509553006276505</v>
      </c>
      <c r="AF37" s="87">
        <f t="shared" si="19"/>
        <v>80.516943749979831</v>
      </c>
      <c r="AG37" s="87">
        <f t="shared" si="19"/>
        <v>80.520464191330319</v>
      </c>
      <c r="AH37" s="87">
        <f t="shared" si="19"/>
        <v>80.482548815240676</v>
      </c>
      <c r="AI37" s="87">
        <f t="shared" si="19"/>
        <v>80.501883185332716</v>
      </c>
      <c r="AJ37" s="87">
        <f t="shared" si="19"/>
        <v>80.516934102320874</v>
      </c>
      <c r="AK37" s="87">
        <f t="shared" si="19"/>
        <v>80.537766575106232</v>
      </c>
      <c r="AL37" s="87">
        <f t="shared" si="19"/>
        <v>80.553226333112008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59.839685097022915</v>
      </c>
      <c r="N38" s="11">
        <v>66.299410460959976</v>
      </c>
      <c r="O38" s="11">
        <v>64.58766056396837</v>
      </c>
      <c r="P38" s="11">
        <v>64.767116039306998</v>
      </c>
      <c r="Q38" s="11">
        <v>66.720534308637895</v>
      </c>
      <c r="R38" s="11">
        <v>67.707400688905906</v>
      </c>
      <c r="S38" s="11">
        <v>68.100010017080621</v>
      </c>
      <c r="T38" s="11">
        <v>66.536610766894199</v>
      </c>
      <c r="U38" s="11">
        <v>66.697193051014054</v>
      </c>
      <c r="V38" s="11">
        <v>64.754126424296572</v>
      </c>
      <c r="W38" s="11">
        <v>63.521348620871457</v>
      </c>
      <c r="X38" s="11">
        <v>61.865547145572059</v>
      </c>
      <c r="Y38" s="11">
        <v>61.944271963509138</v>
      </c>
      <c r="Z38" s="11">
        <v>61.980499887113211</v>
      </c>
      <c r="AA38" s="11">
        <v>62.09587456437901</v>
      </c>
      <c r="AB38" s="11">
        <v>62.05516925121546</v>
      </c>
      <c r="AC38" s="11">
        <v>62.00001949752955</v>
      </c>
      <c r="AD38" s="11">
        <v>61.888304243538492</v>
      </c>
      <c r="AE38" s="11">
        <v>61.721756079891378</v>
      </c>
      <c r="AF38" s="11">
        <v>61.547269986127588</v>
      </c>
      <c r="AG38" s="11">
        <v>61.362623030955199</v>
      </c>
      <c r="AH38" s="11">
        <v>61.121545553440725</v>
      </c>
      <c r="AI38" s="11">
        <v>60.94548698217875</v>
      </c>
      <c r="AJ38" s="11">
        <v>60.754815298988461</v>
      </c>
      <c r="AK38" s="11">
        <v>60.571519070349694</v>
      </c>
      <c r="AL38" s="11">
        <v>60.372426777772574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12.814650162141222</v>
      </c>
      <c r="N39" s="11">
        <v>12.795147503569162</v>
      </c>
      <c r="O39" s="11">
        <v>12.753612765377424</v>
      </c>
      <c r="P39" s="11">
        <v>13.021650914581246</v>
      </c>
      <c r="Q39" s="11">
        <v>12.870308226049326</v>
      </c>
      <c r="R39" s="11">
        <v>14.307220684769224</v>
      </c>
      <c r="S39" s="11">
        <v>14.142763745214383</v>
      </c>
      <c r="T39" s="11">
        <v>15.708715039229043</v>
      </c>
      <c r="U39" s="11">
        <v>16.151253720035193</v>
      </c>
      <c r="V39" s="11">
        <v>16.090496409122263</v>
      </c>
      <c r="W39" s="11">
        <v>16.381529267231183</v>
      </c>
      <c r="X39" s="11">
        <v>17.287551473406761</v>
      </c>
      <c r="Y39" s="11">
        <v>17.504674704374093</v>
      </c>
      <c r="Z39" s="11">
        <v>17.73552849272761</v>
      </c>
      <c r="AA39" s="11">
        <v>17.99728687147671</v>
      </c>
      <c r="AB39" s="11">
        <v>18.22056360094706</v>
      </c>
      <c r="AC39" s="11">
        <v>18.415361765293266</v>
      </c>
      <c r="AD39" s="11">
        <v>18.609256106775057</v>
      </c>
      <c r="AE39" s="11">
        <v>18.787796926385127</v>
      </c>
      <c r="AF39" s="11">
        <v>18.969673763852246</v>
      </c>
      <c r="AG39" s="11">
        <v>19.157841160375114</v>
      </c>
      <c r="AH39" s="11">
        <v>19.361003261799954</v>
      </c>
      <c r="AI39" s="11">
        <v>19.55639620315397</v>
      </c>
      <c r="AJ39" s="11">
        <v>19.76211880333242</v>
      </c>
      <c r="AK39" s="11">
        <v>19.966247504756534</v>
      </c>
      <c r="AL39" s="11">
        <v>20.180799555339437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69.123932318497822</v>
      </c>
      <c r="N41" s="87">
        <f t="shared" ref="N41" si="20">SUM(N42:N43)</f>
        <v>66.529971420608518</v>
      </c>
      <c r="O41" s="87">
        <f t="shared" ref="O41" si="21">SUM(O42:O43)</f>
        <v>68.08845227018702</v>
      </c>
      <c r="P41" s="87">
        <f t="shared" ref="P41" si="22">SUM(P42:P43)</f>
        <v>69.73838737716008</v>
      </c>
      <c r="Q41" s="87">
        <f t="shared" ref="Q41" si="23">SUM(Q42:Q43)</f>
        <v>68.356106482481536</v>
      </c>
      <c r="R41" s="87">
        <f t="shared" ref="R41" si="24">SUM(R42:R43)</f>
        <v>71.947117944086514</v>
      </c>
      <c r="S41" s="87">
        <f t="shared" ref="S41" si="25">SUM(S42:S43)</f>
        <v>79.643977689640053</v>
      </c>
      <c r="T41" s="87">
        <f t="shared" ref="T41" si="26">SUM(T42:T43)</f>
        <v>81.634010280030097</v>
      </c>
      <c r="U41" s="87">
        <f t="shared" ref="U41" si="27">SUM(U42:U43)</f>
        <v>80.274353158882747</v>
      </c>
      <c r="V41" s="87">
        <f t="shared" ref="V41" si="28">SUM(V42:V43)</f>
        <v>81.696015762640755</v>
      </c>
      <c r="W41" s="87">
        <f t="shared" ref="W41" si="29">SUM(W42:W43)</f>
        <v>76.239495144541621</v>
      </c>
      <c r="X41" s="87">
        <f t="shared" ref="X41" si="30">SUM(X42:X43)</f>
        <v>79.226470335703482</v>
      </c>
      <c r="Y41" s="87">
        <f t="shared" ref="Y41" si="31">SUM(Y42:Y43)</f>
        <v>78.828932753752142</v>
      </c>
      <c r="Z41" s="87">
        <f t="shared" ref="Z41" si="32">SUM(Z42:Z43)</f>
        <v>78.716098024212286</v>
      </c>
      <c r="AA41" s="87">
        <f t="shared" ref="AA41" si="33">SUM(AA42:AA43)</f>
        <v>78.736795366767936</v>
      </c>
      <c r="AB41" s="87">
        <f t="shared" ref="AB41" si="34">SUM(AB42:AB43)</f>
        <v>78.581937849117679</v>
      </c>
      <c r="AC41" s="87">
        <f t="shared" ref="AC41" si="35">SUM(AC42:AC43)</f>
        <v>78.339732466219189</v>
      </c>
      <c r="AD41" s="87">
        <f t="shared" ref="AD41" si="36">SUM(AD42:AD43)</f>
        <v>78.055816516012271</v>
      </c>
      <c r="AE41" s="87">
        <f t="shared" ref="AE41" si="37">SUM(AE42:AE43)</f>
        <v>77.797380099364517</v>
      </c>
      <c r="AF41" s="87">
        <f t="shared" ref="AF41" si="38">SUM(AF42:AF43)</f>
        <v>77.53516178821792</v>
      </c>
      <c r="AG41" s="87">
        <f t="shared" ref="AG41" si="39">SUM(AG42:AG43)</f>
        <v>77.292391508110342</v>
      </c>
      <c r="AH41" s="87">
        <f t="shared" ref="AH41" si="40">SUM(AH42:AH43)</f>
        <v>77.024258869641244</v>
      </c>
      <c r="AI41" s="87">
        <f t="shared" ref="AI41" si="41">SUM(AI42:AI43)</f>
        <v>76.687124308834299</v>
      </c>
      <c r="AJ41" s="87">
        <f t="shared" ref="AJ41" si="42">SUM(AJ42:AJ43)</f>
        <v>76.318732985762821</v>
      </c>
      <c r="AK41" s="87">
        <f t="shared" ref="AK41" si="43">SUM(AK42:AK43)</f>
        <v>75.907032254559198</v>
      </c>
      <c r="AL41" s="87">
        <f t="shared" ref="AL41" si="44">SUM(AL42:AL43)</f>
        <v>75.456994549791233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29.581926385892395</v>
      </c>
      <c r="N42" s="11">
        <v>27.890432700324002</v>
      </c>
      <c r="O42" s="11">
        <v>29.64094549831438</v>
      </c>
      <c r="P42" s="11">
        <v>30.210683603698214</v>
      </c>
      <c r="Q42" s="11">
        <v>30.344353211630814</v>
      </c>
      <c r="R42" s="11">
        <v>31.158734281233091</v>
      </c>
      <c r="S42" s="11">
        <v>32.501658482933266</v>
      </c>
      <c r="T42" s="11">
        <v>32.617578639393621</v>
      </c>
      <c r="U42" s="11">
        <v>32.415124372652684</v>
      </c>
      <c r="V42" s="11">
        <v>31.102931300706945</v>
      </c>
      <c r="W42" s="11">
        <v>27.043462480476883</v>
      </c>
      <c r="X42" s="11">
        <v>28.838049119328165</v>
      </c>
      <c r="Y42" s="11">
        <v>28.772322913796099</v>
      </c>
      <c r="Z42" s="11">
        <v>28.692736577569455</v>
      </c>
      <c r="AA42" s="11">
        <v>28.633677999675918</v>
      </c>
      <c r="AB42" s="11">
        <v>28.5338997256185</v>
      </c>
      <c r="AC42" s="11">
        <v>28.400463651234585</v>
      </c>
      <c r="AD42" s="11">
        <v>28.253940389853774</v>
      </c>
      <c r="AE42" s="11">
        <v>28.134874389292079</v>
      </c>
      <c r="AF42" s="11">
        <v>28.025538111104851</v>
      </c>
      <c r="AG42" s="11">
        <v>27.904377308472885</v>
      </c>
      <c r="AH42" s="11">
        <v>27.759794850507284</v>
      </c>
      <c r="AI42" s="11">
        <v>27.594431738873443</v>
      </c>
      <c r="AJ42" s="11">
        <v>27.408781588764555</v>
      </c>
      <c r="AK42" s="11">
        <v>27.186531391856924</v>
      </c>
      <c r="AL42" s="11">
        <v>26.937912860261445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39.542005932605434</v>
      </c>
      <c r="N43" s="11">
        <v>38.639538720284513</v>
      </c>
      <c r="O43" s="11">
        <v>38.447506771872639</v>
      </c>
      <c r="P43" s="11">
        <v>39.527703773461866</v>
      </c>
      <c r="Q43" s="11">
        <v>38.011753270850726</v>
      </c>
      <c r="R43" s="11">
        <v>40.788383662853427</v>
      </c>
      <c r="S43" s="11">
        <v>47.142319206706787</v>
      </c>
      <c r="T43" s="11">
        <v>49.016431640636476</v>
      </c>
      <c r="U43" s="11">
        <v>47.859228786230062</v>
      </c>
      <c r="V43" s="11">
        <v>50.593084461933806</v>
      </c>
      <c r="W43" s="11">
        <v>49.196032664064738</v>
      </c>
      <c r="X43" s="11">
        <v>50.38842121637532</v>
      </c>
      <c r="Y43" s="11">
        <v>50.056609839956039</v>
      </c>
      <c r="Z43" s="11">
        <v>50.023361446642831</v>
      </c>
      <c r="AA43" s="11">
        <v>50.103117367092018</v>
      </c>
      <c r="AB43" s="11">
        <v>50.048038123499182</v>
      </c>
      <c r="AC43" s="11">
        <v>49.939268814984608</v>
      </c>
      <c r="AD43" s="11">
        <v>49.801876126158504</v>
      </c>
      <c r="AE43" s="11">
        <v>49.662505710072438</v>
      </c>
      <c r="AF43" s="11">
        <v>49.509623677113062</v>
      </c>
      <c r="AG43" s="11">
        <v>49.388014199637453</v>
      </c>
      <c r="AH43" s="11">
        <v>49.264464019133953</v>
      </c>
      <c r="AI43" s="11">
        <v>49.09269256996086</v>
      </c>
      <c r="AJ43" s="11">
        <v>48.909951396998267</v>
      </c>
      <c r="AK43" s="11">
        <v>48.720500862702274</v>
      </c>
      <c r="AL43" s="11">
        <v>48.519081689529784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99.117644000811836</v>
      </c>
      <c r="N45" s="87">
        <f t="shared" ref="N45" si="45">SUM(N46:N47)</f>
        <v>99.687235001901684</v>
      </c>
      <c r="O45" s="87">
        <f t="shared" ref="O45" si="46">SUM(O46:O47)</f>
        <v>96.648203663592767</v>
      </c>
      <c r="P45" s="87">
        <f t="shared" ref="P45" si="47">SUM(P46:P47)</f>
        <v>97.113847574860927</v>
      </c>
      <c r="Q45" s="87">
        <f t="shared" ref="Q45" si="48">SUM(Q46:Q47)</f>
        <v>101.53331109718427</v>
      </c>
      <c r="R45" s="87">
        <f t="shared" ref="R45" si="49">SUM(R46:R47)</f>
        <v>105.41695688068648</v>
      </c>
      <c r="S45" s="87">
        <f t="shared" ref="S45" si="50">SUM(S46:S47)</f>
        <v>108.43549838192973</v>
      </c>
      <c r="T45" s="87">
        <f t="shared" ref="T45" si="51">SUM(T46:T47)</f>
        <v>106.78158523695505</v>
      </c>
      <c r="U45" s="87">
        <f t="shared" ref="U45" si="52">SUM(U46:U47)</f>
        <v>106.3466326419352</v>
      </c>
      <c r="V45" s="87">
        <f t="shared" ref="V45" si="53">SUM(V46:V47)</f>
        <v>106.31603620263718</v>
      </c>
      <c r="W45" s="87">
        <f t="shared" ref="W45" si="54">SUM(W46:W47)</f>
        <v>96.840349740039017</v>
      </c>
      <c r="X45" s="87">
        <f t="shared" ref="X45" si="55">SUM(X46:X47)</f>
        <v>101.59659347693361</v>
      </c>
      <c r="Y45" s="87">
        <f t="shared" ref="Y45" si="56">SUM(Y46:Y47)</f>
        <v>101.44931506747417</v>
      </c>
      <c r="Z45" s="87">
        <f t="shared" ref="Z45" si="57">SUM(Z46:Z47)</f>
        <v>101.21976815772797</v>
      </c>
      <c r="AA45" s="87">
        <f t="shared" ref="AA45" si="58">SUM(AA46:AA47)</f>
        <v>101.15749533703305</v>
      </c>
      <c r="AB45" s="87">
        <f t="shared" ref="AB45" si="59">SUM(AB46:AB47)</f>
        <v>100.8358188681533</v>
      </c>
      <c r="AC45" s="87">
        <f t="shared" ref="AC45" si="60">SUM(AC46:AC47)</f>
        <v>100.40666691825268</v>
      </c>
      <c r="AD45" s="87">
        <f t="shared" ref="AD45" si="61">SUM(AD46:AD47)</f>
        <v>99.959571628131783</v>
      </c>
      <c r="AE45" s="87">
        <f t="shared" ref="AE45" si="62">SUM(AE46:AE47)</f>
        <v>99.562971668694317</v>
      </c>
      <c r="AF45" s="87">
        <f t="shared" ref="AF45" si="63">SUM(AF46:AF47)</f>
        <v>99.195390210431256</v>
      </c>
      <c r="AG45" s="87">
        <f t="shared" ref="AG45" si="64">SUM(AG46:AG47)</f>
        <v>98.915983544154699</v>
      </c>
      <c r="AH45" s="87">
        <f t="shared" ref="AH45" si="65">SUM(AH46:AH47)</f>
        <v>98.658425183759647</v>
      </c>
      <c r="AI45" s="87">
        <f t="shared" ref="AI45" si="66">SUM(AI46:AI47)</f>
        <v>98.366548873185167</v>
      </c>
      <c r="AJ45" s="87">
        <f t="shared" ref="AJ45" si="67">SUM(AJ46:AJ47)</f>
        <v>98.10236955331672</v>
      </c>
      <c r="AK45" s="87">
        <f t="shared" ref="AK45" si="68">SUM(AK46:AK47)</f>
        <v>97.841718009053324</v>
      </c>
      <c r="AL45" s="87">
        <f t="shared" ref="AL45" si="69">SUM(AL46:AL47)</f>
        <v>97.57774605423549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16.238890839551328</v>
      </c>
      <c r="N46" s="11">
        <v>17.076368790559155</v>
      </c>
      <c r="O46" s="11">
        <v>17.106554952324124</v>
      </c>
      <c r="P46" s="11">
        <v>16.899175883426071</v>
      </c>
      <c r="Q46" s="11">
        <v>17.774189116934394</v>
      </c>
      <c r="R46" s="11">
        <v>19.033472315961635</v>
      </c>
      <c r="S46" s="11">
        <v>20.080498173129822</v>
      </c>
      <c r="T46" s="11">
        <v>18.155338476332329</v>
      </c>
      <c r="U46" s="11">
        <v>18.253077342035279</v>
      </c>
      <c r="V46" s="11">
        <v>18.24107903053924</v>
      </c>
      <c r="W46" s="11">
        <v>16.410948591824312</v>
      </c>
      <c r="X46" s="11">
        <v>27.424875194128877</v>
      </c>
      <c r="Y46" s="11">
        <v>27.766136597044301</v>
      </c>
      <c r="Z46" s="11">
        <v>28.113691355276707</v>
      </c>
      <c r="AA46" s="11">
        <v>28.477961555054335</v>
      </c>
      <c r="AB46" s="11">
        <v>28.745424013527906</v>
      </c>
      <c r="AC46" s="11">
        <v>28.927203012160998</v>
      </c>
      <c r="AD46" s="11">
        <v>29.112259208129643</v>
      </c>
      <c r="AE46" s="11">
        <v>29.344019877086698</v>
      </c>
      <c r="AF46" s="11">
        <v>29.580709537546515</v>
      </c>
      <c r="AG46" s="11">
        <v>29.858778675638355</v>
      </c>
      <c r="AH46" s="11">
        <v>30.136404572286363</v>
      </c>
      <c r="AI46" s="11">
        <v>30.408463832703966</v>
      </c>
      <c r="AJ46" s="11">
        <v>30.684213969682638</v>
      </c>
      <c r="AK46" s="11">
        <v>30.953235815676827</v>
      </c>
      <c r="AL46" s="11">
        <v>31.212545614925137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82.878753161260505</v>
      </c>
      <c r="N47" s="11">
        <v>82.610866211342525</v>
      </c>
      <c r="O47" s="11">
        <v>79.54164871126865</v>
      </c>
      <c r="P47" s="11">
        <v>80.214671691434859</v>
      </c>
      <c r="Q47" s="11">
        <v>83.759121980249873</v>
      </c>
      <c r="R47" s="11">
        <v>86.383484564724853</v>
      </c>
      <c r="S47" s="11">
        <v>88.355000208799908</v>
      </c>
      <c r="T47" s="11">
        <v>88.62624676062272</v>
      </c>
      <c r="U47" s="11">
        <v>88.093555299899919</v>
      </c>
      <c r="V47" s="11">
        <v>88.074957172097939</v>
      </c>
      <c r="W47" s="11">
        <v>80.429401148214708</v>
      </c>
      <c r="X47" s="11">
        <v>74.171718282804733</v>
      </c>
      <c r="Y47" s="11">
        <v>73.68317847042988</v>
      </c>
      <c r="Z47" s="11">
        <v>73.10607680245127</v>
      </c>
      <c r="AA47" s="11">
        <v>72.679533781978719</v>
      </c>
      <c r="AB47" s="11">
        <v>72.090394854625387</v>
      </c>
      <c r="AC47" s="11">
        <v>71.479463906091681</v>
      </c>
      <c r="AD47" s="11">
        <v>70.84731242000214</v>
      </c>
      <c r="AE47" s="11">
        <v>70.218951791607623</v>
      </c>
      <c r="AF47" s="11">
        <v>69.614680672884745</v>
      </c>
      <c r="AG47" s="11">
        <v>69.057204868516351</v>
      </c>
      <c r="AH47" s="11">
        <v>68.52202061147328</v>
      </c>
      <c r="AI47" s="11">
        <v>67.958085040481208</v>
      </c>
      <c r="AJ47" s="11">
        <v>67.418155583634075</v>
      </c>
      <c r="AK47" s="11">
        <v>66.88848219337649</v>
      </c>
      <c r="AL47" s="11">
        <v>66.365200439310357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785.29500000000019</v>
      </c>
      <c r="N49" s="87">
        <f t="shared" si="70"/>
        <v>809.04499999999985</v>
      </c>
      <c r="O49" s="87">
        <f t="shared" si="70"/>
        <v>809.58399999999961</v>
      </c>
      <c r="P49" s="87">
        <f t="shared" si="70"/>
        <v>827.04899999999975</v>
      </c>
      <c r="Q49" s="87">
        <f t="shared" si="70"/>
        <v>845.82599999999979</v>
      </c>
      <c r="R49" s="87">
        <f t="shared" si="70"/>
        <v>862.1239999999998</v>
      </c>
      <c r="S49" s="87">
        <f t="shared" si="70"/>
        <v>905.52499999999998</v>
      </c>
      <c r="T49" s="87">
        <f t="shared" si="70"/>
        <v>914.91799999999978</v>
      </c>
      <c r="U49" s="87">
        <f t="shared" si="70"/>
        <v>909.90600000000018</v>
      </c>
      <c r="V49" s="87">
        <f t="shared" si="70"/>
        <v>933.55599999999981</v>
      </c>
      <c r="W49" s="87">
        <f t="shared" si="70"/>
        <v>924.25600000000054</v>
      </c>
      <c r="X49" s="87">
        <f t="shared" si="70"/>
        <v>929.90800000000036</v>
      </c>
      <c r="Y49" s="87">
        <f t="shared" si="70"/>
        <v>933.06999999999971</v>
      </c>
      <c r="Z49" s="87">
        <f t="shared" si="70"/>
        <v>938.16999999999962</v>
      </c>
      <c r="AA49" s="87">
        <f t="shared" si="70"/>
        <v>944.83600000000001</v>
      </c>
      <c r="AB49" s="87">
        <f t="shared" si="70"/>
        <v>949.40200000000027</v>
      </c>
      <c r="AC49" s="87">
        <f t="shared" si="70"/>
        <v>953.23999999999978</v>
      </c>
      <c r="AD49" s="87">
        <f t="shared" si="70"/>
        <v>956.72500000000025</v>
      </c>
      <c r="AE49" s="87">
        <f t="shared" ref="AE49:AL49" si="71">SUM(AE5,AE9,AE15,AE22,AE26,AE32,AE37,AE41,AE45)</f>
        <v>960.1610000000012</v>
      </c>
      <c r="AF49" s="87">
        <f t="shared" si="71"/>
        <v>963.57599999999991</v>
      </c>
      <c r="AG49" s="87">
        <f t="shared" si="71"/>
        <v>967.28300000000013</v>
      </c>
      <c r="AH49" s="87">
        <f t="shared" si="71"/>
        <v>970.88999999999987</v>
      </c>
      <c r="AI49" s="87">
        <f t="shared" si="71"/>
        <v>974.47799999999984</v>
      </c>
      <c r="AJ49" s="87">
        <f t="shared" si="71"/>
        <v>978.11799999999994</v>
      </c>
      <c r="AK49" s="87">
        <f t="shared" si="71"/>
        <v>981.73200000000043</v>
      </c>
      <c r="AL49" s="87">
        <f t="shared" si="71"/>
        <v>985.34599999999989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8.7194296288009385E-2</v>
      </c>
      <c r="N52" s="337">
        <f t="shared" si="73"/>
        <v>9.4566668561892678E-2</v>
      </c>
      <c r="O52" s="337">
        <f t="shared" si="73"/>
        <v>9.6762929635474865E-2</v>
      </c>
      <c r="P52" s="337">
        <f t="shared" si="73"/>
        <v>9.5330753449330521E-2</v>
      </c>
      <c r="Q52" s="337">
        <f t="shared" si="73"/>
        <v>9.5091808573099068E-2</v>
      </c>
      <c r="R52" s="337">
        <f t="shared" si="73"/>
        <v>9.6148228704761113E-2</v>
      </c>
      <c r="S52" s="337">
        <f t="shared" si="73"/>
        <v>9.8050663711523378E-2</v>
      </c>
      <c r="T52" s="337">
        <f t="shared" si="73"/>
        <v>0.10055643341733186</v>
      </c>
      <c r="U52" s="337">
        <f t="shared" si="73"/>
        <v>0.10102132012568853</v>
      </c>
      <c r="V52" s="337">
        <f t="shared" si="73"/>
        <v>0.10665630636772308</v>
      </c>
      <c r="W52" s="337">
        <f t="shared" si="73"/>
        <v>0.11117585748853025</v>
      </c>
      <c r="X52" s="337">
        <f t="shared" si="73"/>
        <v>0.10022838146456803</v>
      </c>
      <c r="Y52" s="337">
        <f t="shared" si="73"/>
        <v>0.10087449178794494</v>
      </c>
      <c r="Z52" s="337">
        <f t="shared" si="73"/>
        <v>0.10146966167615745</v>
      </c>
      <c r="AA52" s="337">
        <f t="shared" si="73"/>
        <v>0.10204996691481033</v>
      </c>
      <c r="AB52" s="337">
        <f t="shared" si="73"/>
        <v>0.10262561187744117</v>
      </c>
      <c r="AC52" s="337">
        <f t="shared" si="73"/>
        <v>0.10321380206091019</v>
      </c>
      <c r="AD52" s="337">
        <f t="shared" si="73"/>
        <v>0.1038409486469475</v>
      </c>
      <c r="AE52" s="337">
        <f t="shared" ref="AE52:AL52" si="74">AE5/AE$49</f>
        <v>0.10445601726162985</v>
      </c>
      <c r="AF52" s="337">
        <f t="shared" si="74"/>
        <v>0.10506850093908587</v>
      </c>
      <c r="AG52" s="337">
        <f t="shared" si="74"/>
        <v>0.1056973801974334</v>
      </c>
      <c r="AH52" s="337">
        <f t="shared" si="74"/>
        <v>0.10634743274130276</v>
      </c>
      <c r="AI52" s="337">
        <f t="shared" si="74"/>
        <v>0.10696147022464932</v>
      </c>
      <c r="AJ52" s="337">
        <f t="shared" si="74"/>
        <v>0.10756718611502139</v>
      </c>
      <c r="AK52" s="337">
        <f t="shared" si="74"/>
        <v>0.10820808048523932</v>
      </c>
      <c r="AL52" s="337">
        <f t="shared" si="74"/>
        <v>0.10887672422246099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5.9063257271137398E-2</v>
      </c>
      <c r="N53" s="336">
        <f t="shared" si="75"/>
        <v>6.3942575928424714E-2</v>
      </c>
      <c r="O53" s="336">
        <f t="shared" si="75"/>
        <v>6.5539595133088144E-2</v>
      </c>
      <c r="P53" s="336">
        <f t="shared" si="75"/>
        <v>6.5177298711176515E-2</v>
      </c>
      <c r="Q53" s="336">
        <f t="shared" si="75"/>
        <v>6.2759802725986719E-2</v>
      </c>
      <c r="R53" s="336">
        <f t="shared" si="75"/>
        <v>6.5257604728501908E-2</v>
      </c>
      <c r="S53" s="336">
        <f t="shared" si="75"/>
        <v>6.8979963577116887E-2</v>
      </c>
      <c r="T53" s="336">
        <f t="shared" si="75"/>
        <v>7.0064558522332288E-2</v>
      </c>
      <c r="U53" s="336">
        <f t="shared" si="75"/>
        <v>7.0982416341336313E-2</v>
      </c>
      <c r="V53" s="336">
        <f t="shared" si="75"/>
        <v>7.4186539976505567E-2</v>
      </c>
      <c r="W53" s="336">
        <f t="shared" si="75"/>
        <v>7.7488682802305045E-2</v>
      </c>
      <c r="X53" s="336">
        <f t="shared" si="75"/>
        <v>6.7094070240797346E-2</v>
      </c>
      <c r="Y53" s="336">
        <f t="shared" si="75"/>
        <v>6.746137999729504E-2</v>
      </c>
      <c r="Z53" s="336">
        <f t="shared" si="75"/>
        <v>6.7762030136119603E-2</v>
      </c>
      <c r="AA53" s="336">
        <f t="shared" si="75"/>
        <v>6.804135344820153E-2</v>
      </c>
      <c r="AB53" s="336">
        <f t="shared" si="75"/>
        <v>6.8340576917564122E-2</v>
      </c>
      <c r="AC53" s="336">
        <f t="shared" si="75"/>
        <v>6.8643426536521876E-2</v>
      </c>
      <c r="AD53" s="336">
        <f t="shared" si="75"/>
        <v>6.8958904478799696E-2</v>
      </c>
      <c r="AE53" s="336">
        <f t="shared" ref="AE53:AL53" si="76">AE6/AE$49</f>
        <v>6.9272941312925593E-2</v>
      </c>
      <c r="AF53" s="336">
        <f t="shared" si="76"/>
        <v>6.9592586401798329E-2</v>
      </c>
      <c r="AG53" s="336">
        <f t="shared" si="76"/>
        <v>6.9919837166135673E-2</v>
      </c>
      <c r="AH53" s="336">
        <f t="shared" si="76"/>
        <v>7.024434289135062E-2</v>
      </c>
      <c r="AI53" s="336">
        <f t="shared" si="76"/>
        <v>7.0549247374308052E-2</v>
      </c>
      <c r="AJ53" s="336">
        <f t="shared" si="76"/>
        <v>7.08525217642548E-2</v>
      </c>
      <c r="AK53" s="336">
        <f t="shared" si="76"/>
        <v>7.1183273796565597E-2</v>
      </c>
      <c r="AL53" s="336">
        <f t="shared" si="76"/>
        <v>7.1528834854844292E-2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2.8131039016871993E-2</v>
      </c>
      <c r="N54" s="336">
        <f t="shared" si="77"/>
        <v>3.0624092633467971E-2</v>
      </c>
      <c r="O54" s="336">
        <f t="shared" si="77"/>
        <v>3.1223334502386735E-2</v>
      </c>
      <c r="P54" s="336">
        <f t="shared" si="77"/>
        <v>3.015345473815401E-2</v>
      </c>
      <c r="Q54" s="336">
        <f t="shared" si="77"/>
        <v>3.2332005847112363E-2</v>
      </c>
      <c r="R54" s="336">
        <f t="shared" si="77"/>
        <v>3.0890623976259204E-2</v>
      </c>
      <c r="S54" s="336">
        <f t="shared" si="77"/>
        <v>2.9070700134406494E-2</v>
      </c>
      <c r="T54" s="336">
        <f t="shared" si="77"/>
        <v>3.049187489499958E-2</v>
      </c>
      <c r="U54" s="336">
        <f t="shared" si="77"/>
        <v>3.0038903784352214E-2</v>
      </c>
      <c r="V54" s="336">
        <f t="shared" si="77"/>
        <v>3.2469766391217507E-2</v>
      </c>
      <c r="W54" s="336">
        <f t="shared" si="77"/>
        <v>3.3687174686225188E-2</v>
      </c>
      <c r="X54" s="336">
        <f t="shared" si="77"/>
        <v>3.3134311223770703E-2</v>
      </c>
      <c r="Y54" s="336">
        <f t="shared" si="77"/>
        <v>3.3413111790649909E-2</v>
      </c>
      <c r="Z54" s="336">
        <f t="shared" si="77"/>
        <v>3.3707631540037843E-2</v>
      </c>
      <c r="AA54" s="336">
        <f t="shared" si="77"/>
        <v>3.40086134666088E-2</v>
      </c>
      <c r="AB54" s="336">
        <f t="shared" si="77"/>
        <v>3.4285034959877038E-2</v>
      </c>
      <c r="AC54" s="336">
        <f t="shared" si="77"/>
        <v>3.4570375524388304E-2</v>
      </c>
      <c r="AD54" s="336">
        <f t="shared" si="77"/>
        <v>3.4882044168147816E-2</v>
      </c>
      <c r="AE54" s="336">
        <f t="shared" ref="AE54:AL54" si="78">AE7/AE$49</f>
        <v>3.5183075948704269E-2</v>
      </c>
      <c r="AF54" s="336">
        <f t="shared" si="78"/>
        <v>3.5475914537287545E-2</v>
      </c>
      <c r="AG54" s="336">
        <f t="shared" si="78"/>
        <v>3.5777543031297723E-2</v>
      </c>
      <c r="AH54" s="336">
        <f t="shared" si="78"/>
        <v>3.6103089849952148E-2</v>
      </c>
      <c r="AI54" s="336">
        <f t="shared" si="78"/>
        <v>3.6412222850341257E-2</v>
      </c>
      <c r="AJ54" s="336">
        <f t="shared" si="78"/>
        <v>3.6714664350766577E-2</v>
      </c>
      <c r="AK54" s="336">
        <f t="shared" si="78"/>
        <v>3.702480668867373E-2</v>
      </c>
      <c r="AL54" s="336">
        <f t="shared" si="78"/>
        <v>3.734788936761671E-2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0.18257562770460031</v>
      </c>
      <c r="N56" s="337">
        <f t="shared" si="79"/>
        <v>0.17685353750232929</v>
      </c>
      <c r="O56" s="337">
        <f t="shared" si="79"/>
        <v>0.1757166814846334</v>
      </c>
      <c r="P56" s="337">
        <f t="shared" si="79"/>
        <v>0.1820323178466951</v>
      </c>
      <c r="Q56" s="337">
        <f t="shared" si="79"/>
        <v>0.18355445233335194</v>
      </c>
      <c r="R56" s="337">
        <f t="shared" si="79"/>
        <v>0.17903198989085969</v>
      </c>
      <c r="S56" s="337">
        <f t="shared" si="79"/>
        <v>0.1839106677428185</v>
      </c>
      <c r="T56" s="337">
        <f t="shared" si="79"/>
        <v>0.17932873495539761</v>
      </c>
      <c r="U56" s="337">
        <f t="shared" si="79"/>
        <v>0.18668642913619668</v>
      </c>
      <c r="V56" s="337">
        <f t="shared" si="79"/>
        <v>0.19205110086141244</v>
      </c>
      <c r="W56" s="337">
        <f t="shared" si="79"/>
        <v>0.20384956607573659</v>
      </c>
      <c r="X56" s="337">
        <f t="shared" si="79"/>
        <v>0.20818217577795622</v>
      </c>
      <c r="Y56" s="337">
        <f t="shared" si="79"/>
        <v>0.20931012557248613</v>
      </c>
      <c r="Z56" s="337">
        <f t="shared" si="79"/>
        <v>0.2107950724667717</v>
      </c>
      <c r="AA56" s="337">
        <f t="shared" si="79"/>
        <v>0.21221632077903177</v>
      </c>
      <c r="AB56" s="337">
        <f t="shared" si="79"/>
        <v>0.21368242869687934</v>
      </c>
      <c r="AC56" s="337">
        <f t="shared" si="79"/>
        <v>0.21516646082769111</v>
      </c>
      <c r="AD56" s="337">
        <f t="shared" si="79"/>
        <v>0.21667880144865101</v>
      </c>
      <c r="AE56" s="337">
        <f t="shared" ref="AE56:AL56" si="80">AE9/AE$49</f>
        <v>0.21824419674905793</v>
      </c>
      <c r="AF56" s="337">
        <f t="shared" si="80"/>
        <v>0.21980485888450166</v>
      </c>
      <c r="AG56" s="337">
        <f t="shared" si="80"/>
        <v>0.22140521046850581</v>
      </c>
      <c r="AH56" s="337">
        <f t="shared" si="80"/>
        <v>0.22298769274695546</v>
      </c>
      <c r="AI56" s="337">
        <f t="shared" si="80"/>
        <v>0.22448532359217616</v>
      </c>
      <c r="AJ56" s="337">
        <f t="shared" si="80"/>
        <v>0.22598567041331519</v>
      </c>
      <c r="AK56" s="337">
        <f t="shared" si="80"/>
        <v>0.22749541913994334</v>
      </c>
      <c r="AL56" s="337">
        <f t="shared" si="80"/>
        <v>0.2290685926212683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5.4986686961354891E-2</v>
      </c>
      <c r="N57" s="336">
        <f t="shared" si="81"/>
        <v>5.0935388138688878E-2</v>
      </c>
      <c r="O57" s="336">
        <f t="shared" si="81"/>
        <v>5.2045134409869825E-2</v>
      </c>
      <c r="P57" s="336">
        <f t="shared" si="81"/>
        <v>5.3259592943260041E-2</v>
      </c>
      <c r="Q57" s="336">
        <f t="shared" si="81"/>
        <v>5.4728219896645863E-2</v>
      </c>
      <c r="R57" s="336">
        <f t="shared" si="81"/>
        <v>5.4415555474138698E-2</v>
      </c>
      <c r="S57" s="336">
        <f t="shared" si="81"/>
        <v>5.6059422774258093E-2</v>
      </c>
      <c r="T57" s="336">
        <f t="shared" si="81"/>
        <v>5.3631401941767201E-2</v>
      </c>
      <c r="U57" s="336">
        <f t="shared" si="81"/>
        <v>5.6687979684489645E-2</v>
      </c>
      <c r="V57" s="336">
        <f t="shared" si="81"/>
        <v>5.8544899285478014E-2</v>
      </c>
      <c r="W57" s="336">
        <f t="shared" si="81"/>
        <v>6.1391914329885632E-2</v>
      </c>
      <c r="X57" s="336">
        <f t="shared" si="81"/>
        <v>7.0708624620048066E-2</v>
      </c>
      <c r="Y57" s="336">
        <f t="shared" si="81"/>
        <v>7.1511087004252613E-2</v>
      </c>
      <c r="Z57" s="336">
        <f t="shared" si="81"/>
        <v>7.2358991938610201E-2</v>
      </c>
      <c r="AA57" s="336">
        <f t="shared" si="81"/>
        <v>7.3151226068748076E-2</v>
      </c>
      <c r="AB57" s="336">
        <f t="shared" si="81"/>
        <v>7.394375431829113E-2</v>
      </c>
      <c r="AC57" s="336">
        <f t="shared" si="81"/>
        <v>7.4717783664907819E-2</v>
      </c>
      <c r="AD57" s="336">
        <f t="shared" si="81"/>
        <v>7.5492048434051717E-2</v>
      </c>
      <c r="AE57" s="336">
        <f t="shared" ref="AE57:AL57" si="82">AE10/AE$49</f>
        <v>7.6297801910335777E-2</v>
      </c>
      <c r="AF57" s="336">
        <f t="shared" si="82"/>
        <v>7.7107249507392409E-2</v>
      </c>
      <c r="AG57" s="336">
        <f t="shared" si="82"/>
        <v>7.7915285312483776E-2</v>
      </c>
      <c r="AH57" s="336">
        <f t="shared" si="82"/>
        <v>7.8722336081681596E-2</v>
      </c>
      <c r="AI57" s="336">
        <f t="shared" si="82"/>
        <v>7.9512438410878988E-2</v>
      </c>
      <c r="AJ57" s="336">
        <f t="shared" si="82"/>
        <v>8.0301412168595931E-2</v>
      </c>
      <c r="AK57" s="336">
        <f t="shared" si="82"/>
        <v>8.1090385730965872E-2</v>
      </c>
      <c r="AL57" s="336">
        <f t="shared" si="82"/>
        <v>8.1896648389798973E-2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South East Midlands</v>
      </c>
      <c r="L58" s="232" t="str">
        <f>'Occ T3'!A13</f>
        <v>22 Health professionals</v>
      </c>
      <c r="M58" s="336">
        <f t="shared" ref="M58:AD58" si="83">M11/M$49</f>
        <v>3.0977607848106482E-2</v>
      </c>
      <c r="N58" s="336">
        <f t="shared" si="83"/>
        <v>3.3425261645161727E-2</v>
      </c>
      <c r="O58" s="336">
        <f t="shared" si="83"/>
        <v>3.3791350023961025E-2</v>
      </c>
      <c r="P58" s="336">
        <f t="shared" si="83"/>
        <v>3.431355519820415E-2</v>
      </c>
      <c r="Q58" s="336">
        <f t="shared" si="83"/>
        <v>3.4204190997332087E-2</v>
      </c>
      <c r="R58" s="336">
        <f t="shared" si="83"/>
        <v>3.3577773914956734E-2</v>
      </c>
      <c r="S58" s="336">
        <f t="shared" si="83"/>
        <v>3.415362524933075E-2</v>
      </c>
      <c r="T58" s="336">
        <f t="shared" si="83"/>
        <v>3.6848048894633029E-2</v>
      </c>
      <c r="U58" s="336">
        <f t="shared" si="83"/>
        <v>3.662540045951565E-2</v>
      </c>
      <c r="V58" s="336">
        <f t="shared" si="83"/>
        <v>3.7380398770735727E-2</v>
      </c>
      <c r="W58" s="336">
        <f t="shared" si="83"/>
        <v>3.7659119300624939E-2</v>
      </c>
      <c r="X58" s="336">
        <f t="shared" si="83"/>
        <v>3.5840198622132537E-2</v>
      </c>
      <c r="Y58" s="336">
        <f t="shared" si="83"/>
        <v>3.6038826383402674E-2</v>
      </c>
      <c r="Z58" s="336">
        <f t="shared" si="83"/>
        <v>3.6258383700509642E-2</v>
      </c>
      <c r="AA58" s="336">
        <f t="shared" si="83"/>
        <v>3.6457239772023323E-2</v>
      </c>
      <c r="AB58" s="336">
        <f t="shared" si="83"/>
        <v>3.6656598510141053E-2</v>
      </c>
      <c r="AC58" s="336">
        <f t="shared" si="83"/>
        <v>3.6847210522128415E-2</v>
      </c>
      <c r="AD58" s="336">
        <f t="shared" si="83"/>
        <v>3.707594278714467E-2</v>
      </c>
      <c r="AE58" s="336">
        <f t="shared" ref="AE58:AL58" si="84">AE11/AE$49</f>
        <v>3.7289675862859785E-2</v>
      </c>
      <c r="AF58" s="336">
        <f t="shared" si="84"/>
        <v>3.7460196775512468E-2</v>
      </c>
      <c r="AG58" s="336">
        <f t="shared" si="84"/>
        <v>3.7645353868125037E-2</v>
      </c>
      <c r="AH58" s="336">
        <f t="shared" si="84"/>
        <v>3.7822094112189175E-2</v>
      </c>
      <c r="AI58" s="336">
        <f t="shared" si="84"/>
        <v>3.8003010173312618E-2</v>
      </c>
      <c r="AJ58" s="336">
        <f t="shared" si="84"/>
        <v>3.8175340745656781E-2</v>
      </c>
      <c r="AK58" s="336">
        <f t="shared" si="84"/>
        <v>3.8342605243511393E-2</v>
      </c>
      <c r="AL58" s="336">
        <f t="shared" si="84"/>
        <v>3.8542594548589264E-2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3.7285576785458414E-2</v>
      </c>
      <c r="N59" s="336">
        <f t="shared" si="85"/>
        <v>3.6613237129346797E-2</v>
      </c>
      <c r="O59" s="336">
        <f t="shared" si="85"/>
        <v>3.5655363650518364E-2</v>
      </c>
      <c r="P59" s="336">
        <f t="shared" si="85"/>
        <v>3.8431670812337698E-2</v>
      </c>
      <c r="Q59" s="336">
        <f t="shared" si="85"/>
        <v>3.7283293490042356E-2</v>
      </c>
      <c r="R59" s="336">
        <f t="shared" si="85"/>
        <v>3.6524198594411521E-2</v>
      </c>
      <c r="S59" s="336">
        <f t="shared" si="85"/>
        <v>3.6010682184187827E-2</v>
      </c>
      <c r="T59" s="336">
        <f t="shared" si="85"/>
        <v>3.3542266502925751E-2</v>
      </c>
      <c r="U59" s="336">
        <f t="shared" si="85"/>
        <v>3.5040424921077111E-2</v>
      </c>
      <c r="V59" s="336">
        <f t="shared" si="85"/>
        <v>3.6342832319076215E-2</v>
      </c>
      <c r="W59" s="336">
        <f t="shared" si="85"/>
        <v>3.7966383372366318E-2</v>
      </c>
      <c r="X59" s="336">
        <f t="shared" si="85"/>
        <v>3.5189430109676789E-2</v>
      </c>
      <c r="Y59" s="336">
        <f t="shared" si="85"/>
        <v>3.4828804869455506E-2</v>
      </c>
      <c r="Z59" s="336">
        <f t="shared" si="85"/>
        <v>3.4707597958964588E-2</v>
      </c>
      <c r="AA59" s="336">
        <f t="shared" si="85"/>
        <v>3.4610077044232822E-2</v>
      </c>
      <c r="AB59" s="336">
        <f t="shared" si="85"/>
        <v>3.4558151345235488E-2</v>
      </c>
      <c r="AC59" s="336">
        <f t="shared" si="85"/>
        <v>3.452590460767186E-2</v>
      </c>
      <c r="AD59" s="336">
        <f t="shared" si="85"/>
        <v>3.449319875961971E-2</v>
      </c>
      <c r="AE59" s="336">
        <f t="shared" ref="AE59:AL59" si="86">AE12/AE$49</f>
        <v>3.4486885275475603E-2</v>
      </c>
      <c r="AF59" s="336">
        <f t="shared" si="86"/>
        <v>3.4498789880793065E-2</v>
      </c>
      <c r="AG59" s="336">
        <f t="shared" si="86"/>
        <v>3.4537355887604836E-2</v>
      </c>
      <c r="AH59" s="336">
        <f t="shared" si="86"/>
        <v>3.4545003239880023E-2</v>
      </c>
      <c r="AI59" s="336">
        <f t="shared" si="86"/>
        <v>3.45384408815156E-2</v>
      </c>
      <c r="AJ59" s="336">
        <f t="shared" si="86"/>
        <v>3.4533638061704633E-2</v>
      </c>
      <c r="AK59" s="336">
        <f t="shared" si="86"/>
        <v>3.4531078808739166E-2</v>
      </c>
      <c r="AL59" s="336">
        <f t="shared" si="86"/>
        <v>3.4533026493068074E-2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5.9325756109680515E-2</v>
      </c>
      <c r="N60" s="336">
        <f t="shared" si="87"/>
        <v>5.5879650589131899E-2</v>
      </c>
      <c r="O60" s="336">
        <f t="shared" si="87"/>
        <v>5.4224833400284202E-2</v>
      </c>
      <c r="P60" s="336">
        <f t="shared" si="87"/>
        <v>5.602749889289322E-2</v>
      </c>
      <c r="Q60" s="336">
        <f t="shared" si="87"/>
        <v>5.7338747949331623E-2</v>
      </c>
      <c r="R60" s="336">
        <f t="shared" si="87"/>
        <v>5.4514461907352742E-2</v>
      </c>
      <c r="S60" s="336">
        <f t="shared" si="87"/>
        <v>5.7686937535041831E-2</v>
      </c>
      <c r="T60" s="336">
        <f t="shared" si="87"/>
        <v>5.5307017616071638E-2</v>
      </c>
      <c r="U60" s="336">
        <f t="shared" si="87"/>
        <v>5.8332624071114267E-2</v>
      </c>
      <c r="V60" s="336">
        <f t="shared" si="87"/>
        <v>5.9782970486122487E-2</v>
      </c>
      <c r="W60" s="336">
        <f t="shared" si="87"/>
        <v>6.6832149072859712E-2</v>
      </c>
      <c r="X60" s="336">
        <f t="shared" si="87"/>
        <v>6.6443922426098839E-2</v>
      </c>
      <c r="Y60" s="336">
        <f t="shared" si="87"/>
        <v>6.6931407315375321E-2</v>
      </c>
      <c r="Z60" s="336">
        <f t="shared" si="87"/>
        <v>6.7470098868687281E-2</v>
      </c>
      <c r="AA60" s="336">
        <f t="shared" si="87"/>
        <v>6.7997777894027542E-2</v>
      </c>
      <c r="AB60" s="336">
        <f t="shared" si="87"/>
        <v>6.8523924523211682E-2</v>
      </c>
      <c r="AC60" s="336">
        <f t="shared" si="87"/>
        <v>6.9075562032982998E-2</v>
      </c>
      <c r="AD60" s="336">
        <f t="shared" si="87"/>
        <v>6.9617611467834906E-2</v>
      </c>
      <c r="AE60" s="336">
        <f t="shared" ref="AE60:AL60" si="88">AE13/AE$49</f>
        <v>7.0169833700386763E-2</v>
      </c>
      <c r="AF60" s="336">
        <f t="shared" si="88"/>
        <v>7.0738622720803723E-2</v>
      </c>
      <c r="AG60" s="336">
        <f t="shared" si="88"/>
        <v>7.1307215400292154E-2</v>
      </c>
      <c r="AH60" s="336">
        <f t="shared" si="88"/>
        <v>7.1898259313204663E-2</v>
      </c>
      <c r="AI60" s="336">
        <f t="shared" si="88"/>
        <v>7.2431434126468991E-2</v>
      </c>
      <c r="AJ60" s="336">
        <f t="shared" si="88"/>
        <v>7.2975279437357862E-2</v>
      </c>
      <c r="AK60" s="336">
        <f t="shared" si="88"/>
        <v>7.3531349356726866E-2</v>
      </c>
      <c r="AL60" s="336">
        <f t="shared" si="88"/>
        <v>7.4096323189811991E-2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0.11202642600079908</v>
      </c>
      <c r="N62" s="337">
        <f t="shared" si="89"/>
        <v>0.11400988406611683</v>
      </c>
      <c r="O62" s="337">
        <f t="shared" si="89"/>
        <v>0.11594037016443398</v>
      </c>
      <c r="P62" s="337">
        <f t="shared" si="89"/>
        <v>0.11305636287632206</v>
      </c>
      <c r="Q62" s="337">
        <f t="shared" si="89"/>
        <v>0.11376799278121044</v>
      </c>
      <c r="R62" s="337">
        <f t="shared" si="89"/>
        <v>0.11366842739496245</v>
      </c>
      <c r="S62" s="337">
        <f t="shared" si="89"/>
        <v>0.11352294071719841</v>
      </c>
      <c r="T62" s="337">
        <f t="shared" si="89"/>
        <v>0.11666040980211778</v>
      </c>
      <c r="U62" s="337">
        <f t="shared" si="89"/>
        <v>0.11733889477696383</v>
      </c>
      <c r="V62" s="337">
        <f t="shared" si="89"/>
        <v>0.11627598628595018</v>
      </c>
      <c r="W62" s="337">
        <f t="shared" si="89"/>
        <v>0.1227385394999326</v>
      </c>
      <c r="X62" s="337">
        <f t="shared" si="89"/>
        <v>0.12308672574281304</v>
      </c>
      <c r="Y62" s="337">
        <f t="shared" si="89"/>
        <v>0.12366877488240652</v>
      </c>
      <c r="Z62" s="337">
        <f t="shared" si="89"/>
        <v>0.1243165369268552</v>
      </c>
      <c r="AA62" s="337">
        <f t="shared" si="89"/>
        <v>0.12500128051164763</v>
      </c>
      <c r="AB62" s="337">
        <f t="shared" si="89"/>
        <v>0.12564835416645445</v>
      </c>
      <c r="AC62" s="337">
        <f t="shared" si="89"/>
        <v>0.1262862923579266</v>
      </c>
      <c r="AD62" s="337">
        <f t="shared" si="89"/>
        <v>0.12690361622961052</v>
      </c>
      <c r="AE62" s="337">
        <f t="shared" ref="AE62:AL62" si="90">AE15/AE$49</f>
        <v>0.12748494886890457</v>
      </c>
      <c r="AF62" s="337">
        <f t="shared" si="90"/>
        <v>0.12808565465957</v>
      </c>
      <c r="AG62" s="337">
        <f t="shared" si="90"/>
        <v>0.12872846721361031</v>
      </c>
      <c r="AH62" s="337">
        <f t="shared" si="90"/>
        <v>0.1294090895029146</v>
      </c>
      <c r="AI62" s="337">
        <f t="shared" si="90"/>
        <v>0.13002427544672654</v>
      </c>
      <c r="AJ62" s="337">
        <f t="shared" si="90"/>
        <v>0.13064913553100954</v>
      </c>
      <c r="AK62" s="337">
        <f t="shared" si="90"/>
        <v>0.13131062068127006</v>
      </c>
      <c r="AL62" s="337">
        <f t="shared" si="90"/>
        <v>0.13199598343770613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1.8387123705508376E-2</v>
      </c>
      <c r="N63" s="336">
        <f t="shared" si="91"/>
        <v>1.7367861419230739E-2</v>
      </c>
      <c r="O63" s="336">
        <f t="shared" si="91"/>
        <v>1.7916180276546359E-2</v>
      </c>
      <c r="P63" s="336">
        <f t="shared" si="91"/>
        <v>1.8272444825678632E-2</v>
      </c>
      <c r="Q63" s="336">
        <f t="shared" si="91"/>
        <v>1.6846691229068816E-2</v>
      </c>
      <c r="R63" s="336">
        <f t="shared" si="91"/>
        <v>1.6112757030913995E-2</v>
      </c>
      <c r="S63" s="336">
        <f t="shared" si="91"/>
        <v>1.6755150488279219E-2</v>
      </c>
      <c r="T63" s="336">
        <f t="shared" si="91"/>
        <v>1.7927117669236266E-2</v>
      </c>
      <c r="U63" s="336">
        <f t="shared" si="91"/>
        <v>1.842313852276848E-2</v>
      </c>
      <c r="V63" s="336">
        <f t="shared" si="91"/>
        <v>1.7780203395220302E-2</v>
      </c>
      <c r="W63" s="336">
        <f t="shared" si="91"/>
        <v>1.937765175966024E-2</v>
      </c>
      <c r="X63" s="336">
        <f t="shared" si="91"/>
        <v>1.7379427308635065E-2</v>
      </c>
      <c r="Y63" s="336">
        <f t="shared" si="91"/>
        <v>1.7468772302698089E-2</v>
      </c>
      <c r="Z63" s="336">
        <f t="shared" si="91"/>
        <v>1.7549775883750708E-2</v>
      </c>
      <c r="AA63" s="336">
        <f t="shared" si="91"/>
        <v>1.7625221715955416E-2</v>
      </c>
      <c r="AB63" s="336">
        <f t="shared" si="91"/>
        <v>1.77113814670532E-2</v>
      </c>
      <c r="AC63" s="336">
        <f t="shared" si="91"/>
        <v>1.7792778154667763E-2</v>
      </c>
      <c r="AD63" s="336">
        <f t="shared" si="91"/>
        <v>1.7860663136060571E-2</v>
      </c>
      <c r="AE63" s="336">
        <f t="shared" ref="AE63:AL63" si="92">AE16/AE$49</f>
        <v>1.7921484460358052E-2</v>
      </c>
      <c r="AF63" s="336">
        <f t="shared" si="92"/>
        <v>1.7981032902669596E-2</v>
      </c>
      <c r="AG63" s="336">
        <f t="shared" si="92"/>
        <v>1.8062608003402789E-2</v>
      </c>
      <c r="AH63" s="336">
        <f t="shared" si="92"/>
        <v>1.8143693990106256E-2</v>
      </c>
      <c r="AI63" s="336">
        <f t="shared" si="92"/>
        <v>1.8228086125309764E-2</v>
      </c>
      <c r="AJ63" s="336">
        <f t="shared" si="92"/>
        <v>1.8321803802711294E-2</v>
      </c>
      <c r="AK63" s="336">
        <f t="shared" si="92"/>
        <v>1.8409397701356793E-2</v>
      </c>
      <c r="AL63" s="336">
        <f t="shared" si="92"/>
        <v>1.8503646065059741E-2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1.1925747461472772E-2</v>
      </c>
      <c r="N64" s="336">
        <f t="shared" si="93"/>
        <v>1.5554517208468351E-2</v>
      </c>
      <c r="O64" s="336">
        <f t="shared" si="93"/>
        <v>1.5187049341629703E-2</v>
      </c>
      <c r="P64" s="336">
        <f t="shared" si="93"/>
        <v>1.5242317666273405E-2</v>
      </c>
      <c r="Q64" s="336">
        <f t="shared" si="93"/>
        <v>1.5167509413122207E-2</v>
      </c>
      <c r="R64" s="336">
        <f t="shared" si="93"/>
        <v>1.5059542648332699E-2</v>
      </c>
      <c r="S64" s="336">
        <f t="shared" si="93"/>
        <v>1.4956191255553308E-2</v>
      </c>
      <c r="T64" s="336">
        <f t="shared" si="93"/>
        <v>1.5450974758885218E-2</v>
      </c>
      <c r="U64" s="336">
        <f t="shared" si="93"/>
        <v>1.6825720571864738E-2</v>
      </c>
      <c r="V64" s="336">
        <f t="shared" si="93"/>
        <v>1.653531399870917E-2</v>
      </c>
      <c r="W64" s="336">
        <f t="shared" si="93"/>
        <v>1.685680054343246E-2</v>
      </c>
      <c r="X64" s="336">
        <f t="shared" si="93"/>
        <v>2.46646510231287E-2</v>
      </c>
      <c r="Y64" s="336">
        <f t="shared" si="93"/>
        <v>2.5065441045830625E-2</v>
      </c>
      <c r="Z64" s="336">
        <f t="shared" si="93"/>
        <v>2.5479048059378531E-2</v>
      </c>
      <c r="AA64" s="336">
        <f t="shared" si="93"/>
        <v>2.5879411690141456E-2</v>
      </c>
      <c r="AB64" s="336">
        <f t="shared" si="93"/>
        <v>2.6289173414418193E-2</v>
      </c>
      <c r="AC64" s="336">
        <f t="shared" si="93"/>
        <v>2.6683882388971489E-2</v>
      </c>
      <c r="AD64" s="336">
        <f t="shared" si="93"/>
        <v>2.7086381560153187E-2</v>
      </c>
      <c r="AE64" s="336">
        <f t="shared" ref="AE64:AL64" si="94">AE17/AE$49</f>
        <v>2.7470419433850212E-2</v>
      </c>
      <c r="AF64" s="336">
        <f t="shared" si="94"/>
        <v>2.7865425463658614E-2</v>
      </c>
      <c r="AG64" s="336">
        <f t="shared" si="94"/>
        <v>2.8293941427696385E-2</v>
      </c>
      <c r="AH64" s="336">
        <f t="shared" si="94"/>
        <v>2.8739949513143518E-2</v>
      </c>
      <c r="AI64" s="336">
        <f t="shared" si="94"/>
        <v>2.9145289367150131E-2</v>
      </c>
      <c r="AJ64" s="336">
        <f t="shared" si="94"/>
        <v>2.9536105475882167E-2</v>
      </c>
      <c r="AK64" s="336">
        <f t="shared" si="94"/>
        <v>2.9935860202855227E-2</v>
      </c>
      <c r="AL64" s="336">
        <f t="shared" si="94"/>
        <v>3.033313003628996E-2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1.1196766842774068E-2</v>
      </c>
      <c r="N65" s="336">
        <f t="shared" si="95"/>
        <v>1.2856901211717625E-2</v>
      </c>
      <c r="O65" s="336">
        <f t="shared" si="95"/>
        <v>1.2697723892958441E-2</v>
      </c>
      <c r="P65" s="336">
        <f t="shared" si="95"/>
        <v>1.1347244493288725E-2</v>
      </c>
      <c r="Q65" s="336">
        <f t="shared" si="95"/>
        <v>1.1283186225147139E-2</v>
      </c>
      <c r="R65" s="336">
        <f t="shared" si="95"/>
        <v>1.1097741084898444E-2</v>
      </c>
      <c r="S65" s="336">
        <f t="shared" si="95"/>
        <v>1.1189722539957118E-2</v>
      </c>
      <c r="T65" s="336">
        <f t="shared" si="95"/>
        <v>1.0507953058473116E-2</v>
      </c>
      <c r="U65" s="336">
        <f t="shared" si="95"/>
        <v>1.0972737804102078E-2</v>
      </c>
      <c r="V65" s="336">
        <f t="shared" si="95"/>
        <v>1.0576639652714272E-2</v>
      </c>
      <c r="W65" s="336">
        <f t="shared" si="95"/>
        <v>1.1090963191044191E-2</v>
      </c>
      <c r="X65" s="336">
        <f t="shared" si="95"/>
        <v>9.2241082992836274E-3</v>
      </c>
      <c r="Y65" s="336">
        <f t="shared" si="95"/>
        <v>9.3140156783871157E-3</v>
      </c>
      <c r="Z65" s="336">
        <f t="shared" si="95"/>
        <v>9.3726013790388259E-3</v>
      </c>
      <c r="AA65" s="336">
        <f t="shared" si="95"/>
        <v>9.4363779810788702E-3</v>
      </c>
      <c r="AB65" s="336">
        <f t="shared" si="95"/>
        <v>9.4555879011066525E-3</v>
      </c>
      <c r="AC65" s="336">
        <f t="shared" si="95"/>
        <v>9.4799526953326888E-3</v>
      </c>
      <c r="AD65" s="336">
        <f t="shared" si="95"/>
        <v>9.5038889841312126E-3</v>
      </c>
      <c r="AE65" s="336">
        <f t="shared" ref="AE65:AL65" si="96">AE18/AE$49</f>
        <v>9.5222698629437528E-3</v>
      </c>
      <c r="AF65" s="336">
        <f t="shared" si="96"/>
        <v>9.5341584305168904E-3</v>
      </c>
      <c r="AG65" s="336">
        <f t="shared" si="96"/>
        <v>9.5366591649046172E-3</v>
      </c>
      <c r="AH65" s="336">
        <f t="shared" si="96"/>
        <v>9.5312176032749836E-3</v>
      </c>
      <c r="AI65" s="336">
        <f t="shared" si="96"/>
        <v>9.5272146880347203E-3</v>
      </c>
      <c r="AJ65" s="336">
        <f t="shared" si="96"/>
        <v>9.5344356728524864E-3</v>
      </c>
      <c r="AK65" s="336">
        <f t="shared" si="96"/>
        <v>9.5511923254578603E-3</v>
      </c>
      <c r="AL65" s="336">
        <f t="shared" si="96"/>
        <v>9.5631909450022753E-3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1.0997859947149136E-2</v>
      </c>
      <c r="N66" s="336">
        <f t="shared" si="97"/>
        <v>1.3191923438281706E-2</v>
      </c>
      <c r="O66" s="336">
        <f t="shared" si="97"/>
        <v>1.3833517333480613E-2</v>
      </c>
      <c r="P66" s="336">
        <f t="shared" si="97"/>
        <v>1.3083829302420812E-2</v>
      </c>
      <c r="Q66" s="336">
        <f t="shared" si="97"/>
        <v>1.3306469897490753E-2</v>
      </c>
      <c r="R66" s="336">
        <f t="shared" si="97"/>
        <v>1.4952136954150659E-2</v>
      </c>
      <c r="S66" s="336">
        <f t="shared" si="97"/>
        <v>1.4768697569737494E-2</v>
      </c>
      <c r="T66" s="336">
        <f t="shared" si="97"/>
        <v>1.611701214739852E-2</v>
      </c>
      <c r="U66" s="336">
        <f t="shared" si="97"/>
        <v>1.4127279820215437E-2</v>
      </c>
      <c r="V66" s="336">
        <f t="shared" si="97"/>
        <v>1.3405495888458702E-2</v>
      </c>
      <c r="W66" s="336">
        <f t="shared" si="97"/>
        <v>1.4364639802920482E-2</v>
      </c>
      <c r="X66" s="336">
        <f t="shared" si="97"/>
        <v>1.2241108645248298E-2</v>
      </c>
      <c r="Y66" s="336">
        <f t="shared" si="97"/>
        <v>1.2081806427273183E-2</v>
      </c>
      <c r="Z66" s="336">
        <f t="shared" si="97"/>
        <v>1.2055436929163657E-2</v>
      </c>
      <c r="AA66" s="336">
        <f t="shared" si="97"/>
        <v>1.2098178989256012E-2</v>
      </c>
      <c r="AB66" s="336">
        <f t="shared" si="97"/>
        <v>1.2142851153216857E-2</v>
      </c>
      <c r="AC66" s="336">
        <f t="shared" si="97"/>
        <v>1.2182120062116157E-2</v>
      </c>
      <c r="AD66" s="336">
        <f t="shared" si="97"/>
        <v>1.2212841737923476E-2</v>
      </c>
      <c r="AE66" s="336">
        <f t="shared" ref="AE66:AL66" si="98">AE19/AE$49</f>
        <v>1.2253587114301167E-2</v>
      </c>
      <c r="AF66" s="336">
        <f t="shared" si="98"/>
        <v>1.2297760355833848E-2</v>
      </c>
      <c r="AG66" s="336">
        <f t="shared" si="98"/>
        <v>1.2344273334584295E-2</v>
      </c>
      <c r="AH66" s="336">
        <f t="shared" si="98"/>
        <v>1.241141210153119E-2</v>
      </c>
      <c r="AI66" s="336">
        <f t="shared" si="98"/>
        <v>1.2459315408317921E-2</v>
      </c>
      <c r="AJ66" s="336">
        <f t="shared" si="98"/>
        <v>1.2496441359565283E-2</v>
      </c>
      <c r="AK66" s="336">
        <f t="shared" si="98"/>
        <v>1.2540690521331416E-2</v>
      </c>
      <c r="AL66" s="336">
        <f t="shared" si="98"/>
        <v>1.2582430724260065E-2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5.9518928043894727E-2</v>
      </c>
      <c r="N67" s="336">
        <f t="shared" si="99"/>
        <v>5.5038680788418427E-2</v>
      </c>
      <c r="O67" s="336">
        <f t="shared" si="99"/>
        <v>5.6305899319818865E-2</v>
      </c>
      <c r="P67" s="336">
        <f t="shared" si="99"/>
        <v>5.5110526588660488E-2</v>
      </c>
      <c r="Q67" s="336">
        <f t="shared" si="99"/>
        <v>5.7164136016381539E-2</v>
      </c>
      <c r="R67" s="336">
        <f t="shared" si="99"/>
        <v>5.6446249676666657E-2</v>
      </c>
      <c r="S67" s="336">
        <f t="shared" si="99"/>
        <v>5.5853178863671277E-2</v>
      </c>
      <c r="T67" s="336">
        <f t="shared" si="99"/>
        <v>5.6657352168124668E-2</v>
      </c>
      <c r="U67" s="336">
        <f t="shared" si="99"/>
        <v>5.6990018058013091E-2</v>
      </c>
      <c r="V67" s="336">
        <f t="shared" si="99"/>
        <v>5.7978333350847733E-2</v>
      </c>
      <c r="W67" s="336">
        <f t="shared" si="99"/>
        <v>6.1048484202875224E-2</v>
      </c>
      <c r="X67" s="336">
        <f t="shared" si="99"/>
        <v>5.957743046651736E-2</v>
      </c>
      <c r="Y67" s="336">
        <f t="shared" si="99"/>
        <v>5.9738739428217495E-2</v>
      </c>
      <c r="Z67" s="336">
        <f t="shared" si="99"/>
        <v>5.9859674675523465E-2</v>
      </c>
      <c r="AA67" s="336">
        <f t="shared" si="99"/>
        <v>5.9962090135215883E-2</v>
      </c>
      <c r="AB67" s="336">
        <f t="shared" si="99"/>
        <v>6.0049360230659557E-2</v>
      </c>
      <c r="AC67" s="336">
        <f t="shared" si="99"/>
        <v>6.0147559056838502E-2</v>
      </c>
      <c r="AD67" s="336">
        <f t="shared" si="99"/>
        <v>6.023984081134208E-2</v>
      </c>
      <c r="AE67" s="336">
        <f t="shared" ref="AE67:AL67" si="100">AE20/AE$49</f>
        <v>6.0317187997451407E-2</v>
      </c>
      <c r="AF67" s="336">
        <f t="shared" si="100"/>
        <v>6.0407277506891052E-2</v>
      </c>
      <c r="AG67" s="336">
        <f t="shared" si="100"/>
        <v>6.0490985283022207E-2</v>
      </c>
      <c r="AH67" s="336">
        <f t="shared" si="100"/>
        <v>6.058281629485867E-2</v>
      </c>
      <c r="AI67" s="336">
        <f t="shared" si="100"/>
        <v>6.0664369857913993E-2</v>
      </c>
      <c r="AJ67" s="336">
        <f t="shared" si="100"/>
        <v>6.0760349219998296E-2</v>
      </c>
      <c r="AK67" s="336">
        <f t="shared" si="100"/>
        <v>6.0873479930268759E-2</v>
      </c>
      <c r="AL67" s="336">
        <f t="shared" si="100"/>
        <v>6.1013585667094097E-2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0.11371273177245154</v>
      </c>
      <c r="N69" s="337">
        <f t="shared" si="101"/>
        <v>0.11311502253326247</v>
      </c>
      <c r="O69" s="337">
        <f t="shared" si="101"/>
        <v>0.11420045995796782</v>
      </c>
      <c r="P69" s="337">
        <f t="shared" si="101"/>
        <v>0.11375780215283214</v>
      </c>
      <c r="Q69" s="337">
        <f t="shared" si="101"/>
        <v>0.11099293021428</v>
      </c>
      <c r="R69" s="337">
        <f t="shared" si="101"/>
        <v>0.11100922681635865</v>
      </c>
      <c r="S69" s="337">
        <f t="shared" si="101"/>
        <v>0.10664360046429092</v>
      </c>
      <c r="T69" s="337">
        <f t="shared" si="101"/>
        <v>0.10953218577808475</v>
      </c>
      <c r="U69" s="337">
        <f t="shared" si="101"/>
        <v>0.10835633008080402</v>
      </c>
      <c r="V69" s="337">
        <f t="shared" si="101"/>
        <v>0.10462296698556872</v>
      </c>
      <c r="W69" s="337">
        <f t="shared" si="101"/>
        <v>0.10819989835392416</v>
      </c>
      <c r="X69" s="337">
        <f t="shared" si="101"/>
        <v>0.1100295079136094</v>
      </c>
      <c r="Y69" s="337">
        <f t="shared" si="101"/>
        <v>0.10932871944483279</v>
      </c>
      <c r="Z69" s="337">
        <f t="shared" si="101"/>
        <v>0.1086170594036414</v>
      </c>
      <c r="AA69" s="337">
        <f t="shared" si="101"/>
        <v>0.10796114043605526</v>
      </c>
      <c r="AB69" s="337">
        <f t="shared" si="101"/>
        <v>0.10718447106213017</v>
      </c>
      <c r="AC69" s="337">
        <f t="shared" si="101"/>
        <v>0.10645161732389075</v>
      </c>
      <c r="AD69" s="337">
        <f t="shared" si="101"/>
        <v>0.10574888167467143</v>
      </c>
      <c r="AE69" s="337">
        <f t="shared" ref="AE69:AL69" si="102">AE22/AE$49</f>
        <v>0.10500904938148414</v>
      </c>
      <c r="AF69" s="337">
        <f t="shared" si="102"/>
        <v>0.10421334817550965</v>
      </c>
      <c r="AG69" s="337">
        <f t="shared" si="102"/>
        <v>0.1032832963188199</v>
      </c>
      <c r="AH69" s="337">
        <f t="shared" si="102"/>
        <v>0.10226064146797711</v>
      </c>
      <c r="AI69" s="337">
        <f t="shared" si="102"/>
        <v>0.10144858855476839</v>
      </c>
      <c r="AJ69" s="337">
        <f t="shared" si="102"/>
        <v>0.10064793640884086</v>
      </c>
      <c r="AK69" s="337">
        <f t="shared" si="102"/>
        <v>9.9768627147922312E-2</v>
      </c>
      <c r="AL69" s="337">
        <f t="shared" si="102"/>
        <v>9.8793645242828521E-2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8.8966179349401167E-2</v>
      </c>
      <c r="N70" s="336">
        <f t="shared" si="103"/>
        <v>9.0171135634178473E-2</v>
      </c>
      <c r="O70" s="336">
        <f t="shared" si="103"/>
        <v>9.1256526603156543E-2</v>
      </c>
      <c r="P70" s="336">
        <f t="shared" si="103"/>
        <v>8.9321419630916943E-2</v>
      </c>
      <c r="Q70" s="336">
        <f t="shared" si="103"/>
        <v>8.8088967369444812E-2</v>
      </c>
      <c r="R70" s="336">
        <f t="shared" si="103"/>
        <v>8.9749213573635286E-2</v>
      </c>
      <c r="S70" s="336">
        <f t="shared" si="103"/>
        <v>8.6581699099687201E-2</v>
      </c>
      <c r="T70" s="336">
        <f t="shared" si="103"/>
        <v>8.8809060077697122E-2</v>
      </c>
      <c r="U70" s="336">
        <f t="shared" si="103"/>
        <v>8.726038782911219E-2</v>
      </c>
      <c r="V70" s="336">
        <f t="shared" si="103"/>
        <v>8.5567655003254528E-2</v>
      </c>
      <c r="W70" s="336">
        <f t="shared" si="103"/>
        <v>8.9485692541821024E-2</v>
      </c>
      <c r="X70" s="336">
        <f t="shared" si="103"/>
        <v>9.1538951434171123E-2</v>
      </c>
      <c r="Y70" s="336">
        <f t="shared" si="103"/>
        <v>9.1177584796600625E-2</v>
      </c>
      <c r="Z70" s="336">
        <f t="shared" si="103"/>
        <v>9.0799561619509417E-2</v>
      </c>
      <c r="AA70" s="336">
        <f t="shared" si="103"/>
        <v>9.0445995033074683E-2</v>
      </c>
      <c r="AB70" s="336">
        <f t="shared" si="103"/>
        <v>9.0020140685849487E-2</v>
      </c>
      <c r="AC70" s="336">
        <f t="shared" si="103"/>
        <v>8.9659680122412599E-2</v>
      </c>
      <c r="AD70" s="336">
        <f t="shared" si="103"/>
        <v>8.9303136611947095E-2</v>
      </c>
      <c r="AE70" s="336">
        <f t="shared" ref="AE70:AL70" si="104">AE23/AE$49</f>
        <v>8.8876740231268306E-2</v>
      </c>
      <c r="AF70" s="336">
        <f t="shared" si="104"/>
        <v>8.8458483566021012E-2</v>
      </c>
      <c r="AG70" s="336">
        <f t="shared" si="104"/>
        <v>8.8061748646285784E-2</v>
      </c>
      <c r="AH70" s="336">
        <f t="shared" si="104"/>
        <v>8.7666940448604527E-2</v>
      </c>
      <c r="AI70" s="336">
        <f t="shared" si="104"/>
        <v>8.7268252921694475E-2</v>
      </c>
      <c r="AJ70" s="336">
        <f t="shared" si="104"/>
        <v>8.6870437097207223E-2</v>
      </c>
      <c r="AK70" s="336">
        <f t="shared" si="104"/>
        <v>8.6456675585506806E-2</v>
      </c>
      <c r="AL70" s="336">
        <f t="shared" si="104"/>
        <v>8.5981231392492793E-2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2.4746552423050388E-2</v>
      </c>
      <c r="N71" s="336">
        <f t="shared" si="105"/>
        <v>2.2943886899083995E-2</v>
      </c>
      <c r="O71" s="336">
        <f t="shared" si="105"/>
        <v>2.294393335481127E-2</v>
      </c>
      <c r="P71" s="336">
        <f t="shared" si="105"/>
        <v>2.4436382521915184E-2</v>
      </c>
      <c r="Q71" s="336">
        <f t="shared" si="105"/>
        <v>2.2903962844835198E-2</v>
      </c>
      <c r="R71" s="336">
        <f t="shared" si="105"/>
        <v>2.1260013242723353E-2</v>
      </c>
      <c r="S71" s="336">
        <f t="shared" si="105"/>
        <v>2.0061901364603715E-2</v>
      </c>
      <c r="T71" s="336">
        <f t="shared" si="105"/>
        <v>2.0723125700387646E-2</v>
      </c>
      <c r="U71" s="336">
        <f t="shared" si="105"/>
        <v>2.1095942251691816E-2</v>
      </c>
      <c r="V71" s="336">
        <f t="shared" si="105"/>
        <v>1.9055311982314211E-2</v>
      </c>
      <c r="W71" s="336">
        <f t="shared" si="105"/>
        <v>1.8714205812103125E-2</v>
      </c>
      <c r="X71" s="336">
        <f t="shared" si="105"/>
        <v>1.8490556479438279E-2</v>
      </c>
      <c r="Y71" s="336">
        <f t="shared" si="105"/>
        <v>1.8151134648232151E-2</v>
      </c>
      <c r="Z71" s="336">
        <f t="shared" si="105"/>
        <v>1.7817497784131983E-2</v>
      </c>
      <c r="AA71" s="336">
        <f t="shared" si="105"/>
        <v>1.7515145402980586E-2</v>
      </c>
      <c r="AB71" s="336">
        <f t="shared" si="105"/>
        <v>1.7164330376280686E-2</v>
      </c>
      <c r="AC71" s="336">
        <f t="shared" si="105"/>
        <v>1.6791937201478136E-2</v>
      </c>
      <c r="AD71" s="336">
        <f t="shared" si="105"/>
        <v>1.6445745062724327E-2</v>
      </c>
      <c r="AE71" s="336">
        <f t="shared" ref="AE71:AL71" si="106">AE24/AE$49</f>
        <v>1.6132309150215848E-2</v>
      </c>
      <c r="AF71" s="336">
        <f t="shared" si="106"/>
        <v>1.5754864609488616E-2</v>
      </c>
      <c r="AG71" s="336">
        <f t="shared" si="106"/>
        <v>1.5221547672534124E-2</v>
      </c>
      <c r="AH71" s="336">
        <f t="shared" si="106"/>
        <v>1.4593701019372586E-2</v>
      </c>
      <c r="AI71" s="336">
        <f t="shared" si="106"/>
        <v>1.4180335633073915E-2</v>
      </c>
      <c r="AJ71" s="336">
        <f t="shared" si="106"/>
        <v>1.3777499311633631E-2</v>
      </c>
      <c r="AK71" s="336">
        <f t="shared" si="106"/>
        <v>1.33119515624155E-2</v>
      </c>
      <c r="AL71" s="336">
        <f t="shared" si="106"/>
        <v>1.2812413850335718E-2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9.7315441865010482E-2</v>
      </c>
      <c r="N73" s="337">
        <f t="shared" si="107"/>
        <v>9.8389111432105353E-2</v>
      </c>
      <c r="O73" s="337">
        <f t="shared" si="107"/>
        <v>9.9707548663638762E-2</v>
      </c>
      <c r="P73" s="337">
        <f t="shared" si="107"/>
        <v>9.3525033203541941E-2</v>
      </c>
      <c r="Q73" s="337">
        <f t="shared" si="107"/>
        <v>9.4960826197437301E-2</v>
      </c>
      <c r="R73" s="337">
        <f t="shared" si="107"/>
        <v>9.4210575244150552E-2</v>
      </c>
      <c r="S73" s="337">
        <f t="shared" si="107"/>
        <v>9.1273052888728987E-2</v>
      </c>
      <c r="T73" s="337">
        <f t="shared" si="107"/>
        <v>9.1283390031131936E-2</v>
      </c>
      <c r="U73" s="337">
        <f t="shared" si="107"/>
        <v>8.7168223474468814E-2</v>
      </c>
      <c r="V73" s="337">
        <f t="shared" si="107"/>
        <v>8.6297357715987733E-2</v>
      </c>
      <c r="W73" s="337">
        <f t="shared" si="107"/>
        <v>7.7702382666805403E-2</v>
      </c>
      <c r="X73" s="337">
        <f t="shared" si="107"/>
        <v>7.836323390633522E-2</v>
      </c>
      <c r="Y73" s="337">
        <f t="shared" si="107"/>
        <v>7.7552305095883331E-2</v>
      </c>
      <c r="Z73" s="337">
        <f t="shared" si="107"/>
        <v>7.6732430389492137E-2</v>
      </c>
      <c r="AA73" s="337">
        <f t="shared" si="107"/>
        <v>7.5930469802837922E-2</v>
      </c>
      <c r="AB73" s="337">
        <f t="shared" si="107"/>
        <v>7.5215730997522018E-2</v>
      </c>
      <c r="AC73" s="337">
        <f t="shared" si="107"/>
        <v>7.4535099324392437E-2</v>
      </c>
      <c r="AD73" s="337">
        <f t="shared" si="107"/>
        <v>7.3808458776312494E-2</v>
      </c>
      <c r="AE73" s="337">
        <f t="shared" ref="AE73:AL73" si="108">AE26/AE$49</f>
        <v>7.3096534351073217E-2</v>
      </c>
      <c r="AF73" s="337">
        <f t="shared" si="108"/>
        <v>7.2386931709725474E-2</v>
      </c>
      <c r="AG73" s="337">
        <f t="shared" si="108"/>
        <v>7.1680281491947925E-2</v>
      </c>
      <c r="AH73" s="337">
        <f t="shared" si="108"/>
        <v>7.0997825959974975E-2</v>
      </c>
      <c r="AI73" s="337">
        <f t="shared" si="108"/>
        <v>7.0308329719903376E-2</v>
      </c>
      <c r="AJ73" s="337">
        <f t="shared" si="108"/>
        <v>6.9621792850932035E-2</v>
      </c>
      <c r="AK73" s="337">
        <f t="shared" si="108"/>
        <v>6.8925950454203674E-2</v>
      </c>
      <c r="AL73" s="337">
        <f t="shared" si="108"/>
        <v>6.8234830418166012E-2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9.4171285876694325E-3</v>
      </c>
      <c r="N74" s="336">
        <f t="shared" si="109"/>
        <v>1.1481089648743271E-2</v>
      </c>
      <c r="O74" s="336">
        <f t="shared" si="109"/>
        <v>1.1497042450997958E-2</v>
      </c>
      <c r="P74" s="336">
        <f t="shared" si="109"/>
        <v>9.7603742844082006E-3</v>
      </c>
      <c r="Q74" s="336">
        <f t="shared" si="109"/>
        <v>9.3215479344427813E-3</v>
      </c>
      <c r="R74" s="336">
        <f t="shared" si="109"/>
        <v>1.0035781119522236E-2</v>
      </c>
      <c r="S74" s="336">
        <f t="shared" si="109"/>
        <v>1.0290651221914951E-2</v>
      </c>
      <c r="T74" s="336">
        <f t="shared" si="109"/>
        <v>9.7418599010770171E-3</v>
      </c>
      <c r="U74" s="336">
        <f t="shared" si="109"/>
        <v>8.3682060954095912E-3</v>
      </c>
      <c r="V74" s="336">
        <f t="shared" si="109"/>
        <v>9.6881638667029348E-3</v>
      </c>
      <c r="W74" s="336">
        <f t="shared" si="109"/>
        <v>1.0087725766643746E-2</v>
      </c>
      <c r="X74" s="336">
        <f t="shared" si="109"/>
        <v>9.4597190417172738E-3</v>
      </c>
      <c r="Y74" s="336">
        <f t="shared" si="109"/>
        <v>9.4282567087865289E-3</v>
      </c>
      <c r="Z74" s="336">
        <f t="shared" si="109"/>
        <v>9.4253818241710665E-3</v>
      </c>
      <c r="AA74" s="336">
        <f t="shared" si="109"/>
        <v>9.4366463946464335E-3</v>
      </c>
      <c r="AB74" s="336">
        <f t="shared" si="109"/>
        <v>9.4514661512388794E-3</v>
      </c>
      <c r="AC74" s="336">
        <f t="shared" si="109"/>
        <v>9.466841612558341E-3</v>
      </c>
      <c r="AD74" s="336">
        <f t="shared" si="109"/>
        <v>9.4732769403913977E-3</v>
      </c>
      <c r="AE74" s="336">
        <f t="shared" ref="AE74:AL74" si="110">AE27/AE$49</f>
        <v>9.4973456154593908E-3</v>
      </c>
      <c r="AF74" s="336">
        <f t="shared" si="110"/>
        <v>9.5310981081979194E-3</v>
      </c>
      <c r="AG74" s="336">
        <f t="shared" si="110"/>
        <v>9.5639077872328223E-3</v>
      </c>
      <c r="AH74" s="336">
        <f t="shared" si="110"/>
        <v>9.5997837633881467E-3</v>
      </c>
      <c r="AI74" s="336">
        <f t="shared" si="110"/>
        <v>9.6336796600199042E-3</v>
      </c>
      <c r="AJ74" s="336">
        <f t="shared" si="110"/>
        <v>9.6712419879468568E-3</v>
      </c>
      <c r="AK74" s="336">
        <f t="shared" si="110"/>
        <v>9.7092186705231964E-3</v>
      </c>
      <c r="AL74" s="336">
        <f t="shared" si="110"/>
        <v>9.7467167572803087E-3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4.1271068548689865E-2</v>
      </c>
      <c r="N75" s="336">
        <f t="shared" si="111"/>
        <v>4.0993314119533379E-2</v>
      </c>
      <c r="O75" s="336">
        <f t="shared" si="111"/>
        <v>4.0822982863940135E-2</v>
      </c>
      <c r="P75" s="336">
        <f t="shared" si="111"/>
        <v>3.8564779087232583E-2</v>
      </c>
      <c r="Q75" s="336">
        <f t="shared" si="111"/>
        <v>4.1414025732369859E-2</v>
      </c>
      <c r="R75" s="336">
        <f t="shared" si="111"/>
        <v>3.9780877843676364E-2</v>
      </c>
      <c r="S75" s="336">
        <f t="shared" si="111"/>
        <v>3.8690846137075831E-2</v>
      </c>
      <c r="T75" s="336">
        <f t="shared" si="111"/>
        <v>3.9045984150325237E-2</v>
      </c>
      <c r="U75" s="336">
        <f t="shared" si="111"/>
        <v>3.7722609107728074E-2</v>
      </c>
      <c r="V75" s="336">
        <f t="shared" si="111"/>
        <v>3.7960065731912525E-2</v>
      </c>
      <c r="W75" s="336">
        <f t="shared" si="111"/>
        <v>3.3426698843771731E-2</v>
      </c>
      <c r="X75" s="336">
        <f t="shared" si="111"/>
        <v>3.3586776722225806E-2</v>
      </c>
      <c r="Y75" s="336">
        <f t="shared" si="111"/>
        <v>3.3302471682917653E-2</v>
      </c>
      <c r="Z75" s="336">
        <f t="shared" si="111"/>
        <v>3.2970067956013177E-2</v>
      </c>
      <c r="AA75" s="336">
        <f t="shared" si="111"/>
        <v>3.2628209958858602E-2</v>
      </c>
      <c r="AB75" s="336">
        <f t="shared" si="111"/>
        <v>3.2317571270269671E-2</v>
      </c>
      <c r="AC75" s="336">
        <f t="shared" si="111"/>
        <v>3.2017528256061092E-2</v>
      </c>
      <c r="AD75" s="336">
        <f t="shared" si="111"/>
        <v>3.1708067818099497E-2</v>
      </c>
      <c r="AE75" s="336">
        <f t="shared" ref="AE75:AL75" si="112">AE28/AE$49</f>
        <v>3.1400161638665325E-2</v>
      </c>
      <c r="AF75" s="336">
        <f t="shared" si="112"/>
        <v>3.1093024932300744E-2</v>
      </c>
      <c r="AG75" s="336">
        <f t="shared" si="112"/>
        <v>3.0784528103178797E-2</v>
      </c>
      <c r="AH75" s="336">
        <f t="shared" si="112"/>
        <v>3.0472127825469656E-2</v>
      </c>
      <c r="AI75" s="336">
        <f t="shared" si="112"/>
        <v>3.0154041675823504E-2</v>
      </c>
      <c r="AJ75" s="336">
        <f t="shared" si="112"/>
        <v>2.9838340934334587E-2</v>
      </c>
      <c r="AK75" s="336">
        <f t="shared" si="112"/>
        <v>2.9518592005816413E-2</v>
      </c>
      <c r="AL75" s="336">
        <f t="shared" si="112"/>
        <v>2.9206074093636993E-2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2.936732774471602E-2</v>
      </c>
      <c r="N76" s="336">
        <f t="shared" si="113"/>
        <v>2.8306501282860726E-2</v>
      </c>
      <c r="O76" s="336">
        <f t="shared" si="113"/>
        <v>2.9262782181834941E-2</v>
      </c>
      <c r="P76" s="336">
        <f t="shared" si="113"/>
        <v>2.7704355351390739E-2</v>
      </c>
      <c r="Q76" s="336">
        <f t="shared" si="113"/>
        <v>2.6932992681678977E-2</v>
      </c>
      <c r="R76" s="336">
        <f t="shared" si="113"/>
        <v>2.6284125925901985E-2</v>
      </c>
      <c r="S76" s="336">
        <f t="shared" si="113"/>
        <v>2.5022809312102531E-2</v>
      </c>
      <c r="T76" s="336">
        <f t="shared" si="113"/>
        <v>2.5802183657249636E-2</v>
      </c>
      <c r="U76" s="336">
        <f t="shared" si="113"/>
        <v>2.4838706857828068E-2</v>
      </c>
      <c r="V76" s="336">
        <f t="shared" si="113"/>
        <v>2.3752443245229519E-2</v>
      </c>
      <c r="W76" s="336">
        <f t="shared" si="113"/>
        <v>1.9614807590459991E-2</v>
      </c>
      <c r="X76" s="336">
        <f t="shared" si="113"/>
        <v>2.0250334299910164E-2</v>
      </c>
      <c r="Y76" s="336">
        <f t="shared" si="113"/>
        <v>1.9871554453669168E-2</v>
      </c>
      <c r="Z76" s="336">
        <f t="shared" si="113"/>
        <v>1.9503943988642639E-2</v>
      </c>
      <c r="AA76" s="336">
        <f t="shared" si="113"/>
        <v>1.9146313804293786E-2</v>
      </c>
      <c r="AB76" s="336">
        <f t="shared" si="113"/>
        <v>1.8822831877502874E-2</v>
      </c>
      <c r="AC76" s="336">
        <f t="shared" si="113"/>
        <v>1.8515608771762272E-2</v>
      </c>
      <c r="AD76" s="336">
        <f t="shared" si="113"/>
        <v>1.8213526752192007E-2</v>
      </c>
      <c r="AE76" s="336">
        <f t="shared" ref="AE76:AL76" si="114">AE29/AE$49</f>
        <v>1.7904960238536983E-2</v>
      </c>
      <c r="AF76" s="336">
        <f t="shared" si="114"/>
        <v>1.7597362146855516E-2</v>
      </c>
      <c r="AG76" s="336">
        <f t="shared" si="114"/>
        <v>1.7284058200126788E-2</v>
      </c>
      <c r="AH76" s="336">
        <f t="shared" si="114"/>
        <v>1.697978546035827E-2</v>
      </c>
      <c r="AI76" s="336">
        <f t="shared" si="114"/>
        <v>1.668317506684382E-2</v>
      </c>
      <c r="AJ76" s="336">
        <f t="shared" si="114"/>
        <v>1.6388533232786079E-2</v>
      </c>
      <c r="AK76" s="336">
        <f t="shared" si="114"/>
        <v>1.6095030924599695E-2</v>
      </c>
      <c r="AL76" s="336">
        <f t="shared" si="114"/>
        <v>1.5803602455614355E-2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1.7259916983935163E-2</v>
      </c>
      <c r="N77" s="336">
        <f t="shared" si="115"/>
        <v>1.7608206380967981E-2</v>
      </c>
      <c r="O77" s="336">
        <f t="shared" si="115"/>
        <v>1.8124741166865715E-2</v>
      </c>
      <c r="P77" s="336">
        <f t="shared" si="115"/>
        <v>1.7495524480510415E-2</v>
      </c>
      <c r="Q77" s="336">
        <f t="shared" si="115"/>
        <v>1.7292259848945675E-2</v>
      </c>
      <c r="R77" s="336">
        <f t="shared" si="115"/>
        <v>1.8109790355049948E-2</v>
      </c>
      <c r="S77" s="336">
        <f t="shared" si="115"/>
        <v>1.7268746217635668E-2</v>
      </c>
      <c r="T77" s="336">
        <f t="shared" si="115"/>
        <v>1.6693362322480046E-2</v>
      </c>
      <c r="U77" s="336">
        <f t="shared" si="115"/>
        <v>1.6238701413503077E-2</v>
      </c>
      <c r="V77" s="336">
        <f t="shared" si="115"/>
        <v>1.4896684872142749E-2</v>
      </c>
      <c r="W77" s="336">
        <f t="shared" si="115"/>
        <v>1.4573150465929934E-2</v>
      </c>
      <c r="X77" s="336">
        <f t="shared" si="115"/>
        <v>1.5066403842481977E-2</v>
      </c>
      <c r="Y77" s="336">
        <f t="shared" si="115"/>
        <v>1.4950022250509983E-2</v>
      </c>
      <c r="Z77" s="336">
        <f t="shared" si="115"/>
        <v>1.4833036620665256E-2</v>
      </c>
      <c r="AA77" s="336">
        <f t="shared" si="115"/>
        <v>1.4719299645039112E-2</v>
      </c>
      <c r="AB77" s="336">
        <f t="shared" si="115"/>
        <v>1.46238616985106E-2</v>
      </c>
      <c r="AC77" s="336">
        <f t="shared" si="115"/>
        <v>1.4535120684010741E-2</v>
      </c>
      <c r="AD77" s="336">
        <f t="shared" si="115"/>
        <v>1.4413587265629588E-2</v>
      </c>
      <c r="AE77" s="336">
        <f t="shared" ref="AE77:AL77" si="116">AE30/AE$49</f>
        <v>1.429406685841152E-2</v>
      </c>
      <c r="AF77" s="336">
        <f t="shared" si="116"/>
        <v>1.4165446522371289E-2</v>
      </c>
      <c r="AG77" s="336">
        <f t="shared" si="116"/>
        <v>1.4047787401409516E-2</v>
      </c>
      <c r="AH77" s="336">
        <f t="shared" si="116"/>
        <v>1.3946128910758901E-2</v>
      </c>
      <c r="AI77" s="336">
        <f t="shared" si="116"/>
        <v>1.3837433317216147E-2</v>
      </c>
      <c r="AJ77" s="336">
        <f t="shared" si="116"/>
        <v>1.3723676695864519E-2</v>
      </c>
      <c r="AK77" s="336">
        <f t="shared" si="116"/>
        <v>1.3603108853264359E-2</v>
      </c>
      <c r="AL77" s="336">
        <f t="shared" si="116"/>
        <v>1.3478437111634347E-2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0.10041698232743308</v>
      </c>
      <c r="N79" s="337">
        <f t="shared" si="117"/>
        <v>9.9854255671130418E-2</v>
      </c>
      <c r="O79" s="337">
        <f t="shared" si="117"/>
        <v>9.8656800723204374E-2</v>
      </c>
      <c r="P79" s="337">
        <f t="shared" si="117"/>
        <v>0.10649784206574321</v>
      </c>
      <c r="Q79" s="337">
        <f t="shared" si="117"/>
        <v>0.10667740099657572</v>
      </c>
      <c r="R79" s="337">
        <f t="shared" si="117"/>
        <v>0.1050714712662586</v>
      </c>
      <c r="S79" s="337">
        <f t="shared" si="117"/>
        <v>0.10807363361641918</v>
      </c>
      <c r="T79" s="337">
        <f t="shared" si="117"/>
        <v>0.10680804880448276</v>
      </c>
      <c r="U79" s="337">
        <f t="shared" si="117"/>
        <v>0.10327795542622628</v>
      </c>
      <c r="V79" s="337">
        <f t="shared" si="117"/>
        <v>0.10610426545150739</v>
      </c>
      <c r="W79" s="337">
        <f t="shared" si="117"/>
        <v>0.10261876485990537</v>
      </c>
      <c r="X79" s="337">
        <f t="shared" si="117"/>
        <v>0.10053805793880051</v>
      </c>
      <c r="Y79" s="337">
        <f t="shared" si="117"/>
        <v>0.10090790963449676</v>
      </c>
      <c r="Z79" s="337">
        <f t="shared" si="117"/>
        <v>0.10130501243852943</v>
      </c>
      <c r="AA79" s="337">
        <f t="shared" si="117"/>
        <v>0.10167407077595075</v>
      </c>
      <c r="AB79" s="337">
        <f t="shared" si="117"/>
        <v>0.10210965293421281</v>
      </c>
      <c r="AC79" s="337">
        <f t="shared" si="117"/>
        <v>0.10247208934968696</v>
      </c>
      <c r="AD79" s="337">
        <f t="shared" si="117"/>
        <v>0.10281317496155043</v>
      </c>
      <c r="AE79" s="337">
        <f t="shared" ref="AE79:AL79" si="118">AE32/AE$49</f>
        <v>0.10313981058155523</v>
      </c>
      <c r="AF79" s="337">
        <f t="shared" si="118"/>
        <v>0.10346903370471319</v>
      </c>
      <c r="AG79" s="337">
        <f t="shared" si="118"/>
        <v>0.10379302971515827</v>
      </c>
      <c r="AH79" s="337">
        <f t="shared" si="118"/>
        <v>0.10415153395076091</v>
      </c>
      <c r="AI79" s="337">
        <f t="shared" si="118"/>
        <v>0.10452334561926946</v>
      </c>
      <c r="AJ79" s="337">
        <f t="shared" si="118"/>
        <v>0.104886887109107</v>
      </c>
      <c r="AK79" s="337">
        <f t="shared" si="118"/>
        <v>0.10527303963413284</v>
      </c>
      <c r="AL79" s="337">
        <f t="shared" si="118"/>
        <v>0.10567091378773723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7.440174199382775E-2</v>
      </c>
      <c r="N80" s="336">
        <f t="shared" si="119"/>
        <v>7.2218669973994634E-2</v>
      </c>
      <c r="O80" s="336">
        <f t="shared" si="119"/>
        <v>7.2408139938903965E-2</v>
      </c>
      <c r="P80" s="336">
        <f t="shared" si="119"/>
        <v>7.7780391191944645E-2</v>
      </c>
      <c r="Q80" s="336">
        <f t="shared" si="119"/>
        <v>7.9054222785770192E-2</v>
      </c>
      <c r="R80" s="336">
        <f t="shared" si="119"/>
        <v>7.9494866176213638E-2</v>
      </c>
      <c r="S80" s="336">
        <f t="shared" si="119"/>
        <v>7.9124162103335963E-2</v>
      </c>
      <c r="T80" s="336">
        <f t="shared" si="119"/>
        <v>8.0771340277398684E-2</v>
      </c>
      <c r="U80" s="336">
        <f t="shared" si="119"/>
        <v>7.8782860812086478E-2</v>
      </c>
      <c r="V80" s="336">
        <f t="shared" si="119"/>
        <v>7.8381053266346257E-2</v>
      </c>
      <c r="W80" s="336">
        <f t="shared" si="119"/>
        <v>7.5609420743444442E-2</v>
      </c>
      <c r="X80" s="336">
        <f t="shared" si="119"/>
        <v>7.5721785827694357E-2</v>
      </c>
      <c r="Y80" s="336">
        <f t="shared" si="119"/>
        <v>7.6170538095216636E-2</v>
      </c>
      <c r="Z80" s="336">
        <f t="shared" si="119"/>
        <v>7.6589290733273266E-2</v>
      </c>
      <c r="AA80" s="336">
        <f t="shared" si="119"/>
        <v>7.6961091989267746E-2</v>
      </c>
      <c r="AB80" s="336">
        <f t="shared" si="119"/>
        <v>7.7406620195135362E-2</v>
      </c>
      <c r="AC80" s="336">
        <f t="shared" si="119"/>
        <v>7.778054910972497E-2</v>
      </c>
      <c r="AD80" s="336">
        <f t="shared" si="119"/>
        <v>7.813612928514331E-2</v>
      </c>
      <c r="AE80" s="336">
        <f t="shared" ref="AE80:AL80" si="120">AE33/AE$49</f>
        <v>7.8491333668012475E-2</v>
      </c>
      <c r="AF80" s="336">
        <f t="shared" si="120"/>
        <v>7.8853391731330075E-2</v>
      </c>
      <c r="AG80" s="336">
        <f t="shared" si="120"/>
        <v>7.9205266977521491E-2</v>
      </c>
      <c r="AH80" s="336">
        <f t="shared" si="120"/>
        <v>7.9587318666001716E-2</v>
      </c>
      <c r="AI80" s="336">
        <f t="shared" si="120"/>
        <v>8.0003666472293955E-2</v>
      </c>
      <c r="AJ80" s="336">
        <f t="shared" si="120"/>
        <v>8.0415844045568258E-2</v>
      </c>
      <c r="AK80" s="336">
        <f t="shared" si="120"/>
        <v>8.0849611372181454E-2</v>
      </c>
      <c r="AL80" s="336">
        <f t="shared" si="120"/>
        <v>8.128862126430586E-2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2.4276358149024568E-2</v>
      </c>
      <c r="N81" s="336">
        <f t="shared" si="121"/>
        <v>2.6462732580596671E-2</v>
      </c>
      <c r="O81" s="336">
        <f t="shared" si="121"/>
        <v>2.512118530309828E-2</v>
      </c>
      <c r="P81" s="336">
        <f t="shared" si="121"/>
        <v>2.7697732004219707E-2</v>
      </c>
      <c r="Q81" s="336">
        <f t="shared" si="121"/>
        <v>2.6460598362111575E-2</v>
      </c>
      <c r="R81" s="336">
        <f t="shared" si="121"/>
        <v>2.4517637364786814E-2</v>
      </c>
      <c r="S81" s="336">
        <f t="shared" si="121"/>
        <v>2.8108500938736701E-2</v>
      </c>
      <c r="T81" s="336">
        <f t="shared" si="121"/>
        <v>2.5131555692838575E-2</v>
      </c>
      <c r="U81" s="336">
        <f t="shared" si="121"/>
        <v>2.3572381703039907E-2</v>
      </c>
      <c r="V81" s="336">
        <f t="shared" si="121"/>
        <v>2.68893085692988E-2</v>
      </c>
      <c r="W81" s="336">
        <f t="shared" si="121"/>
        <v>2.594948432696853E-2</v>
      </c>
      <c r="X81" s="336">
        <f t="shared" si="121"/>
        <v>2.4065287029453462E-2</v>
      </c>
      <c r="Y81" s="336">
        <f t="shared" si="121"/>
        <v>2.3973947396158123E-2</v>
      </c>
      <c r="Z81" s="336">
        <f t="shared" si="121"/>
        <v>2.3943029008498085E-2</v>
      </c>
      <c r="AA81" s="336">
        <f t="shared" si="121"/>
        <v>2.3930516586215731E-2</v>
      </c>
      <c r="AB81" s="336">
        <f t="shared" si="121"/>
        <v>2.3913300075724838E-2</v>
      </c>
      <c r="AC81" s="336">
        <f t="shared" si="121"/>
        <v>2.3894075168322409E-2</v>
      </c>
      <c r="AD81" s="336">
        <f t="shared" si="121"/>
        <v>2.3871735650941191E-2</v>
      </c>
      <c r="AE81" s="336">
        <f t="shared" ref="AE81:AL81" si="122">AE34/AE$49</f>
        <v>2.3835219939060216E-2</v>
      </c>
      <c r="AF81" s="336">
        <f t="shared" si="122"/>
        <v>2.3794892464042618E-2</v>
      </c>
      <c r="AG81" s="336">
        <f t="shared" si="122"/>
        <v>2.376005749348822E-2</v>
      </c>
      <c r="AH81" s="336">
        <f t="shared" si="122"/>
        <v>2.3729987942460368E-2</v>
      </c>
      <c r="AI81" s="336">
        <f t="shared" si="122"/>
        <v>2.3678750480821152E-2</v>
      </c>
      <c r="AJ81" s="336">
        <f t="shared" si="122"/>
        <v>2.3623289372986182E-2</v>
      </c>
      <c r="AK81" s="336">
        <f t="shared" si="122"/>
        <v>2.3568124340938735E-2</v>
      </c>
      <c r="AL81" s="336">
        <f t="shared" si="122"/>
        <v>2.3519646323468559E-2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1.7388821845807621E-3</v>
      </c>
      <c r="N82" s="336">
        <f t="shared" si="123"/>
        <v>1.1728531165391097E-3</v>
      </c>
      <c r="O82" s="336">
        <f t="shared" si="123"/>
        <v>1.1274754812021252E-3</v>
      </c>
      <c r="P82" s="336">
        <f t="shared" si="123"/>
        <v>1.0197188695788559E-3</v>
      </c>
      <c r="Q82" s="336">
        <f t="shared" si="123"/>
        <v>1.1625798486939579E-3</v>
      </c>
      <c r="R82" s="336">
        <f t="shared" si="123"/>
        <v>1.0589677252581644E-3</v>
      </c>
      <c r="S82" s="336">
        <f t="shared" si="123"/>
        <v>8.4097057434650863E-4</v>
      </c>
      <c r="T82" s="336">
        <f t="shared" si="123"/>
        <v>9.0515283424550037E-4</v>
      </c>
      <c r="U82" s="336">
        <f t="shared" si="123"/>
        <v>9.2271291109988316E-4</v>
      </c>
      <c r="V82" s="336">
        <f t="shared" si="123"/>
        <v>8.3390361586234462E-4</v>
      </c>
      <c r="W82" s="336">
        <f t="shared" si="123"/>
        <v>1.059859789492394E-3</v>
      </c>
      <c r="X82" s="336">
        <f t="shared" si="123"/>
        <v>7.5098508165268648E-4</v>
      </c>
      <c r="Y82" s="336">
        <f t="shared" si="123"/>
        <v>7.6342414312201984E-4</v>
      </c>
      <c r="Z82" s="336">
        <f t="shared" si="123"/>
        <v>7.7269269675809768E-4</v>
      </c>
      <c r="AA82" s="336">
        <f t="shared" si="123"/>
        <v>7.8246220046728474E-4</v>
      </c>
      <c r="AB82" s="336">
        <f t="shared" si="123"/>
        <v>7.8973266335263185E-4</v>
      </c>
      <c r="AC82" s="336">
        <f t="shared" si="123"/>
        <v>7.9746507163957071E-4</v>
      </c>
      <c r="AD82" s="336">
        <f t="shared" si="123"/>
        <v>8.0531002546594061E-4</v>
      </c>
      <c r="AE82" s="336">
        <f t="shared" ref="AE82:AL82" si="124">AE35/AE$49</f>
        <v>8.132569744825456E-4</v>
      </c>
      <c r="AF82" s="336">
        <f t="shared" si="124"/>
        <v>8.207495093404901E-4</v>
      </c>
      <c r="AG82" s="336">
        <f t="shared" si="124"/>
        <v>8.2770524414856549E-4</v>
      </c>
      <c r="AH82" s="336">
        <f t="shared" si="124"/>
        <v>8.3422734229881786E-4</v>
      </c>
      <c r="AI82" s="336">
        <f t="shared" si="124"/>
        <v>8.4092866615435077E-4</v>
      </c>
      <c r="AJ82" s="336">
        <f t="shared" si="124"/>
        <v>8.4775369055254378E-4</v>
      </c>
      <c r="AK82" s="336">
        <f t="shared" si="124"/>
        <v>8.5530392101265077E-4</v>
      </c>
      <c r="AL82" s="336">
        <f t="shared" si="124"/>
        <v>8.6264619996280316E-4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9.2518525215573924E-2</v>
      </c>
      <c r="N84" s="337">
        <f t="shared" si="125"/>
        <v>9.7762866051368164E-2</v>
      </c>
      <c r="O84" s="337">
        <f t="shared" si="125"/>
        <v>9.5532116901205846E-2</v>
      </c>
      <c r="P84" s="337">
        <f t="shared" si="125"/>
        <v>9.405581404957658E-2</v>
      </c>
      <c r="Q84" s="337">
        <f t="shared" si="125"/>
        <v>9.4098363652438261E-2</v>
      </c>
      <c r="R84" s="337">
        <f t="shared" si="125"/>
        <v>9.513088763759639E-2</v>
      </c>
      <c r="S84" s="337">
        <f t="shared" si="125"/>
        <v>9.0823305554562278E-2</v>
      </c>
      <c r="T84" s="337">
        <f t="shared" si="125"/>
        <v>8.989365801757454E-2</v>
      </c>
      <c r="U84" s="337">
        <f t="shared" si="125"/>
        <v>9.1051654534698351E-2</v>
      </c>
      <c r="V84" s="337">
        <f t="shared" si="125"/>
        <v>8.6598578803434245E-2</v>
      </c>
      <c r="W84" s="337">
        <f t="shared" si="125"/>
        <v>8.645102427044303E-2</v>
      </c>
      <c r="X84" s="337">
        <f t="shared" si="125"/>
        <v>8.5119279131891309E-2</v>
      </c>
      <c r="Y84" s="337">
        <f t="shared" si="125"/>
        <v>8.5147895300334661E-2</v>
      </c>
      <c r="Z84" s="337">
        <f t="shared" si="125"/>
        <v>8.4969705255807423E-2</v>
      </c>
      <c r="AA84" s="337">
        <f t="shared" si="125"/>
        <v>8.4769379485810994E-2</v>
      </c>
      <c r="AB84" s="337">
        <f t="shared" si="125"/>
        <v>8.4553995938667179E-2</v>
      </c>
      <c r="AC84" s="337">
        <f t="shared" si="125"/>
        <v>8.4360057554050225E-2</v>
      </c>
      <c r="AD84" s="337">
        <f t="shared" si="125"/>
        <v>8.4138660900795456E-2</v>
      </c>
      <c r="AE84" s="337">
        <f t="shared" ref="AE84:AL84" si="126">AE37/AE$49</f>
        <v>8.3850055361836609E-2</v>
      </c>
      <c r="AF84" s="337">
        <f t="shared" si="126"/>
        <v>8.3560553345018801E-2</v>
      </c>
      <c r="AG84" s="337">
        <f t="shared" si="126"/>
        <v>8.3243956723451473E-2</v>
      </c>
      <c r="AH84" s="337">
        <f t="shared" si="126"/>
        <v>8.2895640922494504E-2</v>
      </c>
      <c r="AI84" s="337">
        <f t="shared" si="126"/>
        <v>8.261026229974687E-2</v>
      </c>
      <c r="AJ84" s="337">
        <f t="shared" si="126"/>
        <v>8.2318221423510127E-2</v>
      </c>
      <c r="AK84" s="337">
        <f t="shared" si="126"/>
        <v>8.2036407670429606E-2</v>
      </c>
      <c r="AL84" s="337">
        <f t="shared" si="126"/>
        <v>8.1751208543102638E-2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7.620026244535226E-2</v>
      </c>
      <c r="N85" s="336">
        <f t="shared" si="127"/>
        <v>8.194774142471678E-2</v>
      </c>
      <c r="O85" s="336">
        <f t="shared" si="127"/>
        <v>7.9778825376944709E-2</v>
      </c>
      <c r="P85" s="336">
        <f t="shared" si="127"/>
        <v>7.8311098906240162E-2</v>
      </c>
      <c r="Q85" s="336">
        <f t="shared" si="127"/>
        <v>7.8882103776235196E-2</v>
      </c>
      <c r="R85" s="336">
        <f t="shared" si="127"/>
        <v>7.8535571088272596E-2</v>
      </c>
      <c r="S85" s="336">
        <f t="shared" si="127"/>
        <v>7.5205002641650559E-2</v>
      </c>
      <c r="T85" s="336">
        <f t="shared" si="127"/>
        <v>7.2724124748768978E-2</v>
      </c>
      <c r="U85" s="336">
        <f t="shared" si="127"/>
        <v>7.3301190508705344E-2</v>
      </c>
      <c r="V85" s="336">
        <f t="shared" si="127"/>
        <v>6.936287316914741E-2</v>
      </c>
      <c r="W85" s="336">
        <f t="shared" si="127"/>
        <v>6.8727007042282032E-2</v>
      </c>
      <c r="X85" s="336">
        <f t="shared" si="127"/>
        <v>6.6528675036210072E-2</v>
      </c>
      <c r="Y85" s="336">
        <f t="shared" si="127"/>
        <v>6.6387593603383629E-2</v>
      </c>
      <c r="Z85" s="336">
        <f t="shared" si="127"/>
        <v>6.6065318531943293E-2</v>
      </c>
      <c r="AA85" s="336">
        <f t="shared" si="127"/>
        <v>6.5721325779689824E-2</v>
      </c>
      <c r="AB85" s="336">
        <f t="shared" si="127"/>
        <v>6.5362374685555169E-2</v>
      </c>
      <c r="AC85" s="336">
        <f t="shared" si="127"/>
        <v>6.5041353171845034E-2</v>
      </c>
      <c r="AD85" s="336">
        <f t="shared" si="127"/>
        <v>6.4687662853524758E-2</v>
      </c>
      <c r="AE85" s="336">
        <f t="shared" ref="AE85:AL85" si="128">AE38/AE$49</f>
        <v>6.4282715169530213E-2</v>
      </c>
      <c r="AF85" s="336">
        <f t="shared" si="128"/>
        <v>6.3873809628018544E-2</v>
      </c>
      <c r="AG85" s="336">
        <f t="shared" si="128"/>
        <v>6.3438128273685349E-2</v>
      </c>
      <c r="AH85" s="336">
        <f t="shared" si="128"/>
        <v>6.2954140585896171E-2</v>
      </c>
      <c r="AI85" s="336">
        <f t="shared" si="128"/>
        <v>6.2541675627544965E-2</v>
      </c>
      <c r="AJ85" s="336">
        <f t="shared" si="128"/>
        <v>6.2113993709336159E-2</v>
      </c>
      <c r="AK85" s="336">
        <f t="shared" si="128"/>
        <v>6.1698629636550165E-2</v>
      </c>
      <c r="AL85" s="336">
        <f t="shared" si="128"/>
        <v>6.1270281482618878E-2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1.6318262770221661E-2</v>
      </c>
      <c r="N86" s="336">
        <f t="shared" si="129"/>
        <v>1.5815124626651376E-2</v>
      </c>
      <c r="O86" s="336">
        <f t="shared" si="129"/>
        <v>1.5753291524261141E-2</v>
      </c>
      <c r="P86" s="336">
        <f t="shared" si="129"/>
        <v>1.5744715143336429E-2</v>
      </c>
      <c r="Q86" s="336">
        <f t="shared" si="129"/>
        <v>1.5216259876203061E-2</v>
      </c>
      <c r="R86" s="336">
        <f t="shared" si="129"/>
        <v>1.6595316549323794E-2</v>
      </c>
      <c r="S86" s="336">
        <f t="shared" si="129"/>
        <v>1.5618302912911717E-2</v>
      </c>
      <c r="T86" s="336">
        <f t="shared" si="129"/>
        <v>1.7169533268805562E-2</v>
      </c>
      <c r="U86" s="336">
        <f t="shared" si="129"/>
        <v>1.7750464025993003E-2</v>
      </c>
      <c r="V86" s="336">
        <f t="shared" si="129"/>
        <v>1.7235705634286821E-2</v>
      </c>
      <c r="W86" s="336">
        <f t="shared" si="129"/>
        <v>1.7724017228161002E-2</v>
      </c>
      <c r="X86" s="336">
        <f t="shared" si="129"/>
        <v>1.8590604095681244E-2</v>
      </c>
      <c r="Y86" s="336">
        <f t="shared" si="129"/>
        <v>1.8760301696951032E-2</v>
      </c>
      <c r="Z86" s="336">
        <f t="shared" si="129"/>
        <v>1.8904386723864137E-2</v>
      </c>
      <c r="AA86" s="336">
        <f t="shared" si="129"/>
        <v>1.9048053706121178E-2</v>
      </c>
      <c r="AB86" s="336">
        <f t="shared" si="129"/>
        <v>1.9191621253112016E-2</v>
      </c>
      <c r="AC86" s="336">
        <f t="shared" si="129"/>
        <v>1.9318704382205183E-2</v>
      </c>
      <c r="AD86" s="336">
        <f t="shared" si="129"/>
        <v>1.9450998047270691E-2</v>
      </c>
      <c r="AE86" s="336">
        <f t="shared" ref="AE86:AL86" si="130">AE39/AE$49</f>
        <v>1.9567340192306399E-2</v>
      </c>
      <c r="AF86" s="336">
        <f t="shared" si="130"/>
        <v>1.9686743717000264E-2</v>
      </c>
      <c r="AG86" s="336">
        <f t="shared" si="130"/>
        <v>1.9805828449766107E-2</v>
      </c>
      <c r="AH86" s="336">
        <f t="shared" si="130"/>
        <v>1.9941500336598333E-2</v>
      </c>
      <c r="AI86" s="336">
        <f t="shared" si="130"/>
        <v>2.0068586672201912E-2</v>
      </c>
      <c r="AJ86" s="336">
        <f t="shared" si="130"/>
        <v>2.0204227714173975E-2</v>
      </c>
      <c r="AK86" s="336">
        <f t="shared" si="130"/>
        <v>2.0337778033879435E-2</v>
      </c>
      <c r="AL86" s="336">
        <f t="shared" si="130"/>
        <v>2.0480927060483767E-2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8.8022886072746942E-2</v>
      </c>
      <c r="N88" s="337">
        <f t="shared" si="131"/>
        <v>8.2232720578717541E-2</v>
      </c>
      <c r="O88" s="337">
        <f t="shared" si="131"/>
        <v>8.4103011262805408E-2</v>
      </c>
      <c r="P88" s="337">
        <f t="shared" si="131"/>
        <v>8.4321953568845504E-2</v>
      </c>
      <c r="Q88" s="337">
        <f t="shared" si="131"/>
        <v>8.081580192909836E-2</v>
      </c>
      <c r="R88" s="337">
        <f t="shared" si="131"/>
        <v>8.3453329154607139E-2</v>
      </c>
      <c r="S88" s="337">
        <f t="shared" si="131"/>
        <v>8.7953372562480384E-2</v>
      </c>
      <c r="T88" s="337">
        <f t="shared" si="131"/>
        <v>8.9225493738269573E-2</v>
      </c>
      <c r="U88" s="337">
        <f t="shared" si="131"/>
        <v>8.8222688012698822E-2</v>
      </c>
      <c r="V88" s="337">
        <f t="shared" si="131"/>
        <v>8.7510567938764008E-2</v>
      </c>
      <c r="W88" s="337">
        <f t="shared" si="131"/>
        <v>8.2487422472282107E-2</v>
      </c>
      <c r="X88" s="337">
        <f t="shared" si="131"/>
        <v>8.5198181256321545E-2</v>
      </c>
      <c r="Y88" s="337">
        <f t="shared" si="131"/>
        <v>8.4483407197479474E-2</v>
      </c>
      <c r="Z88" s="337">
        <f t="shared" si="131"/>
        <v>8.3903874590119401E-2</v>
      </c>
      <c r="AA88" s="337">
        <f t="shared" si="131"/>
        <v>8.3333822342467834E-2</v>
      </c>
      <c r="AB88" s="337">
        <f t="shared" si="131"/>
        <v>8.2769930808148345E-2</v>
      </c>
      <c r="AC88" s="337">
        <f t="shared" si="131"/>
        <v>8.2182590392995691E-2</v>
      </c>
      <c r="AD88" s="337">
        <f t="shared" si="131"/>
        <v>8.1586471050732703E-2</v>
      </c>
      <c r="AE88" s="337">
        <f t="shared" ref="AE88:AL88" si="132">AE41/AE$49</f>
        <v>8.1025348977269873E-2</v>
      </c>
      <c r="AF88" s="337">
        <f t="shared" si="132"/>
        <v>8.0466057465335306E-2</v>
      </c>
      <c r="AG88" s="337">
        <f t="shared" si="132"/>
        <v>7.9906698978592955E-2</v>
      </c>
      <c r="AH88" s="337">
        <f t="shared" si="132"/>
        <v>7.9333661763579033E-2</v>
      </c>
      <c r="AI88" s="337">
        <f t="shared" si="132"/>
        <v>7.8695593239492642E-2</v>
      </c>
      <c r="AJ88" s="337">
        <f t="shared" si="132"/>
        <v>7.8026100108333371E-2</v>
      </c>
      <c r="AK88" s="337">
        <f t="shared" si="132"/>
        <v>7.7319504971376268E-2</v>
      </c>
      <c r="AL88" s="337">
        <f t="shared" si="132"/>
        <v>7.6579185940564273E-2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3.7669826480357556E-2</v>
      </c>
      <c r="N89" s="336">
        <f t="shared" si="133"/>
        <v>3.4473277382993536E-2</v>
      </c>
      <c r="O89" s="336">
        <f t="shared" si="133"/>
        <v>3.6612563363794731E-2</v>
      </c>
      <c r="P89" s="336">
        <f t="shared" si="133"/>
        <v>3.6528287445723562E-2</v>
      </c>
      <c r="Q89" s="336">
        <f t="shared" si="133"/>
        <v>3.5875408431084908E-2</v>
      </c>
      <c r="R89" s="336">
        <f t="shared" si="133"/>
        <v>3.6141824472156095E-2</v>
      </c>
      <c r="S89" s="336">
        <f t="shared" si="133"/>
        <v>3.589261310613541E-2</v>
      </c>
      <c r="T89" s="336">
        <f t="shared" si="133"/>
        <v>3.5650821865340535E-2</v>
      </c>
      <c r="U89" s="336">
        <f t="shared" si="133"/>
        <v>3.562469570774638E-2</v>
      </c>
      <c r="V89" s="336">
        <f t="shared" si="133"/>
        <v>3.3316620856924439E-2</v>
      </c>
      <c r="W89" s="336">
        <f t="shared" si="133"/>
        <v>2.9259709951005856E-2</v>
      </c>
      <c r="X89" s="336">
        <f t="shared" si="133"/>
        <v>3.1011722793360369E-2</v>
      </c>
      <c r="Y89" s="336">
        <f t="shared" si="133"/>
        <v>3.0836189046691147E-2</v>
      </c>
      <c r="Z89" s="336">
        <f t="shared" si="133"/>
        <v>3.0583728511431263E-2</v>
      </c>
      <c r="AA89" s="336">
        <f t="shared" si="133"/>
        <v>3.0305447717567827E-2</v>
      </c>
      <c r="AB89" s="336">
        <f t="shared" si="133"/>
        <v>3.0054602503068767E-2</v>
      </c>
      <c r="AC89" s="336">
        <f t="shared" si="133"/>
        <v>2.9793612994874943E-2</v>
      </c>
      <c r="AD89" s="336">
        <f t="shared" si="133"/>
        <v>2.9531934871414218E-2</v>
      </c>
      <c r="AE89" s="336">
        <f t="shared" ref="AE89:AL89" si="134">AE42/AE$49</f>
        <v>2.9302246591240474E-2</v>
      </c>
      <c r="AF89" s="336">
        <f t="shared" si="134"/>
        <v>2.9084927510756652E-2</v>
      </c>
      <c r="AG89" s="336">
        <f t="shared" si="134"/>
        <v>2.8848203998698294E-2</v>
      </c>
      <c r="AH89" s="336">
        <f t="shared" si="134"/>
        <v>2.8592111207765336E-2</v>
      </c>
      <c r="AI89" s="336">
        <f t="shared" si="134"/>
        <v>2.8317141832728338E-2</v>
      </c>
      <c r="AJ89" s="336">
        <f t="shared" si="134"/>
        <v>2.8021958075369797E-2</v>
      </c>
      <c r="AK89" s="336">
        <f t="shared" si="134"/>
        <v>2.7692416455669076E-2</v>
      </c>
      <c r="AL89" s="336">
        <f t="shared" si="134"/>
        <v>2.7338531703849662E-2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5.0353059592389386E-2</v>
      </c>
      <c r="N90" s="336">
        <f t="shared" si="135"/>
        <v>4.7759443195723998E-2</v>
      </c>
      <c r="O90" s="336">
        <f t="shared" si="135"/>
        <v>4.7490447899010677E-2</v>
      </c>
      <c r="P90" s="336">
        <f t="shared" si="135"/>
        <v>4.7793666123121942E-2</v>
      </c>
      <c r="Q90" s="336">
        <f t="shared" si="135"/>
        <v>4.4940393498013459E-2</v>
      </c>
      <c r="R90" s="336">
        <f t="shared" si="135"/>
        <v>4.7311504682451058E-2</v>
      </c>
      <c r="S90" s="336">
        <f t="shared" si="135"/>
        <v>5.2060759456344981E-2</v>
      </c>
      <c r="T90" s="336">
        <f t="shared" si="135"/>
        <v>5.3574671872929039E-2</v>
      </c>
      <c r="U90" s="336">
        <f t="shared" si="135"/>
        <v>5.2597992304952434E-2</v>
      </c>
      <c r="V90" s="336">
        <f t="shared" si="135"/>
        <v>5.4193947081839562E-2</v>
      </c>
      <c r="W90" s="336">
        <f t="shared" si="135"/>
        <v>5.3227712521276262E-2</v>
      </c>
      <c r="X90" s="336">
        <f t="shared" si="135"/>
        <v>5.4186458462961176E-2</v>
      </c>
      <c r="Y90" s="336">
        <f t="shared" si="135"/>
        <v>5.3647218150788316E-2</v>
      </c>
      <c r="Z90" s="336">
        <f t="shared" si="135"/>
        <v>5.3320146078688138E-2</v>
      </c>
      <c r="AA90" s="336">
        <f t="shared" si="135"/>
        <v>5.3028374624900003E-2</v>
      </c>
      <c r="AB90" s="336">
        <f t="shared" si="135"/>
        <v>5.2715328305079585E-2</v>
      </c>
      <c r="AC90" s="336">
        <f t="shared" si="135"/>
        <v>5.2388977398120748E-2</v>
      </c>
      <c r="AD90" s="336">
        <f t="shared" si="135"/>
        <v>5.2054536179318496E-2</v>
      </c>
      <c r="AE90" s="336">
        <f t="shared" ref="AE90:AL90" si="136">AE43/AE$49</f>
        <v>5.1723102386029403E-2</v>
      </c>
      <c r="AF90" s="336">
        <f t="shared" si="136"/>
        <v>5.1381129954578636E-2</v>
      </c>
      <c r="AG90" s="336">
        <f t="shared" si="136"/>
        <v>5.1058494979894661E-2</v>
      </c>
      <c r="AH90" s="336">
        <f t="shared" si="136"/>
        <v>5.0741550555813697E-2</v>
      </c>
      <c r="AI90" s="336">
        <f t="shared" si="136"/>
        <v>5.0378451406764307E-2</v>
      </c>
      <c r="AJ90" s="336">
        <f t="shared" si="136"/>
        <v>5.0004142032963578E-2</v>
      </c>
      <c r="AK90" s="336">
        <f t="shared" si="136"/>
        <v>4.9627088515707192E-2</v>
      </c>
      <c r="AL90" s="336">
        <f t="shared" si="136"/>
        <v>4.9240654236714608E-2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0.12621708275337523</v>
      </c>
      <c r="N92" s="337">
        <f t="shared" si="137"/>
        <v>0.12321593360307734</v>
      </c>
      <c r="O92" s="337">
        <f t="shared" si="137"/>
        <v>0.11938008120663553</v>
      </c>
      <c r="P92" s="337">
        <f t="shared" si="137"/>
        <v>0.11742212078711292</v>
      </c>
      <c r="Q92" s="337">
        <f t="shared" si="137"/>
        <v>0.12004042332250876</v>
      </c>
      <c r="R92" s="337">
        <f t="shared" si="137"/>
        <v>0.12227586389044559</v>
      </c>
      <c r="S92" s="337">
        <f t="shared" si="137"/>
        <v>0.11974876274197811</v>
      </c>
      <c r="T92" s="337">
        <f t="shared" si="137"/>
        <v>0.11671164545560922</v>
      </c>
      <c r="U92" s="337">
        <f t="shared" si="137"/>
        <v>0.11687650443225474</v>
      </c>
      <c r="V92" s="337">
        <f t="shared" si="137"/>
        <v>0.11388286958965203</v>
      </c>
      <c r="W92" s="337">
        <f t="shared" si="137"/>
        <v>0.10477654431244045</v>
      </c>
      <c r="X92" s="337">
        <f t="shared" si="137"/>
        <v>0.10925445686770473</v>
      </c>
      <c r="Y92" s="337">
        <f t="shared" si="137"/>
        <v>0.10872637108413538</v>
      </c>
      <c r="Z92" s="337">
        <f t="shared" si="137"/>
        <v>0.10789064685262587</v>
      </c>
      <c r="AA92" s="337">
        <f t="shared" si="137"/>
        <v>0.10706354895138739</v>
      </c>
      <c r="AB92" s="337">
        <f t="shared" si="137"/>
        <v>0.10620982351854459</v>
      </c>
      <c r="AC92" s="337">
        <f t="shared" si="137"/>
        <v>0.10533199080845611</v>
      </c>
      <c r="AD92" s="337">
        <f t="shared" si="137"/>
        <v>0.10448098631072854</v>
      </c>
      <c r="AE92" s="337">
        <f t="shared" ref="AE92:AL92" si="138">AE45/AE$49</f>
        <v>0.10369403846718851</v>
      </c>
      <c r="AF92" s="337">
        <f t="shared" si="138"/>
        <v>0.10294506111654013</v>
      </c>
      <c r="AG92" s="337">
        <f t="shared" si="138"/>
        <v>0.10226167889247995</v>
      </c>
      <c r="AH92" s="337">
        <f t="shared" si="138"/>
        <v>0.10161648094404069</v>
      </c>
      <c r="AI92" s="337">
        <f t="shared" si="138"/>
        <v>0.10094281130326717</v>
      </c>
      <c r="AJ92" s="337">
        <f t="shared" si="138"/>
        <v>0.10029707003993049</v>
      </c>
      <c r="AK92" s="337">
        <f t="shared" si="138"/>
        <v>9.9662349815482512E-2</v>
      </c>
      <c r="AL92" s="337">
        <f t="shared" si="138"/>
        <v>9.9028915786165975E-2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2.067871416416929E-2</v>
      </c>
      <c r="N93" s="336">
        <f t="shared" si="139"/>
        <v>2.1106821982163116E-2</v>
      </c>
      <c r="O93" s="336">
        <f t="shared" si="139"/>
        <v>2.1130055624029295E-2</v>
      </c>
      <c r="P93" s="336">
        <f t="shared" si="139"/>
        <v>2.043310116259868E-2</v>
      </c>
      <c r="Q93" s="336">
        <f t="shared" si="139"/>
        <v>2.1014001835997474E-2</v>
      </c>
      <c r="R93" s="336">
        <f t="shared" si="139"/>
        <v>2.2077418464120754E-2</v>
      </c>
      <c r="S93" s="336">
        <f t="shared" si="139"/>
        <v>2.2175531512801768E-2</v>
      </c>
      <c r="T93" s="336">
        <f t="shared" si="139"/>
        <v>1.9843678314703978E-2</v>
      </c>
      <c r="U93" s="336">
        <f t="shared" si="139"/>
        <v>2.006039892256483E-2</v>
      </c>
      <c r="V93" s="336">
        <f t="shared" si="139"/>
        <v>1.9539351715954098E-2</v>
      </c>
      <c r="W93" s="336">
        <f t="shared" si="139"/>
        <v>1.7755847505262937E-2</v>
      </c>
      <c r="X93" s="336">
        <f t="shared" si="139"/>
        <v>2.9492030603165974E-2</v>
      </c>
      <c r="Y93" s="336">
        <f t="shared" si="139"/>
        <v>2.9757828026883631E-2</v>
      </c>
      <c r="Z93" s="336">
        <f t="shared" si="139"/>
        <v>2.99665213716882E-2</v>
      </c>
      <c r="AA93" s="336">
        <f t="shared" si="139"/>
        <v>3.0140639809505921E-2</v>
      </c>
      <c r="AB93" s="336">
        <f t="shared" si="139"/>
        <v>3.0277399893330642E-2</v>
      </c>
      <c r="AC93" s="336">
        <f t="shared" si="139"/>
        <v>3.0346190898578537E-2</v>
      </c>
      <c r="AD93" s="336">
        <f t="shared" si="139"/>
        <v>3.0429077538613118E-2</v>
      </c>
      <c r="AE93" s="336">
        <f t="shared" ref="AE93:AL93" si="140">AE46/AE$49</f>
        <v>3.0561561943347689E-2</v>
      </c>
      <c r="AF93" s="336">
        <f t="shared" si="140"/>
        <v>3.0698885752184071E-2</v>
      </c>
      <c r="AG93" s="336">
        <f t="shared" si="140"/>
        <v>3.0868710269526447E-2</v>
      </c>
      <c r="AH93" s="336">
        <f t="shared" si="140"/>
        <v>3.1039978341816651E-2</v>
      </c>
      <c r="AI93" s="336">
        <f t="shared" si="140"/>
        <v>3.1204874643351591E-2</v>
      </c>
      <c r="AJ93" s="336">
        <f t="shared" si="140"/>
        <v>3.137066690285082E-2</v>
      </c>
      <c r="AK93" s="336">
        <f t="shared" si="140"/>
        <v>3.1529211450453704E-2</v>
      </c>
      <c r="AL93" s="336">
        <f t="shared" si="140"/>
        <v>3.1676736511768597E-2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0.10553836858920596</v>
      </c>
      <c r="N94" s="336">
        <f t="shared" si="141"/>
        <v>0.10210911162091421</v>
      </c>
      <c r="O94" s="336">
        <f t="shared" si="141"/>
        <v>9.8250025582606232E-2</v>
      </c>
      <c r="P94" s="336">
        <f t="shared" si="141"/>
        <v>9.6989019624514242E-2</v>
      </c>
      <c r="Q94" s="336">
        <f t="shared" si="141"/>
        <v>9.9026421486511279E-2</v>
      </c>
      <c r="R94" s="336">
        <f t="shared" si="141"/>
        <v>0.10019844542632483</v>
      </c>
      <c r="S94" s="336">
        <f t="shared" si="141"/>
        <v>9.7573231229176341E-2</v>
      </c>
      <c r="T94" s="336">
        <f t="shared" si="141"/>
        <v>9.6867967140905245E-2</v>
      </c>
      <c r="U94" s="336">
        <f t="shared" si="141"/>
        <v>9.6816105509689901E-2</v>
      </c>
      <c r="V94" s="336">
        <f t="shared" si="141"/>
        <v>9.4343517873697949E-2</v>
      </c>
      <c r="W94" s="336">
        <f t="shared" si="141"/>
        <v>8.7020696807177514E-2</v>
      </c>
      <c r="X94" s="336">
        <f t="shared" si="141"/>
        <v>7.9762426264538749E-2</v>
      </c>
      <c r="Y94" s="336">
        <f t="shared" si="141"/>
        <v>7.8968543057251761E-2</v>
      </c>
      <c r="Z94" s="336">
        <f t="shared" si="141"/>
        <v>7.7924125480937675E-2</v>
      </c>
      <c r="AA94" s="336">
        <f t="shared" si="141"/>
        <v>7.6922909141881463E-2</v>
      </c>
      <c r="AB94" s="336">
        <f t="shared" si="141"/>
        <v>7.5932423625213935E-2</v>
      </c>
      <c r="AC94" s="336">
        <f t="shared" si="141"/>
        <v>7.4985799909877568E-2</v>
      </c>
      <c r="AD94" s="336">
        <f t="shared" si="141"/>
        <v>7.4051908772115413E-2</v>
      </c>
      <c r="AE94" s="336">
        <f t="shared" ref="AE94:AL94" si="142">AE47/AE$49</f>
        <v>7.3132476523840834E-2</v>
      </c>
      <c r="AF94" s="336">
        <f t="shared" si="142"/>
        <v>7.2246175364356055E-2</v>
      </c>
      <c r="AG94" s="336">
        <f t="shared" si="142"/>
        <v>7.1392968622953509E-2</v>
      </c>
      <c r="AH94" s="336">
        <f t="shared" si="142"/>
        <v>7.0576502602224034E-2</v>
      </c>
      <c r="AI94" s="336">
        <f t="shared" si="142"/>
        <v>6.9737936659915581E-2</v>
      </c>
      <c r="AJ94" s="336">
        <f t="shared" si="142"/>
        <v>6.892640313707965E-2</v>
      </c>
      <c r="AK94" s="336">
        <f t="shared" si="142"/>
        <v>6.8133138365028809E-2</v>
      </c>
      <c r="AL94" s="336">
        <f t="shared" si="142"/>
        <v>6.7352179274397378E-2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South East Midlands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South East Midlands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South East Midlands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South East Midlands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South East Midlands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South East Midlands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South East Midlands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South East Midlands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South East Midlands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South East Midlands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South East Midlands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East Midlands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South East Midlands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16.677939223562618</v>
      </c>
      <c r="Y4" s="11">
        <f>'Occ T1'!D8-'Occ T1'!C8</f>
        <v>3.1853185914930009</v>
      </c>
      <c r="Z4" s="11">
        <f>'Occ T1'!E8-'Occ T1'!D8</f>
        <v>-5.3219921712526457</v>
      </c>
      <c r="AA4" s="11">
        <f>'Occ T1'!F8-'Occ T1'!E8</f>
        <v>9.8482835380386149</v>
      </c>
      <c r="AB4" s="11">
        <f>'Occ T1'!D8-'Occ T1'!B8</f>
        <v>19.863257815055618</v>
      </c>
      <c r="AC4" s="11">
        <f>'Occ T1'!F8-'Occ T1'!D8</f>
        <v>4.5262913667859692</v>
      </c>
    </row>
    <row r="5" spans="1:29" x14ac:dyDescent="0.2">
      <c r="W5" s="10" t="str">
        <f>name!E5</f>
        <v>Professional occupations</v>
      </c>
      <c r="X5" s="11">
        <f>'Occ T1'!C9-'Occ T1'!B9</f>
        <v>24.942682263109248</v>
      </c>
      <c r="Y5" s="11">
        <f>'Occ T1'!D9-'Occ T1'!C9</f>
        <v>9.1187270271193768</v>
      </c>
      <c r="Z5" s="11">
        <f>'Occ T1'!E9-'Occ T1'!D9</f>
        <v>14.461340626778593</v>
      </c>
      <c r="AA5" s="11">
        <f>'Occ T1'!F9-'Occ T1'!E9</f>
        <v>22.841296295321513</v>
      </c>
      <c r="AB5" s="11">
        <f>'Occ T1'!D9-'Occ T1'!B9</f>
        <v>34.061409290228625</v>
      </c>
      <c r="AC5" s="11">
        <f>'Occ T1'!F9-'Occ T1'!D9</f>
        <v>37.302636922100106</v>
      </c>
    </row>
    <row r="6" spans="1:29" x14ac:dyDescent="0.2">
      <c r="W6" s="10" t="str">
        <f>name!E6</f>
        <v>Associate professional occupations</v>
      </c>
      <c r="X6" s="11">
        <f>'Occ T1'!C10-'Occ T1'!B10</f>
        <v>10.553865353711899</v>
      </c>
      <c r="Y6" s="11">
        <f>'Occ T1'!D10-'Occ T1'!C10</f>
        <v>4.8916869108832941</v>
      </c>
      <c r="Z6" s="11">
        <f>'Occ T1'!E10-'Occ T1'!D10</f>
        <v>5.8489671782904509</v>
      </c>
      <c r="AA6" s="11">
        <f>'Occ T1'!F10-'Occ T1'!E10</f>
        <v>10.770915554069745</v>
      </c>
      <c r="AB6" s="11">
        <f>'Occ T1'!D10-'Occ T1'!B10</f>
        <v>15.445552264595193</v>
      </c>
      <c r="AC6" s="11">
        <f>'Occ T1'!F10-'Occ T1'!D10</f>
        <v>16.619882732360196</v>
      </c>
    </row>
    <row r="7" spans="1:29" x14ac:dyDescent="0.2">
      <c r="W7" s="10" t="str">
        <f>name!E7</f>
        <v>Administrative and secretarial occupations</v>
      </c>
      <c r="X7" s="11">
        <f>'Occ T1'!C11-'Occ T1'!B11</f>
        <v>1.9676799073532152</v>
      </c>
      <c r="Y7" s="11">
        <f>'Occ T1'!D11-'Occ T1'!C11</f>
        <v>2.3330066858249978</v>
      </c>
      <c r="Z7" s="11">
        <f>'Occ T1'!E11-'Occ T1'!D11</f>
        <v>1.7567459423239598</v>
      </c>
      <c r="AA7" s="11">
        <f>'Occ T1'!F11-'Occ T1'!E11</f>
        <v>-4.4152280298884392</v>
      </c>
      <c r="AB7" s="11">
        <f>'Occ T1'!D11-'Occ T1'!B11</f>
        <v>4.300686593178213</v>
      </c>
      <c r="AC7" s="11">
        <f>'Occ T1'!F11-'Occ T1'!D11</f>
        <v>-2.6584820875644795</v>
      </c>
    </row>
    <row r="8" spans="1:29" x14ac:dyDescent="0.2">
      <c r="W8" s="10" t="str">
        <f>name!E8</f>
        <v>Skilled trades occupations</v>
      </c>
      <c r="X8" s="11">
        <f>'Occ T1'!C12-'Occ T1'!B12</f>
        <v>-0.65778189188139891</v>
      </c>
      <c r="Y8" s="11">
        <f>'Occ T1'!D12-'Occ T1'!C12</f>
        <v>-8.746522685815691</v>
      </c>
      <c r="Z8" s="11">
        <f>'Occ T1'!E12-'Occ T1'!D12</f>
        <v>-0.40692795358151557</v>
      </c>
      <c r="AA8" s="11">
        <f>'Occ T1'!F12-'Occ T1'!E12</f>
        <v>-4.1750482272912279</v>
      </c>
      <c r="AB8" s="11">
        <f>'Occ T1'!D12-'Occ T1'!B12</f>
        <v>-9.4043045776970899</v>
      </c>
      <c r="AC8" s="11">
        <f>'Occ T1'!F12-'Occ T1'!D12</f>
        <v>-4.5819761808727435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8.4696365438955041</v>
      </c>
      <c r="Y9" s="11">
        <f>'Occ T1'!D13-'Occ T1'!C13</f>
        <v>-4.2082645034906676</v>
      </c>
      <c r="Z9" s="11">
        <f>'Occ T1'!E13-'Occ T1'!D13</f>
        <v>2.0970995806907951</v>
      </c>
      <c r="AA9" s="11">
        <f>'Occ T1'!F13-'Occ T1'!E13</f>
        <v>7.1793035020441778</v>
      </c>
      <c r="AB9" s="11">
        <f>'Occ T1'!D13-'Occ T1'!B13</f>
        <v>4.2613720404048365</v>
      </c>
      <c r="AC9" s="11">
        <f>'Occ T1'!F13-'Occ T1'!D13</f>
        <v>9.2764030827349728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-1.1699985402562874</v>
      </c>
      <c r="Y10" s="11">
        <f>'Occ T1'!D14-'Occ T1'!C14</f>
        <v>-0.94174494531620212</v>
      </c>
      <c r="Z10" s="11">
        <f>'Occ T1'!E14-'Occ T1'!D14</f>
        <v>0.37285496405988283</v>
      </c>
      <c r="AA10" s="11">
        <f>'Occ T1'!F14-'Occ T1'!E14</f>
        <v>0.277493480949488</v>
      </c>
      <c r="AB10" s="11">
        <f>'Occ T1'!D14-'Occ T1'!B14</f>
        <v>-2.1117434855724895</v>
      </c>
      <c r="AC10" s="11">
        <f>'Occ T1'!F14-'Occ T1'!D14</f>
        <v>0.65034844500937083</v>
      </c>
    </row>
    <row r="11" spans="1:29" x14ac:dyDescent="0.2">
      <c r="W11" s="10" t="str">
        <f>name!E11</f>
        <v>Process, plant and machine operatives</v>
      </c>
      <c r="X11" s="11">
        <f>'Occ T1'!C15-'Occ T1'!B15</f>
        <v>9.7488978185542408</v>
      </c>
      <c r="Y11" s="11">
        <f>'Occ T1'!D15-'Occ T1'!C15</f>
        <v>-5.4565206180991339</v>
      </c>
      <c r="Z11" s="11">
        <f>'Occ T1'!E15-'Occ T1'!D15</f>
        <v>2.3424427045760581</v>
      </c>
      <c r="AA11" s="11">
        <f>'Occ T1'!F15-'Occ T1'!E15</f>
        <v>-3.1249432993264463</v>
      </c>
      <c r="AB11" s="11">
        <f>'Occ T1'!D15-'Occ T1'!B15</f>
        <v>4.2923772004551068</v>
      </c>
      <c r="AC11" s="11">
        <f>'Occ T1'!F15-'Occ T1'!D15</f>
        <v>-0.78250059475038825</v>
      </c>
    </row>
    <row r="12" spans="1:29" x14ac:dyDescent="0.2">
      <c r="W12" s="10" t="str">
        <f>name!E12</f>
        <v>Elementary occupations</v>
      </c>
      <c r="X12" s="11">
        <f>'Occ T1'!C16-'Occ T1'!B16</f>
        <v>0.89907932195069407</v>
      </c>
      <c r="Y12" s="11">
        <f>'Occ T1'!D16-'Occ T1'!C16</f>
        <v>-9.4756864625981621</v>
      </c>
      <c r="Z12" s="11">
        <f>'Occ T1'!E16-'Occ T1'!D16</f>
        <v>3.99546912811428</v>
      </c>
      <c r="AA12" s="11">
        <f>'Occ T1'!F16-'Occ T1'!E16</f>
        <v>-3.2580728139178063</v>
      </c>
      <c r="AB12" s="11">
        <f>'Occ T1'!D16-'Occ T1'!B16</f>
        <v>-8.576607140647468</v>
      </c>
      <c r="AC12" s="11">
        <f>'Occ T1'!F16-'Occ T1'!D16</f>
        <v>0.73739631419647367</v>
      </c>
    </row>
    <row r="14" spans="1:29" x14ac:dyDescent="0.2">
      <c r="W14" s="10" t="str">
        <f>name!E3</f>
        <v>All occupations</v>
      </c>
      <c r="X14" s="11">
        <f>'Occ T1'!C18-'Occ T1'!B18</f>
        <v>71.432000000000016</v>
      </c>
      <c r="Y14" s="11">
        <f>'Occ T1'!D18-'Occ T1'!C18</f>
        <v>-9.2999999999992724</v>
      </c>
      <c r="Z14" s="11">
        <f>'Occ T1'!E18-'Occ T1'!D18</f>
        <v>25.145999999999731</v>
      </c>
      <c r="AA14" s="11">
        <f>'Occ T1'!F18-'Occ T1'!E18</f>
        <v>35.943999999999619</v>
      </c>
      <c r="AB14" s="11">
        <f>'Occ T1'!D18-'Occ T1'!B18</f>
        <v>62.132000000000744</v>
      </c>
      <c r="AC14" s="11">
        <f>'Occ T1'!F18-'Occ T1'!D18</f>
        <v>61.08999999999935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South East Midlands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4.5262913667859692</v>
      </c>
      <c r="O3" s="11">
        <f>'Occ T1'!AB64</f>
        <v>3.5228825831927821</v>
      </c>
      <c r="P3" s="11">
        <f>'Occ T1'!Q64</f>
        <v>1.0034087835932723</v>
      </c>
    </row>
    <row r="4" spans="1:16" x14ac:dyDescent="0.2">
      <c r="M4" s="10" t="str">
        <f>name!E5</f>
        <v>Professional occupations</v>
      </c>
      <c r="N4" s="11">
        <f>'Occ T1'!F65</f>
        <v>37.302636922100106</v>
      </c>
      <c r="O4" s="11">
        <f>'Occ T1'!AB65</f>
        <v>14.570443182534675</v>
      </c>
      <c r="P4" s="11">
        <f>'Occ T1'!Q65</f>
        <v>22.732193739565759</v>
      </c>
    </row>
    <row r="5" spans="1:16" x14ac:dyDescent="0.2">
      <c r="M5" s="10" t="str">
        <f>name!E6</f>
        <v>Associate professional occupations</v>
      </c>
      <c r="N5" s="11">
        <f>'Occ T1'!F66</f>
        <v>16.619882732360196</v>
      </c>
      <c r="O5" s="11">
        <f>'Occ T1'!AB66</f>
        <v>16.948935687030882</v>
      </c>
      <c r="P5" s="11">
        <f>'Occ T1'!Q66</f>
        <v>-0.32905295467072904</v>
      </c>
    </row>
    <row r="6" spans="1:16" x14ac:dyDescent="0.2">
      <c r="M6" s="10" t="str">
        <f>name!E7</f>
        <v>Administrative and secretarial occupations</v>
      </c>
      <c r="N6" s="11">
        <f>'Occ T1'!F67</f>
        <v>-2.6584820875644795</v>
      </c>
      <c r="O6" s="11">
        <f>'Occ T1'!AB67</f>
        <v>-6.549720231803974</v>
      </c>
      <c r="P6" s="11">
        <f>'Occ T1'!Q67</f>
        <v>3.8912381442395017</v>
      </c>
    </row>
    <row r="7" spans="1:16" x14ac:dyDescent="0.2">
      <c r="M7" s="10" t="str">
        <f>name!E8</f>
        <v>Skilled trades occupations</v>
      </c>
      <c r="N7" s="11">
        <f>'Occ T1'!F68</f>
        <v>-4.5819761808727435</v>
      </c>
      <c r="O7" s="11">
        <f>'Occ T1'!AB68</f>
        <v>0.88158777929080756</v>
      </c>
      <c r="P7" s="11">
        <f>'Occ T1'!Q68</f>
        <v>-5.4635639601635262</v>
      </c>
    </row>
    <row r="8" spans="1:16" x14ac:dyDescent="0.2">
      <c r="M8" s="10" t="str">
        <f>name!E9</f>
        <v>Caring, leisure and other service occupations</v>
      </c>
      <c r="N8" s="11">
        <f>'Occ T1'!F69</f>
        <v>9.2764030827349728</v>
      </c>
      <c r="O8" s="11">
        <f>'Occ T1'!AB69</f>
        <v>4.4159681487656854</v>
      </c>
      <c r="P8" s="11">
        <f>'Occ T1'!Q69</f>
        <v>4.8604349339692838</v>
      </c>
    </row>
    <row r="9" spans="1:16" x14ac:dyDescent="0.2">
      <c r="M9" s="10" t="str">
        <f>name!E10</f>
        <v>Sales and customer service occupations</v>
      </c>
      <c r="N9" s="11">
        <f>'Occ T1'!F70</f>
        <v>0.65034844500937083</v>
      </c>
      <c r="O9" s="11">
        <f>'Occ T1'!AB70</f>
        <v>-1.2054938253299525</v>
      </c>
      <c r="P9" s="11">
        <f>'Occ T1'!Q70</f>
        <v>1.855842270339366</v>
      </c>
    </row>
    <row r="10" spans="1:16" x14ac:dyDescent="0.2">
      <c r="M10" s="10" t="str">
        <f>name!E11</f>
        <v>Process, plant and machine operatives</v>
      </c>
      <c r="N10" s="11">
        <f>'Occ T1'!F71</f>
        <v>-0.78250059475038825</v>
      </c>
      <c r="O10" s="11">
        <f>'Occ T1'!AB71</f>
        <v>2.8582463381402441</v>
      </c>
      <c r="P10" s="11">
        <f>'Occ T1'!Q71</f>
        <v>-3.6407469328906927</v>
      </c>
    </row>
    <row r="11" spans="1:16" x14ac:dyDescent="0.2">
      <c r="M11" s="10" t="str">
        <f>name!E12</f>
        <v>Elementary occupations</v>
      </c>
      <c r="N11" s="11">
        <f>'Occ T1'!F72</f>
        <v>0.73739631419647367</v>
      </c>
      <c r="O11" s="11">
        <f>'Occ T1'!AB72</f>
        <v>-0.56771510816221848</v>
      </c>
      <c r="P11" s="11">
        <f>'Occ T1'!Q72</f>
        <v>1.3051114223587348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61.08999999999935</v>
      </c>
      <c r="O13" s="11">
        <f>'Occ T1'!AB74</f>
        <v>34.875134553658825</v>
      </c>
      <c r="P13" s="11">
        <f>'Occ T1'!Q74</f>
        <v>26.214865446340923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South East Midlands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3.2340789754042127</v>
      </c>
      <c r="O3" s="11">
        <f>'Occ T5'!H44</f>
        <v>2.6616956887729017</v>
      </c>
      <c r="P3" s="11">
        <f>'Occ T5'!G44</f>
        <v>-1.369483297391028</v>
      </c>
    </row>
    <row r="4" spans="1:16" x14ac:dyDescent="0.2">
      <c r="M4" s="10" t="str">
        <f>name!E5</f>
        <v>Professional occupations</v>
      </c>
      <c r="N4" s="11">
        <f>'Occ T5'!I45</f>
        <v>0.53819255090620288</v>
      </c>
      <c r="O4" s="11">
        <f>'Occ T5'!H45</f>
        <v>6.9399871992550928</v>
      </c>
      <c r="P4" s="11">
        <f>'Occ T5'!G45</f>
        <v>29.824457171939201</v>
      </c>
    </row>
    <row r="5" spans="1:16" x14ac:dyDescent="0.2">
      <c r="M5" s="10" t="str">
        <f>name!E6</f>
        <v>Associate professional occupations</v>
      </c>
      <c r="N5" s="11">
        <f>'Occ T5'!I46</f>
        <v>0.76193048466802082</v>
      </c>
      <c r="O5" s="11">
        <f>'Occ T5'!H46</f>
        <v>5.8258586087726627</v>
      </c>
      <c r="P5" s="11">
        <f>'Occ T5'!G46</f>
        <v>10.032093638919505</v>
      </c>
    </row>
    <row r="6" spans="1:16" x14ac:dyDescent="0.2">
      <c r="M6" s="10" t="str">
        <f>name!E7</f>
        <v>Administrative and secretarial occupations</v>
      </c>
      <c r="N6" s="11">
        <f>'Occ T5'!I47</f>
        <v>-0.31306601155934555</v>
      </c>
      <c r="O6" s="11">
        <f>'Occ T5'!H47</f>
        <v>-3.0392136885262246</v>
      </c>
      <c r="P6" s="11">
        <f>'Occ T5'!G47</f>
        <v>0.69379761252105254</v>
      </c>
    </row>
    <row r="7" spans="1:16" x14ac:dyDescent="0.2">
      <c r="M7" s="10" t="str">
        <f>name!E8</f>
        <v>Skilled trades occupations</v>
      </c>
      <c r="N7" s="11">
        <f>'Occ T5'!I48</f>
        <v>1.6959226673931589</v>
      </c>
      <c r="O7" s="11">
        <f>'Occ T5'!H48</f>
        <v>1.5015533947030146</v>
      </c>
      <c r="P7" s="11">
        <f>'Occ T5'!G48</f>
        <v>-7.7794522429688868</v>
      </c>
    </row>
    <row r="8" spans="1:16" x14ac:dyDescent="0.2">
      <c r="M8" s="10" t="str">
        <f>name!E9</f>
        <v>Caring, leisure and other service occupations</v>
      </c>
      <c r="N8" s="11">
        <f>'Occ T5'!I49</f>
        <v>1.6535896601172446</v>
      </c>
      <c r="O8" s="11">
        <f>'Occ T5'!H49</f>
        <v>0.53389254738905834</v>
      </c>
      <c r="P8" s="11">
        <f>'Occ T5'!G49</f>
        <v>7.0889208752287516</v>
      </c>
    </row>
    <row r="9" spans="1:16" x14ac:dyDescent="0.2">
      <c r="M9" s="10" t="str">
        <f>name!E10</f>
        <v>Sales and customer service occupations</v>
      </c>
      <c r="N9" s="11">
        <f>'Occ T5'!I50</f>
        <v>-0.92026846165311582</v>
      </c>
      <c r="O9" s="11">
        <f>'Occ T5'!H50</f>
        <v>2.4895525154651068</v>
      </c>
      <c r="P9" s="11">
        <f>'Occ T5'!G50</f>
        <v>-0.91893560880257397</v>
      </c>
    </row>
    <row r="10" spans="1:16" x14ac:dyDescent="0.2">
      <c r="M10" s="10" t="str">
        <f>name!E11</f>
        <v>Process, plant and machine operatives</v>
      </c>
      <c r="N10" s="11">
        <f>'Occ T5'!I51</f>
        <v>1.5655755851058863</v>
      </c>
      <c r="O10" s="11">
        <f>'Occ T5'!H51</f>
        <v>2.0321675339550502</v>
      </c>
      <c r="P10" s="11">
        <f>'Occ T5'!G51</f>
        <v>-4.3802437138113532</v>
      </c>
    </row>
    <row r="11" spans="1:16" x14ac:dyDescent="0.2">
      <c r="M11" s="10" t="str">
        <f>name!E12</f>
        <v>Elementary occupations</v>
      </c>
      <c r="N11" s="11">
        <f>'Occ T5'!I52</f>
        <v>1.393187786950846</v>
      </c>
      <c r="O11" s="11">
        <f>'Occ T5'!H52</f>
        <v>-7.3997818268056719</v>
      </c>
      <c r="P11" s="11">
        <f>'Occ T5'!G52</f>
        <v>6.7439903540512844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9.6091432373331287</v>
      </c>
      <c r="O13" s="11">
        <f>'Occ T5'!H54</f>
        <v>11.545711972980939</v>
      </c>
      <c r="P13" s="11">
        <f>'Occ T5'!G54</f>
        <v>39.935144789685864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0.74485879758538243</v>
      </c>
      <c r="O18" s="11">
        <f>'Occ T5'!AN44</f>
        <v>1.6799853870191912</v>
      </c>
      <c r="P18" s="11">
        <f>'Occ T5'!AM44</f>
        <v>1.0980383985882192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1.790057829398755</v>
      </c>
      <c r="O19" s="11">
        <f>'Occ T5'!AN45</f>
        <v>3.7787822716945279</v>
      </c>
      <c r="P19" s="11">
        <f>'Occ T5'!AM45</f>
        <v>9.0016030814413952</v>
      </c>
    </row>
    <row r="20" spans="13:16" x14ac:dyDescent="0.2">
      <c r="M20" s="10" t="str">
        <f t="shared" si="0"/>
        <v>Associate professional occupations</v>
      </c>
      <c r="N20" s="11">
        <f>'Occ T5'!AO46</f>
        <v>0.48922065319303076</v>
      </c>
      <c r="O20" s="11">
        <f>'Occ T5'!AN46</f>
        <v>5.511058934535443</v>
      </c>
      <c r="P20" s="11">
        <f>'Occ T5'!AM46</f>
        <v>10.948656099302433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-0.48471499135587637</v>
      </c>
      <c r="O21" s="11">
        <f>'Occ T5'!AN47</f>
        <v>-2.6000987160806517</v>
      </c>
      <c r="P21" s="11">
        <f>'Occ T5'!AM47</f>
        <v>-3.4649065243674997</v>
      </c>
    </row>
    <row r="22" spans="13:16" x14ac:dyDescent="0.2">
      <c r="M22" s="10" t="str">
        <f t="shared" si="0"/>
        <v>Skilled trades occupations</v>
      </c>
      <c r="N22" s="11">
        <f>'Occ T5'!AO48</f>
        <v>0.51883158247345351</v>
      </c>
      <c r="O22" s="11">
        <f>'Occ T5'!AN48</f>
        <v>7.2638153572555098E-2</v>
      </c>
      <c r="P22" s="11">
        <f>'Occ T5'!AM48</f>
        <v>0.29011804324479096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0.95860753921408204</v>
      </c>
      <c r="O23" s="11">
        <f>'Occ T5'!AN49</f>
        <v>-1.6793419271233176</v>
      </c>
      <c r="P23" s="11">
        <f>'Occ T5'!AM49</f>
        <v>5.1367025366750063</v>
      </c>
    </row>
    <row r="24" spans="13:16" x14ac:dyDescent="0.2">
      <c r="M24" s="10" t="str">
        <f t="shared" si="0"/>
        <v>Sales and customer service occupations</v>
      </c>
      <c r="N24" s="11">
        <f>'Occ T5'!AO50</f>
        <v>-0.56535710356886137</v>
      </c>
      <c r="O24" s="11">
        <f>'Occ T5'!AN50</f>
        <v>0.37585615220607593</v>
      </c>
      <c r="P24" s="11">
        <f>'Occ T5'!AM50</f>
        <v>-1.0159928739671162</v>
      </c>
    </row>
    <row r="25" spans="13:16" x14ac:dyDescent="0.2">
      <c r="M25" s="10" t="str">
        <f t="shared" si="0"/>
        <v>Process, plant and machine operatives</v>
      </c>
      <c r="N25" s="11">
        <f>'Occ T5'!AO51</f>
        <v>3.4328223265949642E-2</v>
      </c>
      <c r="O25" s="11">
        <f>'Occ T5'!AN51</f>
        <v>1.2486423753383531</v>
      </c>
      <c r="P25" s="11">
        <f>'Occ T5'!AM51</f>
        <v>1.5752757395359414</v>
      </c>
    </row>
    <row r="26" spans="13:16" x14ac:dyDescent="0.2">
      <c r="M26" s="10" t="str">
        <f t="shared" si="0"/>
        <v>Elementary occupations</v>
      </c>
      <c r="N26" s="11">
        <f>'Occ T5'!AO52</f>
        <v>0.69025634516973344</v>
      </c>
      <c r="O26" s="11">
        <f>'Occ T5'!AN52</f>
        <v>-4.0313365541245716</v>
      </c>
      <c r="P26" s="11">
        <f>'Occ T5'!AM52</f>
        <v>2.7733651007927236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4.1760888753756547</v>
      </c>
      <c r="O28" s="11">
        <f>'Occ T5'!AN54</f>
        <v>4.3561860770375915</v>
      </c>
      <c r="P28" s="11">
        <f>'Occ T5'!AM54</f>
        <v>26.342859601245891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2.4892201778188152</v>
      </c>
      <c r="O33" s="11">
        <f>'Occ T5'!X44</f>
        <v>0.98171030175370877</v>
      </c>
      <c r="P33" s="11">
        <f>'Occ T5'!W44</f>
        <v>-2.4675216959792436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-1.2518652784925521</v>
      </c>
      <c r="O34" s="11">
        <f>'Occ T5'!X45</f>
        <v>3.1612049275605596</v>
      </c>
      <c r="P34" s="11">
        <f>'Occ T5'!W45</f>
        <v>20.822854090497813</v>
      </c>
    </row>
    <row r="35" spans="1:16" x14ac:dyDescent="0.2">
      <c r="M35" s="10" t="str">
        <f t="shared" si="1"/>
        <v>Associate professional occupations</v>
      </c>
      <c r="N35" s="11">
        <f>'Occ T5'!Y46</f>
        <v>0.27270983147499273</v>
      </c>
      <c r="O35" s="11">
        <f>'Occ T5'!X46</f>
        <v>0.31479967423722588</v>
      </c>
      <c r="P35" s="11">
        <f>'Occ T5'!W46</f>
        <v>-0.91656246038292011</v>
      </c>
    </row>
    <row r="36" spans="1:16" x14ac:dyDescent="0.2">
      <c r="M36" s="10" t="str">
        <f t="shared" si="1"/>
        <v>Administrative and secretarial occupations</v>
      </c>
      <c r="N36" s="11">
        <f>'Occ T5'!Y47</f>
        <v>0.17164897979652882</v>
      </c>
      <c r="O36" s="11">
        <f>'Occ T5'!X47</f>
        <v>-0.43911497244556852</v>
      </c>
      <c r="P36" s="11">
        <f>'Occ T5'!W47</f>
        <v>4.1587041368885167</v>
      </c>
    </row>
    <row r="37" spans="1:16" x14ac:dyDescent="0.2">
      <c r="M37" s="10" t="str">
        <f t="shared" si="1"/>
        <v>Skilled trades occupations</v>
      </c>
      <c r="N37" s="11">
        <f>'Occ T5'!Y48</f>
        <v>1.1770910849197023</v>
      </c>
      <c r="O37" s="11">
        <f>'Occ T5'!X48</f>
        <v>1.4289152411304551</v>
      </c>
      <c r="P37" s="11">
        <f>'Occ T5'!W48</f>
        <v>-8.069570286213672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0.69498212090316014</v>
      </c>
      <c r="O38" s="11">
        <f>'Occ T5'!X49</f>
        <v>2.2132344745123635</v>
      </c>
      <c r="P38" s="11">
        <f>'Occ T5'!W49</f>
        <v>1.9522183385537328</v>
      </c>
    </row>
    <row r="39" spans="1:16" x14ac:dyDescent="0.2">
      <c r="M39" s="10" t="str">
        <f t="shared" si="1"/>
        <v>Sales and customer service occupations</v>
      </c>
      <c r="N39" s="11">
        <f>'Occ T5'!Y50</f>
        <v>-0.35491135808425334</v>
      </c>
      <c r="O39" s="11">
        <f>'Occ T5'!X50</f>
        <v>2.1136963632590628</v>
      </c>
      <c r="P39" s="11">
        <f>'Occ T5'!W50</f>
        <v>9.7057265164549378E-2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South East Midlands</v>
      </c>
      <c r="M40" s="10" t="str">
        <f t="shared" si="1"/>
        <v>Process, plant and machine operatives</v>
      </c>
      <c r="N40" s="11">
        <f>'Occ T5'!Y51</f>
        <v>1.5312473618399185</v>
      </c>
      <c r="O40" s="11">
        <f>'Occ T5'!X51</f>
        <v>0.78352515861669758</v>
      </c>
      <c r="P40" s="11">
        <f>'Occ T5'!W51</f>
        <v>-5.9555194533472857</v>
      </c>
    </row>
    <row r="41" spans="1:16" x14ac:dyDescent="0.2">
      <c r="M41" s="10" t="str">
        <f t="shared" si="1"/>
        <v>Elementary occupations</v>
      </c>
      <c r="N41" s="11">
        <f>'Occ T5'!Y52</f>
        <v>0.70293144178111389</v>
      </c>
      <c r="O41" s="11">
        <f>'Occ T5'!X52</f>
        <v>-3.368445272681063</v>
      </c>
      <c r="P41" s="11">
        <f>'Occ T5'!W52</f>
        <v>3.9706252532585822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5.4330543619574314</v>
      </c>
      <c r="O43" s="11">
        <f>'Occ T5'!X54</f>
        <v>7.1895258959434329</v>
      </c>
      <c r="P43" s="11">
        <f>'Occ T5'!W54</f>
        <v>13.592285188440144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South East Midlands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South East Midlands, South East Midlands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9.1158499847075145</v>
      </c>
      <c r="C5" s="11">
        <f>HLOOKUP(C$3,'Qual F1'!$M$4:$BW$14,11,FALSE)</f>
        <v>12.3523956695709</v>
      </c>
      <c r="D5" s="11">
        <f>HLOOKUP(D$3,'Qual F1'!$M$4:$BW$14,11,FALSE)</f>
        <v>11.498006439581243</v>
      </c>
      <c r="E5" s="11">
        <f>HLOOKUP(E$3,'Qual F1'!$M$4:$BW$14,11,FALSE)</f>
        <v>14.092677919932372</v>
      </c>
      <c r="F5" s="11">
        <f>HLOOKUP(F$3,'Qual F1'!$M$4:$BW$14,11,FALSE)</f>
        <v>18.524398257577552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62.510870852692165</v>
      </c>
      <c r="C6" s="11">
        <f>HLOOKUP(C$3,'Qual F1'!$M$4:$BW$14,10,FALSE)</f>
        <v>88.813865922476069</v>
      </c>
      <c r="D6" s="11">
        <f>HLOOKUP(D$3,'Qual F1'!$M$4:$BW$14,10,FALSE)</f>
        <v>81.917293211584095</v>
      </c>
      <c r="E6" s="11">
        <f>HLOOKUP(E$3,'Qual F1'!$M$4:$BW$14,10,FALSE)</f>
        <v>100.42217635506086</v>
      </c>
      <c r="F6" s="11">
        <f>HLOOKUP(F$3,'Qual F1'!$M$4:$BW$14,10,FALSE)</f>
        <v>133.49677920919686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147.23988115141498</v>
      </c>
      <c r="C7" s="11">
        <f>HLOOKUP(C$3,'Qual F1'!$M$4:$BW$14,9,FALSE)</f>
        <v>160.64904285074613</v>
      </c>
      <c r="D7" s="11">
        <f>HLOOKUP(D$3,'Qual F1'!$M$4:$BW$14,9,FALSE)</f>
        <v>176.02133193106869</v>
      </c>
      <c r="E7" s="11">
        <f>HLOOKUP(E$3,'Qual F1'!$M$4:$BW$14,9,FALSE)</f>
        <v>194.57997940658538</v>
      </c>
      <c r="F7" s="11">
        <f>HLOOKUP(F$3,'Qual F1'!$M$4:$BW$14,9,FALSE)</f>
        <v>237.82901869352534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45.346584931609804</v>
      </c>
      <c r="C8" s="11">
        <f>HLOOKUP(C$3,'Qual F1'!$M$4:$BW$14,8,FALSE)</f>
        <v>46.008323016926205</v>
      </c>
      <c r="D8" s="11">
        <f>HLOOKUP(D$3,'Qual F1'!$M$4:$BW$14,8,FALSE)</f>
        <v>48.456193949200532</v>
      </c>
      <c r="E8" s="11">
        <f>HLOOKUP(E$3,'Qual F1'!$M$4:$BW$14,8,FALSE)</f>
        <v>50.68008602643539</v>
      </c>
      <c r="F8" s="11">
        <f>HLOOKUP(F$3,'Qual F1'!$M$4:$BW$14,8,FALSE)</f>
        <v>59.852279329238236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43.803905206969112</v>
      </c>
      <c r="C9" s="11">
        <f>HLOOKUP(C$3,'Qual F1'!$M$4:$BW$14,7,FALSE)</f>
        <v>45.617632184021708</v>
      </c>
      <c r="D9" s="11">
        <f>HLOOKUP(D$3,'Qual F1'!$M$4:$BW$14,7,FALSE)</f>
        <v>50.690523642799967</v>
      </c>
      <c r="E9" s="11">
        <f>HLOOKUP(E$3,'Qual F1'!$M$4:$BW$14,7,FALSE)</f>
        <v>54.138146724972394</v>
      </c>
      <c r="F9" s="11">
        <f>HLOOKUP(F$3,'Qual F1'!$M$4:$BW$14,7,FALSE)</f>
        <v>65.227948708783742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181.37618117458385</v>
      </c>
      <c r="C10" s="11">
        <f>HLOOKUP(C$3,'Qual F1'!$M$4:$BW$14,6,FALSE)</f>
        <v>208.37183277198898</v>
      </c>
      <c r="D10" s="11">
        <f>HLOOKUP(D$3,'Qual F1'!$M$4:$BW$14,6,FALSE)</f>
        <v>203.93819921593743</v>
      </c>
      <c r="E10" s="11">
        <f>HLOOKUP(E$3,'Qual F1'!$M$4:$BW$14,6,FALSE)</f>
        <v>209.69003241658848</v>
      </c>
      <c r="F10" s="11">
        <f>HLOOKUP(F$3,'Qual F1'!$M$4:$BW$14,6,FALSE)</f>
        <v>222.23537716447575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189.57727991997524</v>
      </c>
      <c r="C11" s="11">
        <f>HLOOKUP(C$3,'Qual F1'!$M$4:$BW$14,5,FALSE)</f>
        <v>202.78250227191305</v>
      </c>
      <c r="D11" s="11">
        <f>HLOOKUP(D$3,'Qual F1'!$M$4:$BW$14,5,FALSE)</f>
        <v>192.24654289736617</v>
      </c>
      <c r="E11" s="11">
        <f>HLOOKUP(E$3,'Qual F1'!$M$4:$BW$14,5,FALSE)</f>
        <v>180.8190836943281</v>
      </c>
      <c r="F11" s="11">
        <f>HLOOKUP(F$3,'Qual F1'!$M$4:$BW$14,5,FALSE)</f>
        <v>152.9709865504278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141.94350599577763</v>
      </c>
      <c r="C12" s="11">
        <f>HLOOKUP(C$3,'Qual F1'!$M$4:$BW$14,4,FALSE)</f>
        <v>128.57672626456642</v>
      </c>
      <c r="D12" s="11">
        <f>HLOOKUP(D$3,'Qual F1'!$M$4:$BW$14,4,FALSE)</f>
        <v>125.96371313886078</v>
      </c>
      <c r="E12" s="11">
        <f>HLOOKUP(E$3,'Qual F1'!$M$4:$BW$14,4,FALSE)</f>
        <v>112.93216072393101</v>
      </c>
      <c r="F12" s="11">
        <f>HLOOKUP(F$3,'Qual F1'!$M$4:$BW$14,4,FALSE)</f>
        <v>72.569581759555788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41.209940782270017</v>
      </c>
      <c r="C13" s="11">
        <f>HLOOKUP(C$3,'Qual F1'!$M$4:$BW$14,3,FALSE)</f>
        <v>40.38367904778935</v>
      </c>
      <c r="D13" s="11">
        <f>HLOOKUP(D$3,'Qual F1'!$M$4:$BW$14,3,FALSE)</f>
        <v>33.524195573601325</v>
      </c>
      <c r="E13" s="11">
        <f>HLOOKUP(E$3,'Qual F1'!$M$4:$BW$14,3,FALSE)</f>
        <v>32.047656732165919</v>
      </c>
      <c r="F13" s="11">
        <f>HLOOKUP(F$3,'Qual F1'!$M$4:$BW$14,3,FALSE)</f>
        <v>22.639630327218015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862.12400000000025</v>
      </c>
      <c r="C15" s="11">
        <f t="shared" ref="C15:F15" si="0">SUM(C5:C13)</f>
        <v>933.55599999999879</v>
      </c>
      <c r="D15" s="11">
        <f t="shared" si="0"/>
        <v>924.25600000000043</v>
      </c>
      <c r="E15" s="11">
        <f t="shared" si="0"/>
        <v>949.40199999999993</v>
      </c>
      <c r="F15" s="11">
        <f t="shared" si="0"/>
        <v>985.34599999999921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1.0573710956553248</v>
      </c>
      <c r="C19" s="18">
        <f t="shared" si="1"/>
        <v>1.3231552975473262</v>
      </c>
      <c r="D19" s="18">
        <f t="shared" si="1"/>
        <v>1.2440283254402718</v>
      </c>
      <c r="E19" s="18">
        <f t="shared" si="1"/>
        <v>1.4843741555139311</v>
      </c>
      <c r="F19" s="18">
        <f t="shared" si="1"/>
        <v>1.8799891873085766</v>
      </c>
      <c r="G19" s="11"/>
    </row>
    <row r="20" spans="1:7" x14ac:dyDescent="0.2">
      <c r="A20" t="str">
        <f>$A6</f>
        <v>RQF7 Other higher degree</v>
      </c>
      <c r="B20" s="18">
        <f t="shared" si="1"/>
        <v>7.2507981279597997</v>
      </c>
      <c r="C20" s="18">
        <f t="shared" si="1"/>
        <v>9.5135016991456514</v>
      </c>
      <c r="D20" s="18">
        <f t="shared" si="1"/>
        <v>8.8630523590416566</v>
      </c>
      <c r="E20" s="18">
        <f t="shared" si="1"/>
        <v>10.577413609309952</v>
      </c>
      <c r="F20" s="18">
        <f t="shared" si="1"/>
        <v>13.548213440679413</v>
      </c>
      <c r="G20" s="11"/>
    </row>
    <row r="21" spans="1:7" x14ac:dyDescent="0.2">
      <c r="A21" t="str">
        <f>$A7</f>
        <v>RQF6 First degree</v>
      </c>
      <c r="B21" s="18">
        <f t="shared" si="1"/>
        <v>17.078735907063823</v>
      </c>
      <c r="C21" s="18">
        <f t="shared" si="1"/>
        <v>17.208292041478639</v>
      </c>
      <c r="D21" s="18">
        <f t="shared" si="1"/>
        <v>19.044651257992225</v>
      </c>
      <c r="E21" s="18">
        <f t="shared" si="1"/>
        <v>20.495004161207305</v>
      </c>
      <c r="F21" s="18">
        <f t="shared" si="1"/>
        <v>24.136599599889333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5.2598680620896516</v>
      </c>
      <c r="C22" s="18">
        <f t="shared" si="3"/>
        <v>4.9282874318119392</v>
      </c>
      <c r="D22" s="18">
        <f t="shared" si="3"/>
        <v>5.2427243046515803</v>
      </c>
      <c r="E22" s="18">
        <f t="shared" si="3"/>
        <v>5.3381060948297341</v>
      </c>
      <c r="F22" s="18">
        <f t="shared" si="3"/>
        <v>6.0742398435918226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5.0809286375241953</v>
      </c>
      <c r="C23" s="18">
        <f t="shared" si="4"/>
        <v>4.8864376838691808</v>
      </c>
      <c r="D23" s="18">
        <f t="shared" si="4"/>
        <v>5.4844679009711532</v>
      </c>
      <c r="E23" s="18">
        <f t="shared" si="4"/>
        <v>5.7023417609160711</v>
      </c>
      <c r="F23" s="18">
        <f t="shared" si="4"/>
        <v>6.6198014411976907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21.038293931567129</v>
      </c>
      <c r="C24" s="18">
        <f t="shared" si="5"/>
        <v>22.320228542475142</v>
      </c>
      <c r="D24" s="18">
        <f t="shared" si="5"/>
        <v>22.065120401267325</v>
      </c>
      <c r="E24" s="18">
        <f t="shared" si="5"/>
        <v>22.086537885594144</v>
      </c>
      <c r="F24" s="18">
        <f t="shared" si="5"/>
        <v>22.554044687295217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21.989560657164766</v>
      </c>
      <c r="C25" s="18">
        <f t="shared" si="6"/>
        <v>21.721514539236349</v>
      </c>
      <c r="D25" s="18">
        <f t="shared" si="6"/>
        <v>20.800140101591559</v>
      </c>
      <c r="E25" s="18">
        <f t="shared" si="6"/>
        <v>19.045576446471369</v>
      </c>
      <c r="F25" s="18">
        <f t="shared" si="6"/>
        <v>15.52459608608833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16.464395608494552</v>
      </c>
      <c r="C26" s="18">
        <f>C12/C$15*100</f>
        <v>13.77279201939322</v>
      </c>
      <c r="D26" s="18">
        <f t="shared" si="7"/>
        <v>13.628660580927873</v>
      </c>
      <c r="E26" s="18">
        <f t="shared" si="7"/>
        <v>11.895083507716544</v>
      </c>
      <c r="F26" s="18">
        <f t="shared" si="7"/>
        <v>7.3648831739871925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4.7800479724807579</v>
      </c>
      <c r="C27" s="18">
        <f>C13/C$15*100</f>
        <v>4.3257907450425472</v>
      </c>
      <c r="D27" s="18">
        <f t="shared" si="8"/>
        <v>3.627154768116335</v>
      </c>
      <c r="E27" s="18">
        <f t="shared" si="8"/>
        <v>3.3755623784409474</v>
      </c>
      <c r="F27" s="18">
        <f t="shared" si="8"/>
        <v>2.2976325399624122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7.8918167835847264</v>
      </c>
      <c r="C33" s="18">
        <f t="shared" si="9"/>
        <v>-6.9167896887757045</v>
      </c>
      <c r="D33" s="18">
        <f t="shared" si="9"/>
        <v>4.1535784510887908</v>
      </c>
      <c r="E33" s="18">
        <f t="shared" si="9"/>
        <v>2.7720591758398694</v>
      </c>
      <c r="F33" s="18">
        <f>IF(F$3-D$3 &lt;&gt; 0,(EXP(LN(F5/D5)/(F$3-D$3))-1)*100,0)</f>
        <v>3.230517412971512</v>
      </c>
    </row>
    <row r="34" spans="1:6" x14ac:dyDescent="0.2">
      <c r="A34" t="str">
        <f>$A20</f>
        <v>RQF7 Other higher degree</v>
      </c>
      <c r="B34" s="18">
        <f t="shared" si="9"/>
        <v>9.1770376827532871</v>
      </c>
      <c r="C34" s="18">
        <f t="shared" si="9"/>
        <v>-7.7651981920389135</v>
      </c>
      <c r="D34" s="18">
        <f t="shared" si="9"/>
        <v>4.1575623020990937</v>
      </c>
      <c r="E34" s="18">
        <f t="shared" si="9"/>
        <v>2.8878556391914723</v>
      </c>
      <c r="F34" s="18">
        <f t="shared" ref="F34:F43" si="10">IF(F$3-D$3 &lt;&gt; 0,(EXP(LN(F6/D6)/(F$3-D$3))-1)*100,0)</f>
        <v>3.3093620267817814</v>
      </c>
    </row>
    <row r="35" spans="1:6" x14ac:dyDescent="0.2">
      <c r="A35" t="str">
        <f>$A21</f>
        <v>RQF6 First degree</v>
      </c>
      <c r="B35" s="18">
        <f t="shared" si="9"/>
        <v>2.2028887009558185</v>
      </c>
      <c r="C35" s="18">
        <f t="shared" si="9"/>
        <v>9.5688644062476449</v>
      </c>
      <c r="D35" s="18">
        <f t="shared" si="9"/>
        <v>2.0249921511325208</v>
      </c>
      <c r="E35" s="18">
        <f t="shared" si="9"/>
        <v>2.027364659721731</v>
      </c>
      <c r="F35" s="18">
        <f t="shared" si="10"/>
        <v>2.0265738173953052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0.36284284294607616</v>
      </c>
      <c r="C36" s="18">
        <f t="shared" ref="C36:E36" si="12">IF(D$3-C$3 &lt;&gt; 0,(EXP(LN(D8/C8)/(D$3-C$3))-1)*100,0)</f>
        <v>5.3204958836986282</v>
      </c>
      <c r="D36" s="18">
        <f t="shared" si="12"/>
        <v>0.90149683804716663</v>
      </c>
      <c r="E36" s="18">
        <f t="shared" si="12"/>
        <v>1.6773772336467596</v>
      </c>
      <c r="F36" s="18">
        <f t="shared" si="10"/>
        <v>1.4180897883363963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1.0194447676513452</v>
      </c>
      <c r="C37" s="18">
        <f t="shared" si="13"/>
        <v>11.120462014148824</v>
      </c>
      <c r="D37" s="18">
        <f t="shared" si="13"/>
        <v>1.3246988033656759</v>
      </c>
      <c r="E37" s="18">
        <f t="shared" si="13"/>
        <v>1.8809611872158127</v>
      </c>
      <c r="F37" s="18">
        <f t="shared" si="10"/>
        <v>1.6952019040433752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3.5296365747242486</v>
      </c>
      <c r="C38" s="18">
        <f t="shared" si="14"/>
        <v>-2.1277509042707532</v>
      </c>
      <c r="D38" s="18">
        <f t="shared" si="14"/>
        <v>0.55781806866623818</v>
      </c>
      <c r="E38" s="18">
        <f t="shared" si="14"/>
        <v>0.58275820237403408</v>
      </c>
      <c r="F38" s="18">
        <f t="shared" si="10"/>
        <v>0.57444413725846744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1.6976804534526879</v>
      </c>
      <c r="C39" s="18">
        <f t="shared" si="15"/>
        <v>-5.1956945281300015</v>
      </c>
      <c r="D39" s="18">
        <f t="shared" si="15"/>
        <v>-1.2181523566162866</v>
      </c>
      <c r="E39" s="18">
        <f t="shared" si="15"/>
        <v>-1.6585787872357094</v>
      </c>
      <c r="F39" s="18">
        <f t="shared" si="10"/>
        <v>-1.5119885966191404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-2.4422649529646345</v>
      </c>
      <c r="C40" s="18">
        <f t="shared" si="16"/>
        <v>-2.0322598044135609</v>
      </c>
      <c r="D40" s="18">
        <f t="shared" si="16"/>
        <v>-2.1604522273924398</v>
      </c>
      <c r="E40" s="18">
        <f t="shared" si="16"/>
        <v>-4.3260514059119686</v>
      </c>
      <c r="F40" s="18">
        <f t="shared" si="10"/>
        <v>-3.6095640696178766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-0.5050649609381952</v>
      </c>
      <c r="C41" s="18">
        <f t="shared" si="17"/>
        <v>-16.985781473923247</v>
      </c>
      <c r="D41" s="18">
        <f t="shared" si="17"/>
        <v>-0.896821672986714</v>
      </c>
      <c r="E41" s="18">
        <f t="shared" si="17"/>
        <v>-3.415529087471314</v>
      </c>
      <c r="F41" s="18">
        <f t="shared" si="10"/>
        <v>-2.5831540514264617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2.0099793893558093</v>
      </c>
      <c r="C43" s="18">
        <f t="shared" ref="C43" si="18">IF(D$3-C$3 &lt;&gt; 0,(EXP(LN(D15/C15)/(D$3-C$3))-1)*100,0)</f>
        <v>-0.9961909087401688</v>
      </c>
      <c r="D43" s="18">
        <f>IF(E$3-D$3 &lt;&gt; 0,(EXP(LN(E15/D15)/(E$3-D$3))-1)*100,0)</f>
        <v>0.53830816293141126</v>
      </c>
      <c r="E43" s="18">
        <f>IF(F$3-E$3 &lt;&gt; 0,(EXP(LN(F15/E15)/(F$3-E$3))-1)*100,0)</f>
        <v>0.37229666694398311</v>
      </c>
      <c r="F43" s="18">
        <f t="shared" si="10"/>
        <v>0.42760335183862352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3.2365456848633851</v>
      </c>
      <c r="C47" s="27">
        <f>D5-C5</f>
        <v>-0.85438922998965694</v>
      </c>
      <c r="D47" s="27">
        <f>E5-D5</f>
        <v>2.5946714803511295</v>
      </c>
      <c r="E47" s="27">
        <f>F5-E5</f>
        <v>4.4317203376451797</v>
      </c>
      <c r="F47" s="27">
        <f>F5-D5</f>
        <v>7.0263918179963092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26.302995069783904</v>
      </c>
      <c r="C48" s="27">
        <f t="shared" si="20"/>
        <v>-6.8965727108919737</v>
      </c>
      <c r="D48" s="27">
        <f t="shared" si="20"/>
        <v>18.504883143476761</v>
      </c>
      <c r="E48" s="27">
        <f t="shared" si="20"/>
        <v>33.074602854136003</v>
      </c>
      <c r="F48" s="27">
        <f t="shared" ref="F48:F57" si="21">F6-D6</f>
        <v>51.579485997612764</v>
      </c>
    </row>
    <row r="49" spans="1:6" x14ac:dyDescent="0.2">
      <c r="A49" t="str">
        <f t="shared" si="19"/>
        <v>RQF6 First degree</v>
      </c>
      <c r="B49" s="27">
        <f t="shared" ref="B49:E49" si="22">C7-B7</f>
        <v>13.40916169933115</v>
      </c>
      <c r="C49" s="27">
        <f t="shared" si="22"/>
        <v>15.37228908032256</v>
      </c>
      <c r="D49" s="27">
        <f t="shared" si="22"/>
        <v>18.558647475516693</v>
      </c>
      <c r="E49" s="27">
        <f t="shared" si="22"/>
        <v>43.249039286939961</v>
      </c>
      <c r="F49" s="27">
        <f t="shared" si="21"/>
        <v>61.807686762456655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0.66173808531640077</v>
      </c>
      <c r="C50" s="27">
        <f t="shared" si="23"/>
        <v>2.4478709322743271</v>
      </c>
      <c r="D50" s="27">
        <f t="shared" si="23"/>
        <v>2.2238920772348578</v>
      </c>
      <c r="E50" s="27">
        <f t="shared" si="23"/>
        <v>9.1721933028028459</v>
      </c>
      <c r="F50" s="27">
        <f t="shared" si="21"/>
        <v>11.396085380037704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1.8137269770525961</v>
      </c>
      <c r="C51" s="27">
        <f t="shared" si="24"/>
        <v>5.0728914587782583</v>
      </c>
      <c r="D51" s="27">
        <f t="shared" si="24"/>
        <v>3.4476230821724272</v>
      </c>
      <c r="E51" s="27">
        <f t="shared" si="24"/>
        <v>11.089801983811348</v>
      </c>
      <c r="F51" s="27">
        <f t="shared" si="21"/>
        <v>14.537425065983776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26.995651597405129</v>
      </c>
      <c r="C52" s="27">
        <f t="shared" si="25"/>
        <v>-4.4336335560515465</v>
      </c>
      <c r="D52" s="27">
        <f t="shared" si="25"/>
        <v>5.7518332006510491</v>
      </c>
      <c r="E52" s="27">
        <f t="shared" si="25"/>
        <v>12.54534474788727</v>
      </c>
      <c r="F52" s="27">
        <f t="shared" si="21"/>
        <v>18.297177948538319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13.205222351937806</v>
      </c>
      <c r="C53" s="27">
        <f>D11-C11</f>
        <v>-10.535959374546877</v>
      </c>
      <c r="D53" s="27">
        <f t="shared" si="26"/>
        <v>-11.427459203038069</v>
      </c>
      <c r="E53" s="27">
        <f t="shared" si="26"/>
        <v>-27.848097143900304</v>
      </c>
      <c r="F53" s="27">
        <f t="shared" si="21"/>
        <v>-39.275556346938373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-13.36677973121121</v>
      </c>
      <c r="C54" s="27">
        <f t="shared" si="27"/>
        <v>-2.6130131257056348</v>
      </c>
      <c r="D54" s="27">
        <f t="shared" si="27"/>
        <v>-13.031552414929777</v>
      </c>
      <c r="E54" s="27">
        <f t="shared" si="27"/>
        <v>-40.362578964375217</v>
      </c>
      <c r="F54" s="27">
        <f t="shared" si="21"/>
        <v>-53.394131379304994</v>
      </c>
    </row>
    <row r="55" spans="1:6" x14ac:dyDescent="0.2">
      <c r="A55" t="str">
        <f t="shared" si="19"/>
        <v>No Qualification</v>
      </c>
      <c r="B55" s="27">
        <f t="shared" ref="B55:E55" si="28">C13-B13</f>
        <v>-0.82626173448066709</v>
      </c>
      <c r="C55" s="27">
        <f t="shared" si="28"/>
        <v>-6.8594834741880248</v>
      </c>
      <c r="D55" s="27">
        <f t="shared" si="28"/>
        <v>-1.4765388414354064</v>
      </c>
      <c r="E55" s="27">
        <f t="shared" si="28"/>
        <v>-9.4080264049479041</v>
      </c>
      <c r="F55" s="27">
        <f t="shared" si="21"/>
        <v>-10.88456524638331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71.431999999998538</v>
      </c>
      <c r="C57" s="29">
        <f t="shared" ref="C57" si="29">D15-C15</f>
        <v>-9.2999999999983629</v>
      </c>
      <c r="D57" s="29">
        <f>E15-D15</f>
        <v>25.145999999999503</v>
      </c>
      <c r="E57" s="29">
        <f>F15-E15</f>
        <v>35.943999999999278</v>
      </c>
      <c r="F57" s="29">
        <f t="shared" si="21"/>
        <v>61.089999999998781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South East Midlands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58.889814336856134</v>
      </c>
      <c r="N6" s="11">
        <v>54.029815495508835</v>
      </c>
      <c r="O6" s="11">
        <v>49.900549428854127</v>
      </c>
      <c r="P6" s="11">
        <v>47.953952802789601</v>
      </c>
      <c r="Q6" s="11">
        <v>46.559849699680726</v>
      </c>
      <c r="R6" s="11">
        <v>41.209940782270017</v>
      </c>
      <c r="S6" s="11">
        <v>41.268635198866704</v>
      </c>
      <c r="T6" s="11">
        <v>42.027432726918249</v>
      </c>
      <c r="U6" s="11">
        <v>45.694696076474422</v>
      </c>
      <c r="V6" s="11">
        <v>40.38367904778935</v>
      </c>
      <c r="W6" s="11">
        <v>33.524195573601325</v>
      </c>
      <c r="X6" s="11">
        <v>45.492694499430335</v>
      </c>
      <c r="Y6" s="11">
        <v>36.144793169609869</v>
      </c>
      <c r="Z6" s="11">
        <v>34.560980971330025</v>
      </c>
      <c r="AA6" s="11">
        <v>33.010278974486731</v>
      </c>
      <c r="AB6" s="11">
        <v>32.047656732165919</v>
      </c>
      <c r="AC6" s="11">
        <v>31.040623530841167</v>
      </c>
      <c r="AD6" s="11">
        <v>30.03984837578022</v>
      </c>
      <c r="AE6" s="11">
        <v>29.025081332693681</v>
      </c>
      <c r="AF6" s="11">
        <v>27.959595295109292</v>
      </c>
      <c r="AG6" s="11">
        <v>26.895452070710249</v>
      </c>
      <c r="AH6" s="11">
        <v>25.851497919606437</v>
      </c>
      <c r="AI6" s="11">
        <v>24.78882387803678</v>
      </c>
      <c r="AJ6" s="11">
        <v>23.70001133315202</v>
      </c>
      <c r="AK6" s="11">
        <v>22.650648713262115</v>
      </c>
      <c r="AL6" s="11">
        <v>22.639630327218015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135.00159690576831</v>
      </c>
      <c r="N7" s="11">
        <v>138.18222084146637</v>
      </c>
      <c r="O7" s="11">
        <v>147.01913561065808</v>
      </c>
      <c r="P7" s="11">
        <v>128.36661755067382</v>
      </c>
      <c r="Q7" s="11">
        <v>133.64584718851665</v>
      </c>
      <c r="R7" s="11">
        <v>141.94350599577763</v>
      </c>
      <c r="S7" s="11">
        <v>134.81975383949504</v>
      </c>
      <c r="T7" s="11">
        <v>142.50966235578846</v>
      </c>
      <c r="U7" s="11">
        <v>141.11696487332856</v>
      </c>
      <c r="V7" s="11">
        <v>128.57672626456642</v>
      </c>
      <c r="W7" s="11">
        <v>125.96371313886078</v>
      </c>
      <c r="X7" s="11">
        <v>130.6415076207193</v>
      </c>
      <c r="Y7" s="11">
        <v>122.88127868319357</v>
      </c>
      <c r="Z7" s="11">
        <v>119.64737777848319</v>
      </c>
      <c r="AA7" s="11">
        <v>116.51804401791135</v>
      </c>
      <c r="AB7" s="11">
        <v>112.93216072393101</v>
      </c>
      <c r="AC7" s="11">
        <v>109.2119343513195</v>
      </c>
      <c r="AD7" s="11">
        <v>105.45128102677604</v>
      </c>
      <c r="AE7" s="11">
        <v>101.58859628935801</v>
      </c>
      <c r="AF7" s="11">
        <v>97.667098966687576</v>
      </c>
      <c r="AG7" s="11">
        <v>93.711266036573747</v>
      </c>
      <c r="AH7" s="11">
        <v>89.663154897201167</v>
      </c>
      <c r="AI7" s="11">
        <v>85.53902643367519</v>
      </c>
      <c r="AJ7" s="11">
        <v>81.333339311942822</v>
      </c>
      <c r="AK7" s="11">
        <v>77.038612769569184</v>
      </c>
      <c r="AL7" s="11">
        <v>72.569581759555788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175.50014249757368</v>
      </c>
      <c r="N8" s="11">
        <v>179.30315991665779</v>
      </c>
      <c r="O8" s="11">
        <v>184.48179834294069</v>
      </c>
      <c r="P8" s="11">
        <v>188.9853662148777</v>
      </c>
      <c r="Q8" s="11">
        <v>194.98273397798815</v>
      </c>
      <c r="R8" s="11">
        <v>189.57727991997524</v>
      </c>
      <c r="S8" s="11">
        <v>209.23917027201048</v>
      </c>
      <c r="T8" s="11">
        <v>193.31473560143274</v>
      </c>
      <c r="U8" s="11">
        <v>188.0020850650393</v>
      </c>
      <c r="V8" s="11">
        <v>202.78250227191305</v>
      </c>
      <c r="W8" s="11">
        <v>192.24654289736617</v>
      </c>
      <c r="X8" s="11">
        <v>186.584916395173</v>
      </c>
      <c r="Y8" s="11">
        <v>187.35202616944738</v>
      </c>
      <c r="Z8" s="11">
        <v>185.1838345948504</v>
      </c>
      <c r="AA8" s="11">
        <v>183.28449001286737</v>
      </c>
      <c r="AB8" s="11">
        <v>180.8190836943281</v>
      </c>
      <c r="AC8" s="11">
        <v>178.20338056781659</v>
      </c>
      <c r="AD8" s="11">
        <v>175.47916031848064</v>
      </c>
      <c r="AE8" s="11">
        <v>172.74506603930445</v>
      </c>
      <c r="AF8" s="11">
        <v>169.99403106898197</v>
      </c>
      <c r="AG8" s="11">
        <v>167.27170759339077</v>
      </c>
      <c r="AH8" s="11">
        <v>164.49481305880826</v>
      </c>
      <c r="AI8" s="11">
        <v>161.69423608328694</v>
      </c>
      <c r="AJ8" s="11">
        <v>158.88002516782566</v>
      </c>
      <c r="AK8" s="11">
        <v>156.03066779246313</v>
      </c>
      <c r="AL8" s="11">
        <v>152.9709865504278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165.84202357846553</v>
      </c>
      <c r="N9" s="11">
        <v>174.39218903255301</v>
      </c>
      <c r="O9" s="11">
        <v>181.71888198294542</v>
      </c>
      <c r="P9" s="11">
        <v>168.309611944414</v>
      </c>
      <c r="Q9" s="11">
        <v>178.59231814362752</v>
      </c>
      <c r="R9" s="11">
        <v>181.37618117458385</v>
      </c>
      <c r="S9" s="11">
        <v>195.12528220912418</v>
      </c>
      <c r="T9" s="11">
        <v>199.61042852686802</v>
      </c>
      <c r="U9" s="11">
        <v>190.43506713130645</v>
      </c>
      <c r="V9" s="11">
        <v>208.37183277198898</v>
      </c>
      <c r="W9" s="11">
        <v>203.93819921593743</v>
      </c>
      <c r="X9" s="11">
        <v>201.10202573169545</v>
      </c>
      <c r="Y9" s="11">
        <v>204.72572533690956</v>
      </c>
      <c r="Z9" s="11">
        <v>206.35286070918966</v>
      </c>
      <c r="AA9" s="11">
        <v>208.31513036581751</v>
      </c>
      <c r="AB9" s="11">
        <v>209.69003241658848</v>
      </c>
      <c r="AC9" s="11">
        <v>210.93670047461646</v>
      </c>
      <c r="AD9" s="11">
        <v>212.14848767692865</v>
      </c>
      <c r="AE9" s="11">
        <v>213.36875463727242</v>
      </c>
      <c r="AF9" s="11">
        <v>214.61258421244059</v>
      </c>
      <c r="AG9" s="11">
        <v>215.92845943049056</v>
      </c>
      <c r="AH9" s="11">
        <v>217.22174353009657</v>
      </c>
      <c r="AI9" s="11">
        <v>218.52412020135415</v>
      </c>
      <c r="AJ9" s="11">
        <v>219.85182450529143</v>
      </c>
      <c r="AK9" s="11">
        <v>221.17150603469437</v>
      </c>
      <c r="AL9" s="11">
        <v>222.23537716447575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37.367068736961109</v>
      </c>
      <c r="N10" s="11">
        <v>40.339947124750793</v>
      </c>
      <c r="O10" s="11">
        <v>37.006518195892028</v>
      </c>
      <c r="P10" s="11">
        <v>42.786978433901091</v>
      </c>
      <c r="Q10" s="11">
        <v>42.18765283969261</v>
      </c>
      <c r="R10" s="11">
        <v>43.803905206969112</v>
      </c>
      <c r="S10" s="11">
        <v>46.091458757849502</v>
      </c>
      <c r="T10" s="11">
        <v>48.729956213447522</v>
      </c>
      <c r="U10" s="11">
        <v>48.400960494653816</v>
      </c>
      <c r="V10" s="11">
        <v>45.617632184021708</v>
      </c>
      <c r="W10" s="11">
        <v>50.690523642799967</v>
      </c>
      <c r="X10" s="11">
        <v>49.33903099524084</v>
      </c>
      <c r="Y10" s="11">
        <v>51.024208798207127</v>
      </c>
      <c r="Z10" s="11">
        <v>52.033807896680685</v>
      </c>
      <c r="AA10" s="11">
        <v>53.149304253738414</v>
      </c>
      <c r="AB10" s="11">
        <v>54.138146724972394</v>
      </c>
      <c r="AC10" s="11">
        <v>55.136569303640854</v>
      </c>
      <c r="AD10" s="11">
        <v>56.14372335781691</v>
      </c>
      <c r="AE10">
        <v>57.153921282613368</v>
      </c>
      <c r="AF10">
        <v>58.202216283375861</v>
      </c>
      <c r="AG10">
        <v>59.298330796804692</v>
      </c>
      <c r="AH10">
        <v>60.417505275032184</v>
      </c>
      <c r="AI10" s="11">
        <v>61.573324965853359</v>
      </c>
      <c r="AJ10" s="11">
        <v>62.775269169505549</v>
      </c>
      <c r="AK10" s="11">
        <v>64.024130565176563</v>
      </c>
      <c r="AL10" s="11">
        <v>65.227948708783742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41.258365378635943</v>
      </c>
      <c r="N11" s="11">
        <v>44.537402421396301</v>
      </c>
      <c r="O11" s="11">
        <v>40.03388518313357</v>
      </c>
      <c r="P11" s="11">
        <v>46.001773291052992</v>
      </c>
      <c r="Q11" s="11">
        <v>43.510368041544886</v>
      </c>
      <c r="R11" s="11">
        <v>45.346584931609804</v>
      </c>
      <c r="S11" s="11">
        <v>47.150540096606186</v>
      </c>
      <c r="T11" s="11">
        <v>48.659322532883763</v>
      </c>
      <c r="U11" s="11">
        <v>47.726551331709388</v>
      </c>
      <c r="V11" s="11">
        <v>46.008323016926205</v>
      </c>
      <c r="W11" s="11">
        <v>48.456193949200532</v>
      </c>
      <c r="X11" s="11">
        <v>46.875123958125315</v>
      </c>
      <c r="Y11" s="11">
        <v>48.322998447752866</v>
      </c>
      <c r="Z11" s="11">
        <v>49.058521438839733</v>
      </c>
      <c r="AA11" s="11">
        <v>49.942178771865194</v>
      </c>
      <c r="AB11" s="11">
        <v>50.68008602643539</v>
      </c>
      <c r="AC11" s="11">
        <v>51.407697524702662</v>
      </c>
      <c r="AD11" s="11">
        <v>52.204751672315446</v>
      </c>
      <c r="AE11">
        <v>53.025431678757009</v>
      </c>
      <c r="AF11">
        <v>53.8714346729287</v>
      </c>
      <c r="AG11">
        <v>54.779081668320053</v>
      </c>
      <c r="AH11">
        <v>55.734909721142841</v>
      </c>
      <c r="AI11" s="11">
        <v>56.713438728435932</v>
      </c>
      <c r="AJ11" s="11">
        <v>57.730923708110382</v>
      </c>
      <c r="AK11" s="11">
        <v>58.764836099797499</v>
      </c>
      <c r="AL11" s="11">
        <v>59.852279329238236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113.10423964264211</v>
      </c>
      <c r="N12" s="11">
        <v>126.33766037781292</v>
      </c>
      <c r="O12" s="11">
        <v>120.27028617391899</v>
      </c>
      <c r="P12" s="11">
        <v>138.24103535005676</v>
      </c>
      <c r="Q12" s="11">
        <v>140.92643425416153</v>
      </c>
      <c r="R12" s="11">
        <v>147.23988115141498</v>
      </c>
      <c r="S12" s="11">
        <v>155.70589785431233</v>
      </c>
      <c r="T12" s="11">
        <v>165.54638598583244</v>
      </c>
      <c r="U12" s="11">
        <v>164.54153195033015</v>
      </c>
      <c r="V12" s="11">
        <v>160.64904285074613</v>
      </c>
      <c r="W12" s="11">
        <v>176.02133193106869</v>
      </c>
      <c r="X12" s="11">
        <v>175.0413933799525</v>
      </c>
      <c r="Y12" s="11">
        <v>180.90599718103516</v>
      </c>
      <c r="Z12" s="11">
        <v>185.36156944593449</v>
      </c>
      <c r="AA12" s="11">
        <v>190.20556578303214</v>
      </c>
      <c r="AB12" s="11">
        <v>194.57997940658538</v>
      </c>
      <c r="AC12" s="11">
        <v>198.81642155787219</v>
      </c>
      <c r="AD12" s="11">
        <v>202.90276240395926</v>
      </c>
      <c r="AE12">
        <v>207.06776257240674</v>
      </c>
      <c r="AF12">
        <v>211.29123440106221</v>
      </c>
      <c r="AG12">
        <v>215.62458200691702</v>
      </c>
      <c r="AH12">
        <v>219.98130922665234</v>
      </c>
      <c r="AI12">
        <v>224.40589560036116</v>
      </c>
      <c r="AJ12">
        <v>228.91905864020455</v>
      </c>
      <c r="AK12">
        <v>233.48169223393236</v>
      </c>
      <c r="AL12">
        <v>237.82901869352534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51.121500560042811</v>
      </c>
      <c r="N13" s="11">
        <v>45.22522023550124</v>
      </c>
      <c r="O13" s="11">
        <v>42.937644594119575</v>
      </c>
      <c r="P13" s="11">
        <v>57.979047630883151</v>
      </c>
      <c r="Q13" s="11">
        <v>57.285567008621946</v>
      </c>
      <c r="R13" s="11">
        <v>62.510870852692165</v>
      </c>
      <c r="S13" s="11">
        <v>66.384694565010136</v>
      </c>
      <c r="T13" s="11">
        <v>65.156736200683227</v>
      </c>
      <c r="U13" s="11">
        <v>73.836147531371992</v>
      </c>
      <c r="V13" s="11">
        <v>88.813865922476069</v>
      </c>
      <c r="W13" s="11">
        <v>81.917293211584095</v>
      </c>
      <c r="X13" s="11">
        <v>82.887711581278467</v>
      </c>
      <c r="Y13" s="11">
        <v>89.136440819356054</v>
      </c>
      <c r="Z13" s="11">
        <v>92.887072438107438</v>
      </c>
      <c r="AA13" s="11">
        <v>96.803471969578553</v>
      </c>
      <c r="AB13" s="11">
        <v>100.42217635506086</v>
      </c>
      <c r="AC13" s="11">
        <v>103.92771243641236</v>
      </c>
      <c r="AD13" s="11">
        <v>107.34413619268794</v>
      </c>
      <c r="AE13">
        <v>110.7183365380092</v>
      </c>
      <c r="AF13">
        <v>114.05824833360575</v>
      </c>
      <c r="AG13">
        <v>117.40287360533422</v>
      </c>
      <c r="AH13">
        <v>120.71009622748598</v>
      </c>
      <c r="AI13">
        <v>123.9862311986292</v>
      </c>
      <c r="AJ13">
        <v>127.24168560260114</v>
      </c>
      <c r="AK13">
        <v>130.45424441744791</v>
      </c>
      <c r="AL13">
        <v>133.49677920919686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7.2102483630550092</v>
      </c>
      <c r="N14" s="11">
        <v>6.6973845543516672</v>
      </c>
      <c r="O14" s="11">
        <v>6.215300487537565</v>
      </c>
      <c r="P14" s="11">
        <v>8.4246167813512525</v>
      </c>
      <c r="Q14" s="11">
        <v>8.1352288461664912</v>
      </c>
      <c r="R14" s="11">
        <v>9.1158499847075145</v>
      </c>
      <c r="S14" s="11">
        <v>9.7395672067265338</v>
      </c>
      <c r="T14" s="11">
        <v>9.3633398561448544</v>
      </c>
      <c r="U14" s="11">
        <v>10.151995545785654</v>
      </c>
      <c r="V14" s="11">
        <v>12.3523956695709</v>
      </c>
      <c r="W14" s="11">
        <v>11.498006439581243</v>
      </c>
      <c r="X14" s="11">
        <v>11.943595838384564</v>
      </c>
      <c r="Y14" s="11">
        <v>12.576531394488882</v>
      </c>
      <c r="Z14" s="11">
        <v>13.083974726583138</v>
      </c>
      <c r="AA14" s="11">
        <v>13.60753585070219</v>
      </c>
      <c r="AB14" s="11">
        <v>14.092677919932372</v>
      </c>
      <c r="AC14" s="11">
        <v>14.558960252777812</v>
      </c>
      <c r="AD14" s="11">
        <v>15.010848975255312</v>
      </c>
      <c r="AE14">
        <v>15.468049629585261</v>
      </c>
      <c r="AF14">
        <v>15.919556765807876</v>
      </c>
      <c r="AG14">
        <v>16.371246791458752</v>
      </c>
      <c r="AH14">
        <v>16.814970143972854</v>
      </c>
      <c r="AI14">
        <v>17.252902910367581</v>
      </c>
      <c r="AJ14">
        <v>17.685862561366829</v>
      </c>
      <c r="AK14">
        <v>18.115661373657868</v>
      </c>
      <c r="AL14">
        <v>18.524398257577552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South East Midlands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East Midlands</v>
      </c>
      <c r="W1" s="203" t="str">
        <f>CONCATENATE("Shift-share Figure 1: Levels of Employment, ",C4," - ",F40,", ",Info!B5)</f>
        <v>Shift-share Figure 1: Levels of Employment, 2015 - 2035, South East Midlands</v>
      </c>
      <c r="AK1" s="203" t="str">
        <f>CONCATENATE("Shift-share Figure 1.1: Net Changes, ",C4,"-",F40,", ",Info!B5)</f>
        <v>Shift-share Figure 1.1: Net Changes, 2015-2035, South East Midlands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56.260147218954963</v>
      </c>
      <c r="C8" s="141">
        <f t="shared" ref="C8:C33" si="0">B8/B$35*100</f>
        <v>6.5257604728501883</v>
      </c>
      <c r="E8" s="151">
        <v>71.619380012127294</v>
      </c>
      <c r="F8" s="141">
        <f t="shared" ref="F8:F33" si="1">E8/E$35*100</f>
        <v>7.7488682802305062</v>
      </c>
      <c r="H8" s="151">
        <f>E8-B8</f>
        <v>15.359232793172332</v>
      </c>
      <c r="I8" s="141">
        <f>IF(B8&lt;&gt;0,((E8/B8)-1)*100,0)</f>
        <v>27.300377891648232</v>
      </c>
      <c r="K8" s="207">
        <f t="shared" ref="K8:K33" si="2">(($E$35/$B$35)-1)*B8</f>
        <v>4.0545854969912929</v>
      </c>
      <c r="L8" s="141">
        <f>IF(B8&lt;&gt;0,K8/B8*100,0)</f>
        <v>7.2068519145737975</v>
      </c>
      <c r="N8" s="151">
        <f>H8-(K8+Q8)</f>
        <v>11.475703086140953</v>
      </c>
      <c r="O8" s="141">
        <f>IF(B8&lt;&gt;0,N8/B8*100,0)</f>
        <v>20.397570311146644</v>
      </c>
      <c r="Q8" s="151">
        <v>-0.17105578995991366</v>
      </c>
      <c r="R8" s="141">
        <f>IF(B8&lt;&gt;0,Q8/B8*100,0)</f>
        <v>-0.30404433407220482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26.631548304908485</v>
      </c>
      <c r="C9" s="141">
        <f t="shared" si="0"/>
        <v>3.0890623976259199</v>
      </c>
      <c r="E9" s="151">
        <v>31.135573326791768</v>
      </c>
      <c r="F9" s="141">
        <f t="shared" si="1"/>
        <v>3.3687174686225201</v>
      </c>
      <c r="H9" s="151">
        <f t="shared" ref="H9:H32" si="3">E9-B9</f>
        <v>4.5040250218832831</v>
      </c>
      <c r="I9" s="141">
        <f t="shared" ref="I9:I32" si="4">IF(B9&lt;&gt;0,((E9/B9)-1)*100,0)</f>
        <v>16.91236637958875</v>
      </c>
      <c r="K9" s="207">
        <f t="shared" si="2"/>
        <v>1.9192962488929428</v>
      </c>
      <c r="L9" s="141">
        <f t="shared" ref="L9:L32" si="5">IF(B9&lt;&gt;0,K9/B9*100,0)</f>
        <v>7.2068519145737975</v>
      </c>
      <c r="N9" s="151">
        <f t="shared" ref="N9:N31" si="6">H9-(K9+Q9)</f>
        <v>2.2372951104887653</v>
      </c>
      <c r="O9" s="141">
        <f>IF(B9&lt;&gt;0,N9/B9*100,0)</f>
        <v>8.4009201600809948</v>
      </c>
      <c r="Q9" s="151">
        <v>0.3474336625015752</v>
      </c>
      <c r="R9" s="141">
        <f>IF(B9&lt;&gt;0,Q9/B9*100,0)</f>
        <v>1.3045943049339697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46.912956347586338</v>
      </c>
      <c r="C10" s="141">
        <f t="shared" si="0"/>
        <v>5.4415555474138682</v>
      </c>
      <c r="E10" s="151">
        <v>56.741845170882804</v>
      </c>
      <c r="F10" s="141">
        <f t="shared" si="1"/>
        <v>6.1391914329885644</v>
      </c>
      <c r="H10" s="151">
        <f t="shared" si="3"/>
        <v>9.8288888232964666</v>
      </c>
      <c r="I10" s="141">
        <f t="shared" si="4"/>
        <v>20.951331121561601</v>
      </c>
      <c r="K10" s="207">
        <f t="shared" si="2"/>
        <v>3.3809472927191959</v>
      </c>
      <c r="L10" s="141">
        <f t="shared" si="5"/>
        <v>7.2068519145737975</v>
      </c>
      <c r="N10" s="151">
        <f t="shared" si="6"/>
        <v>7.5045017702664376</v>
      </c>
      <c r="O10" s="141">
        <f t="shared" ref="O10:O32" si="7">IF(B10&lt;&gt;0,N10/B10*100,0)</f>
        <v>15.996650721954644</v>
      </c>
      <c r="Q10" s="151">
        <v>-1.0565602396891669</v>
      </c>
      <c r="R10" s="141">
        <f t="shared" ref="R10:R32" si="8">IF(B10&lt;&gt;0,Q10/B10*100,0)</f>
        <v>-2.2521715149668387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28.948204758658154</v>
      </c>
      <c r="C11" s="141">
        <f t="shared" si="0"/>
        <v>3.3577773914956728</v>
      </c>
      <c r="E11" s="151">
        <v>34.806666968318424</v>
      </c>
      <c r="F11" s="141">
        <f t="shared" si="1"/>
        <v>3.7659119300624946</v>
      </c>
      <c r="H11" s="151">
        <f>E11-B11</f>
        <v>5.8584622096602708</v>
      </c>
      <c r="I11" s="141">
        <f>IF(B11&lt;&gt;0,((E11/B11)-1)*100,0)</f>
        <v>20.237739295069957</v>
      </c>
      <c r="K11" s="207">
        <f t="shared" si="2"/>
        <v>2.0862542488840985</v>
      </c>
      <c r="L11" s="141">
        <f t="shared" si="5"/>
        <v>7.2068519145737975</v>
      </c>
      <c r="N11" s="151">
        <f t="shared" si="6"/>
        <v>3.708757288337154</v>
      </c>
      <c r="O11" s="141">
        <f t="shared" si="7"/>
        <v>12.811700481108062</v>
      </c>
      <c r="Q11" s="151">
        <v>6.3450672439018072E-2</v>
      </c>
      <c r="R11" s="141">
        <f>IF(B11&lt;&gt;0,Q11/B11*100,0)</f>
        <v>0.21918689938808913</v>
      </c>
      <c r="T11" s="136"/>
    </row>
    <row r="12" spans="1:97" x14ac:dyDescent="0.2">
      <c r="A12" s="10" t="str">
        <f>name!$D8</f>
        <v>23 Teaching and other educational professionals</v>
      </c>
      <c r="B12" s="151">
        <v>31.488388189008433</v>
      </c>
      <c r="C12" s="141">
        <f t="shared" si="0"/>
        <v>3.6524198594411512</v>
      </c>
      <c r="E12" s="151">
        <v>35.090657630209826</v>
      </c>
      <c r="F12" s="141">
        <f t="shared" si="1"/>
        <v>3.796638337236633</v>
      </c>
      <c r="H12" s="151">
        <f t="shared" si="3"/>
        <v>3.6022694412013934</v>
      </c>
      <c r="I12" s="141">
        <f t="shared" si="4"/>
        <v>11.439993116125358</v>
      </c>
      <c r="K12" s="207">
        <f t="shared" si="2"/>
        <v>2.2693215070679837</v>
      </c>
      <c r="L12" s="141">
        <f t="shared" si="5"/>
        <v>7.2068519145737975</v>
      </c>
      <c r="N12" s="151">
        <f t="shared" si="6"/>
        <v>3.1119976322724021</v>
      </c>
      <c r="O12" s="141">
        <f t="shared" si="7"/>
        <v>9.8830007226559111</v>
      </c>
      <c r="Q12" s="151">
        <v>-1.7790496981389923</v>
      </c>
      <c r="R12" s="141">
        <f t="shared" si="8"/>
        <v>-5.6498595211043554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46.998225957414562</v>
      </c>
      <c r="C13" s="141">
        <f t="shared" si="0"/>
        <v>5.4514461907352727</v>
      </c>
      <c r="E13" s="151">
        <v>61.770014773485059</v>
      </c>
      <c r="F13" s="141">
        <f t="shared" si="1"/>
        <v>6.6832149072859721</v>
      </c>
      <c r="H13" s="151">
        <f t="shared" si="3"/>
        <v>14.771788816070497</v>
      </c>
      <c r="I13" s="141">
        <f t="shared" si="4"/>
        <v>31.430524270118877</v>
      </c>
      <c r="K13" s="207">
        <f t="shared" si="2"/>
        <v>3.3870925472276507</v>
      </c>
      <c r="L13" s="141">
        <f t="shared" si="5"/>
        <v>7.2068519145737975</v>
      </c>
      <c r="N13" s="151">
        <f>H13-(K13+Q13)</f>
        <v>11.182395909446537</v>
      </c>
      <c r="O13" s="141">
        <f>IF(B13&lt;&gt;0,N13/B13*100,0)</f>
        <v>23.793229811650736</v>
      </c>
      <c r="Q13" s="151">
        <v>0.20230035939630911</v>
      </c>
      <c r="R13" s="141">
        <f t="shared" si="8"/>
        <v>0.43044254389434822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13.891194542519694</v>
      </c>
      <c r="C14" s="141">
        <f t="shared" si="0"/>
        <v>1.6112757030913991</v>
      </c>
      <c r="E14" s="151">
        <v>17.909910904776545</v>
      </c>
      <c r="F14" s="141">
        <f t="shared" si="1"/>
        <v>1.9377651759660244</v>
      </c>
      <c r="H14" s="151">
        <f t="shared" si="3"/>
        <v>4.0187163622568516</v>
      </c>
      <c r="I14" s="141">
        <f t="shared" si="4"/>
        <v>28.929955231394409</v>
      </c>
      <c r="K14" s="207">
        <f t="shared" si="2"/>
        <v>1.0011178198447515</v>
      </c>
      <c r="L14" s="141">
        <f>IF(B14&lt;&gt;0,K14/B14*100,0)</f>
        <v>7.2068519145737975</v>
      </c>
      <c r="N14" s="151">
        <f t="shared" si="6"/>
        <v>3.288573671081199</v>
      </c>
      <c r="O14" s="141">
        <f t="shared" si="7"/>
        <v>23.673800413745351</v>
      </c>
      <c r="Q14" s="151">
        <v>-0.27097512866909873</v>
      </c>
      <c r="R14" s="141">
        <f t="shared" si="8"/>
        <v>-1.9506970969247337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12.983193146151176</v>
      </c>
      <c r="C15" s="141">
        <f t="shared" si="0"/>
        <v>1.5059542648332696</v>
      </c>
      <c r="E15" s="151">
        <v>15.579999043070721</v>
      </c>
      <c r="F15" s="141">
        <f t="shared" si="1"/>
        <v>1.6856800543432464</v>
      </c>
      <c r="H15" s="151">
        <f t="shared" si="3"/>
        <v>2.5968058969195447</v>
      </c>
      <c r="I15" s="141">
        <f t="shared" si="4"/>
        <v>20.001288340144274</v>
      </c>
      <c r="K15" s="207">
        <f t="shared" si="2"/>
        <v>0.93567950382621012</v>
      </c>
      <c r="L15" s="141">
        <f t="shared" si="5"/>
        <v>7.2068519145737975</v>
      </c>
      <c r="N15" s="151">
        <f t="shared" si="6"/>
        <v>1.7194362963515122</v>
      </c>
      <c r="O15" s="141">
        <f t="shared" si="7"/>
        <v>13.243554778827527</v>
      </c>
      <c r="Q15" s="151">
        <v>-5.830990325817767E-2</v>
      </c>
      <c r="R15" s="141">
        <f t="shared" si="8"/>
        <v>-0.44911835325706023</v>
      </c>
      <c r="T15" s="11"/>
    </row>
    <row r="16" spans="1:97" x14ac:dyDescent="0.2">
      <c r="A16" s="10" t="str">
        <f>name!$D12</f>
        <v>33 Protective service occupations</v>
      </c>
      <c r="B16" s="151">
        <v>9.5676289350769839</v>
      </c>
      <c r="C16" s="141">
        <f t="shared" si="0"/>
        <v>1.109774108489844</v>
      </c>
      <c r="E16" s="151">
        <v>10.250889275101747</v>
      </c>
      <c r="F16" s="141">
        <f t="shared" si="1"/>
        <v>1.1090963191044194</v>
      </c>
      <c r="H16" s="151">
        <f t="shared" si="3"/>
        <v>0.68326034002476277</v>
      </c>
      <c r="I16" s="141">
        <f t="shared" si="4"/>
        <v>7.1413758273983996</v>
      </c>
      <c r="K16" s="207">
        <f t="shared" si="2"/>
        <v>0.68952484908691225</v>
      </c>
      <c r="L16" s="141">
        <f t="shared" si="5"/>
        <v>7.2068519145737975</v>
      </c>
      <c r="N16" s="151">
        <f t="shared" si="6"/>
        <v>0.27638147244339656</v>
      </c>
      <c r="O16" s="141">
        <f t="shared" si="7"/>
        <v>2.8887143755139029</v>
      </c>
      <c r="Q16" s="151">
        <v>-0.28264598150554604</v>
      </c>
      <c r="R16" s="141">
        <f t="shared" si="8"/>
        <v>-2.9541904626892994</v>
      </c>
      <c r="T16" s="11"/>
    </row>
    <row r="17" spans="1:20" x14ac:dyDescent="0.2">
      <c r="A17" s="10" t="str">
        <f>name!$D13</f>
        <v>34 Culture, media and sports occupations</v>
      </c>
      <c r="B17" s="151">
        <v>12.890596119460179</v>
      </c>
      <c r="C17" s="141">
        <f t="shared" si="0"/>
        <v>1.4952136954150654</v>
      </c>
      <c r="E17" s="151">
        <v>13.27660452568808</v>
      </c>
      <c r="F17" s="141">
        <f t="shared" si="1"/>
        <v>1.4364639802920485</v>
      </c>
      <c r="H17" s="151">
        <f t="shared" si="3"/>
        <v>0.38600840622790145</v>
      </c>
      <c r="I17" s="141">
        <f t="shared" si="4"/>
        <v>2.9944961633323386</v>
      </c>
      <c r="K17" s="207">
        <f t="shared" si="2"/>
        <v>0.92900617323529155</v>
      </c>
      <c r="L17" s="141">
        <f t="shared" si="5"/>
        <v>7.2068519145737975</v>
      </c>
      <c r="N17" s="151">
        <f t="shared" si="6"/>
        <v>-0.18060340861213753</v>
      </c>
      <c r="O17" s="141">
        <f t="shared" si="7"/>
        <v>-1.4010477633341651</v>
      </c>
      <c r="Q17" s="151">
        <v>-0.36239435839525258</v>
      </c>
      <c r="R17" s="141">
        <f t="shared" si="8"/>
        <v>-2.8113079879073011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48.663666556246554</v>
      </c>
      <c r="C18" s="141">
        <f t="shared" si="0"/>
        <v>5.6446249676666644</v>
      </c>
      <c r="E18" s="151">
        <v>56.424427815412677</v>
      </c>
      <c r="F18" s="141">
        <f t="shared" si="1"/>
        <v>6.1048484202875235</v>
      </c>
      <c r="H18" s="151">
        <f t="shared" si="3"/>
        <v>7.7607612591661237</v>
      </c>
      <c r="I18" s="141">
        <f t="shared" si="4"/>
        <v>15.947752827453021</v>
      </c>
      <c r="K18" s="207">
        <f t="shared" si="2"/>
        <v>3.5071183849106635</v>
      </c>
      <c r="L18" s="141">
        <f t="shared" si="5"/>
        <v>7.2068519145737975</v>
      </c>
      <c r="N18" s="151">
        <f t="shared" si="6"/>
        <v>4.3153424724282843</v>
      </c>
      <c r="O18" s="141">
        <f t="shared" si="7"/>
        <v>8.8676887250994838</v>
      </c>
      <c r="Q18" s="151">
        <v>-6.1699598172824124E-2</v>
      </c>
      <c r="R18" s="141">
        <f t="shared" si="8"/>
        <v>-0.12678781222025337</v>
      </c>
      <c r="T18" s="11"/>
    </row>
    <row r="19" spans="1:20" x14ac:dyDescent="0.2">
      <c r="A19" s="10" t="str">
        <f>name!$D15</f>
        <v>41 Administrative occupations</v>
      </c>
      <c r="B19" s="151">
        <v>77.374951002956735</v>
      </c>
      <c r="C19" s="141">
        <f t="shared" si="0"/>
        <v>8.9749213573635274</v>
      </c>
      <c r="E19" s="151">
        <v>82.707688245933383</v>
      </c>
      <c r="F19" s="141">
        <f t="shared" si="1"/>
        <v>8.9485692541821056</v>
      </c>
      <c r="H19" s="151">
        <f t="shared" si="3"/>
        <v>5.3327372429766484</v>
      </c>
      <c r="I19" s="141">
        <f t="shared" si="4"/>
        <v>6.8920718835387307</v>
      </c>
      <c r="K19" s="207">
        <f t="shared" si="2"/>
        <v>5.5762981377571252</v>
      </c>
      <c r="L19" s="141">
        <f t="shared" si="5"/>
        <v>7.2068519145737975</v>
      </c>
      <c r="N19" s="151">
        <f t="shared" si="6"/>
        <v>-1.1708979155678669</v>
      </c>
      <c r="O19" s="141">
        <f t="shared" si="7"/>
        <v>-1.5132777473721739</v>
      </c>
      <c r="Q19" s="151">
        <v>0.92733702078738989</v>
      </c>
      <c r="R19" s="141">
        <f t="shared" si="8"/>
        <v>1.1984977163371042</v>
      </c>
      <c r="T19" s="11"/>
    </row>
    <row r="20" spans="1:20" x14ac:dyDescent="0.2">
      <c r="A20" s="10" t="str">
        <f>name!$D16</f>
        <v>42 Secretarial and related occupations</v>
      </c>
      <c r="B20" s="151">
        <v>18.328767656869623</v>
      </c>
      <c r="C20" s="141">
        <f t="shared" si="0"/>
        <v>2.1260013242723348</v>
      </c>
      <c r="E20" s="151">
        <v>17.296717007071198</v>
      </c>
      <c r="F20" s="141">
        <f t="shared" si="1"/>
        <v>1.8714205812103133</v>
      </c>
      <c r="H20" s="151">
        <f t="shared" si="3"/>
        <v>-1.0320506497984248</v>
      </c>
      <c r="I20" s="141">
        <f t="shared" si="4"/>
        <v>-5.6307694500760004</v>
      </c>
      <c r="K20" s="207">
        <f t="shared" si="2"/>
        <v>1.3209271427968914</v>
      </c>
      <c r="L20" s="141">
        <f t="shared" si="5"/>
        <v>7.2068519145737975</v>
      </c>
      <c r="N20" s="151">
        <f t="shared" si="6"/>
        <v>-2.4588446278845728</v>
      </c>
      <c r="O20" s="141">
        <f t="shared" si="7"/>
        <v>-13.415220673404072</v>
      </c>
      <c r="Q20" s="151">
        <v>0.10586683528925671</v>
      </c>
      <c r="R20" s="141">
        <f t="shared" si="8"/>
        <v>0.57759930875427845</v>
      </c>
      <c r="T20" s="11"/>
    </row>
    <row r="21" spans="1:20" x14ac:dyDescent="0.2">
      <c r="A21" s="10" t="str">
        <f>name!$D17</f>
        <v>51 Skilled agricultural and related trades</v>
      </c>
      <c r="B21" s="151">
        <v>8.6520877618869871</v>
      </c>
      <c r="C21" s="141">
        <f t="shared" si="0"/>
        <v>1.0035781119522236</v>
      </c>
      <c r="E21" s="151">
        <v>9.323641066175087</v>
      </c>
      <c r="F21" s="141">
        <f t="shared" si="1"/>
        <v>1.0087725766643747</v>
      </c>
      <c r="H21" s="151">
        <f t="shared" si="3"/>
        <v>0.67155330428809989</v>
      </c>
      <c r="I21" s="141">
        <f t="shared" si="4"/>
        <v>7.7617486411353465</v>
      </c>
      <c r="K21" s="207">
        <f t="shared" si="2"/>
        <v>0.62354315251815751</v>
      </c>
      <c r="L21" s="141">
        <f t="shared" si="5"/>
        <v>7.2068519145737975</v>
      </c>
      <c r="N21" s="151">
        <f t="shared" si="6"/>
        <v>-0.21250029925043123</v>
      </c>
      <c r="O21" s="141">
        <f t="shared" si="7"/>
        <v>-2.4560580648119288</v>
      </c>
      <c r="Q21" s="151">
        <v>0.26051045102037357</v>
      </c>
      <c r="R21" s="141">
        <f t="shared" si="8"/>
        <v>3.0109547913734667</v>
      </c>
      <c r="T21" s="11"/>
    </row>
    <row r="22" spans="1:20" x14ac:dyDescent="0.2">
      <c r="A22" s="10" t="str">
        <f>name!$D18</f>
        <v>52 Skilled metal, electrical and electronic trades</v>
      </c>
      <c r="B22" s="151">
        <v>34.296049530101634</v>
      </c>
      <c r="C22" s="141">
        <f t="shared" si="0"/>
        <v>3.9780877843676357</v>
      </c>
      <c r="E22" s="151">
        <v>30.894826966549104</v>
      </c>
      <c r="F22" s="141">
        <f t="shared" si="1"/>
        <v>3.3426698843771736</v>
      </c>
      <c r="H22" s="151">
        <f t="shared" si="3"/>
        <v>-3.4012225635525297</v>
      </c>
      <c r="I22" s="141">
        <f t="shared" si="4"/>
        <v>-9.9172429774084581</v>
      </c>
      <c r="K22" s="207">
        <f t="shared" si="2"/>
        <v>2.4716655021833076</v>
      </c>
      <c r="L22" s="141">
        <f t="shared" si="5"/>
        <v>7.2068519145737975</v>
      </c>
      <c r="N22" s="151">
        <f t="shared" si="6"/>
        <v>-4.8322546372559989</v>
      </c>
      <c r="O22" s="141">
        <f t="shared" si="7"/>
        <v>-14.089828722152767</v>
      </c>
      <c r="Q22" s="151">
        <v>-1.0406334284798382</v>
      </c>
      <c r="R22" s="141">
        <f t="shared" si="8"/>
        <v>-3.0342661698294862</v>
      </c>
      <c r="T22" s="11"/>
    </row>
    <row r="23" spans="1:20" x14ac:dyDescent="0.2">
      <c r="A23" s="10" t="str">
        <f>name!$D19</f>
        <v>53 Skilled construction and building trades</v>
      </c>
      <c r="B23" s="151">
        <v>22.660175779742318</v>
      </c>
      <c r="C23" s="141">
        <f t="shared" si="0"/>
        <v>2.6284125925901978</v>
      </c>
      <c r="E23" s="151">
        <v>18.129103604328201</v>
      </c>
      <c r="F23" s="141">
        <f t="shared" si="1"/>
        <v>1.9614807590459995</v>
      </c>
      <c r="H23" s="151">
        <f t="shared" si="3"/>
        <v>-4.531072175414117</v>
      </c>
      <c r="I23" s="141">
        <f t="shared" si="4"/>
        <v>-19.995750339522044</v>
      </c>
      <c r="K23" s="207">
        <f t="shared" si="2"/>
        <v>1.6330853120281472</v>
      </c>
      <c r="L23" s="141">
        <f t="shared" si="5"/>
        <v>7.2068519145737975</v>
      </c>
      <c r="N23" s="151">
        <f t="shared" si="6"/>
        <v>-5.3595029494726516</v>
      </c>
      <c r="O23" s="141">
        <f t="shared" si="7"/>
        <v>-23.651638899747308</v>
      </c>
      <c r="Q23" s="151">
        <v>-0.80465453796961228</v>
      </c>
      <c r="R23" s="141">
        <f t="shared" si="8"/>
        <v>-3.5509633543485362</v>
      </c>
      <c r="T23" s="11"/>
    </row>
    <row r="24" spans="1:20" x14ac:dyDescent="0.2">
      <c r="A24" s="10" t="str">
        <f>name!$D20</f>
        <v>54 Textiles, printing and other skilled trades</v>
      </c>
      <c r="B24" s="151">
        <v>15.612884900057077</v>
      </c>
      <c r="C24" s="141">
        <f t="shared" si="0"/>
        <v>1.8109790355049942</v>
      </c>
      <c r="E24" s="151">
        <v>13.469321757038545</v>
      </c>
      <c r="F24" s="141">
        <f t="shared" si="1"/>
        <v>1.4573150465929936</v>
      </c>
      <c r="H24" s="151">
        <f t="shared" si="3"/>
        <v>-2.1435631430185325</v>
      </c>
      <c r="I24" s="141">
        <f t="shared" si="4"/>
        <v>-13.72944946907727</v>
      </c>
      <c r="K24" s="207">
        <f t="shared" si="2"/>
        <v>1.1251974943399667</v>
      </c>
      <c r="L24" s="141">
        <f t="shared" si="5"/>
        <v>7.2068519145737975</v>
      </c>
      <c r="N24" s="151">
        <f t="shared" si="6"/>
        <v>-3.0984091944893644</v>
      </c>
      <c r="O24" s="141">
        <f t="shared" si="7"/>
        <v>-19.845206150709771</v>
      </c>
      <c r="Q24" s="151">
        <v>-0.17035144286913506</v>
      </c>
      <c r="R24" s="141">
        <f t="shared" si="8"/>
        <v>-1.0910952329413015</v>
      </c>
      <c r="T24" s="11"/>
    </row>
    <row r="25" spans="1:20" x14ac:dyDescent="0.2">
      <c r="A25" s="10" t="str">
        <f>name!$D21</f>
        <v>61 Caring personal service occupations</v>
      </c>
      <c r="B25" s="151">
        <v>68.534432007301987</v>
      </c>
      <c r="C25" s="141">
        <f t="shared" si="0"/>
        <v>7.9494866176213614</v>
      </c>
      <c r="E25" s="151">
        <v>69.882460778653027</v>
      </c>
      <c r="F25" s="141">
        <f t="shared" si="1"/>
        <v>7.560942074344446</v>
      </c>
      <c r="H25" s="151">
        <f t="shared" si="3"/>
        <v>1.3480287713510393</v>
      </c>
      <c r="I25" s="141">
        <f t="shared" si="4"/>
        <v>1.9669365191607779</v>
      </c>
      <c r="K25" s="207">
        <f t="shared" si="2"/>
        <v>4.9391750252605204</v>
      </c>
      <c r="L25" s="141">
        <f t="shared" si="5"/>
        <v>7.2068519145737975</v>
      </c>
      <c r="N25" s="151">
        <f t="shared" si="6"/>
        <v>-2.4236844758850156</v>
      </c>
      <c r="O25" s="141">
        <f t="shared" si="7"/>
        <v>-3.536447891808288</v>
      </c>
      <c r="Q25" s="151">
        <v>-1.1674617780244654</v>
      </c>
      <c r="R25" s="141">
        <f t="shared" si="8"/>
        <v>-1.7034675036047258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21.137243595479461</v>
      </c>
      <c r="C26" s="141">
        <f t="shared" si="0"/>
        <v>2.4517637364786808</v>
      </c>
      <c r="E26" s="151">
        <v>23.983966586106639</v>
      </c>
      <c r="F26" s="141">
        <f t="shared" si="1"/>
        <v>2.5949484326968539</v>
      </c>
      <c r="H26" s="151">
        <f t="shared" si="3"/>
        <v>2.8467229906271783</v>
      </c>
      <c r="I26" s="141">
        <f t="shared" si="4"/>
        <v>13.467806139282956</v>
      </c>
      <c r="K26" s="207">
        <f t="shared" si="2"/>
        <v>1.523329844748939</v>
      </c>
      <c r="L26" s="141">
        <f t="shared" si="5"/>
        <v>7.2068519145737975</v>
      </c>
      <c r="N26" s="151">
        <f t="shared" si="6"/>
        <v>1.704749107072792</v>
      </c>
      <c r="O26" s="141">
        <f t="shared" si="7"/>
        <v>8.0651438744708415</v>
      </c>
      <c r="Q26" s="151">
        <v>-0.38135596119455273</v>
      </c>
      <c r="R26" s="141">
        <f t="shared" si="8"/>
        <v>-1.8041896497616738</v>
      </c>
      <c r="T26" s="11"/>
    </row>
    <row r="27" spans="1:20" x14ac:dyDescent="0.2">
      <c r="A27" s="10" t="str">
        <f>name!$D23</f>
        <v>63 Community and civil enforcement occupations</v>
      </c>
      <c r="B27" s="151">
        <v>0.91296149117046954</v>
      </c>
      <c r="C27" s="141">
        <f t="shared" si="0"/>
        <v>0.10589677252581642</v>
      </c>
      <c r="E27" s="151">
        <v>0.97958176959708265</v>
      </c>
      <c r="F27" s="141">
        <f t="shared" si="1"/>
        <v>0.10598597894923942</v>
      </c>
      <c r="H27" s="151">
        <f t="shared" si="3"/>
        <v>6.6620278426613111E-2</v>
      </c>
      <c r="I27" s="141">
        <f t="shared" si="4"/>
        <v>7.2971619362829809</v>
      </c>
      <c r="K27" s="207">
        <f t="shared" si="2"/>
        <v>6.5795782705740477E-2</v>
      </c>
      <c r="L27" s="141">
        <f t="shared" si="5"/>
        <v>7.2068519145737975</v>
      </c>
      <c r="N27" s="151">
        <f t="shared" si="6"/>
        <v>1.1054213862687706E-2</v>
      </c>
      <c r="O27" s="141">
        <f t="shared" si="7"/>
        <v>1.2108083385330486</v>
      </c>
      <c r="Q27" s="151">
        <v>-1.0229718141815071E-2</v>
      </c>
      <c r="R27" s="141">
        <f t="shared" si="8"/>
        <v>-1.120498316823854</v>
      </c>
      <c r="T27" s="172"/>
    </row>
    <row r="28" spans="1:20" x14ac:dyDescent="0.2">
      <c r="A28" s="10" t="str">
        <f>name!$D24</f>
        <v>71 Sales occupations</v>
      </c>
      <c r="B28" s="151">
        <v>67.707400688905906</v>
      </c>
      <c r="C28" s="141">
        <f t="shared" si="0"/>
        <v>7.8535571088272569</v>
      </c>
      <c r="E28" s="151">
        <v>63.521348620871457</v>
      </c>
      <c r="F28" s="141">
        <f t="shared" si="1"/>
        <v>6.8727007042282047</v>
      </c>
      <c r="H28" s="151">
        <f t="shared" si="3"/>
        <v>-4.1860520680344493</v>
      </c>
      <c r="I28" s="141">
        <f t="shared" si="4"/>
        <v>-6.1825620618165988</v>
      </c>
      <c r="K28" s="207">
        <f t="shared" si="2"/>
        <v>4.8795721028565682</v>
      </c>
      <c r="L28" s="141">
        <f t="shared" si="5"/>
        <v>7.2068519145737975</v>
      </c>
      <c r="N28" s="151">
        <f>H28-(K28+Q28)</f>
        <v>-8.1251568796516729</v>
      </c>
      <c r="O28" s="141">
        <f t="shared" si="7"/>
        <v>-12.000396997935571</v>
      </c>
      <c r="Q28" s="151">
        <v>-0.94046729123934536</v>
      </c>
      <c r="R28" s="141">
        <f t="shared" si="8"/>
        <v>-1.3890169784548296</v>
      </c>
      <c r="T28" s="11"/>
    </row>
    <row r="29" spans="1:20" x14ac:dyDescent="0.2">
      <c r="A29" s="10" t="str">
        <f>name!$D25</f>
        <v>72 Customer service occupations</v>
      </c>
      <c r="B29" s="151">
        <v>14.307220684769224</v>
      </c>
      <c r="C29" s="141">
        <f t="shared" si="0"/>
        <v>1.6595316549323791</v>
      </c>
      <c r="E29" s="151">
        <v>16.381529267231183</v>
      </c>
      <c r="F29" s="141">
        <f t="shared" si="1"/>
        <v>1.7724017228161006</v>
      </c>
      <c r="H29" s="151">
        <f t="shared" si="3"/>
        <v>2.0743085824619598</v>
      </c>
      <c r="I29" s="141">
        <f t="shared" si="4"/>
        <v>14.498333590885126</v>
      </c>
      <c r="K29" s="207">
        <f t="shared" si="2"/>
        <v>1.0311002078425893</v>
      </c>
      <c r="L29" s="141">
        <f t="shared" si="5"/>
        <v>7.2068519145737975</v>
      </c>
      <c r="N29" s="151">
        <f t="shared" si="6"/>
        <v>1.0243369738191515</v>
      </c>
      <c r="O29" s="141">
        <f t="shared" si="7"/>
        <v>7.1595804411517268</v>
      </c>
      <c r="Q29" s="151">
        <v>1.8871400800219026E-2</v>
      </c>
      <c r="R29" s="141">
        <f t="shared" si="8"/>
        <v>0.13190123515959051</v>
      </c>
      <c r="T29" s="11"/>
    </row>
    <row r="30" spans="1:20" x14ac:dyDescent="0.2">
      <c r="A30" s="10" t="str">
        <f>name!$D26</f>
        <v>81 Process, plant and machine operatives</v>
      </c>
      <c r="B30" s="151">
        <v>31.158734281233091</v>
      </c>
      <c r="C30" s="141">
        <f t="shared" si="0"/>
        <v>3.6141824472156081</v>
      </c>
      <c r="E30" s="151">
        <v>27.043462480476883</v>
      </c>
      <c r="F30" s="141">
        <f t="shared" si="1"/>
        <v>2.9259709951005863</v>
      </c>
      <c r="H30" s="151">
        <f t="shared" si="3"/>
        <v>-4.1152718007562079</v>
      </c>
      <c r="I30" s="141">
        <f t="shared" si="4"/>
        <v>-13.207442136809888</v>
      </c>
      <c r="K30" s="207">
        <f t="shared" si="2"/>
        <v>2.2455638381040091</v>
      </c>
      <c r="L30" s="141">
        <f t="shared" si="5"/>
        <v>7.2068519145737975</v>
      </c>
      <c r="N30" s="151">
        <f t="shared" si="6"/>
        <v>-5.1292080961563586</v>
      </c>
      <c r="O30" s="141">
        <f t="shared" si="7"/>
        <v>-16.461541890184165</v>
      </c>
      <c r="Q30" s="151">
        <v>-1.2316275427038583</v>
      </c>
      <c r="R30" s="141">
        <f t="shared" si="8"/>
        <v>-3.9527521611995251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40.788383662853427</v>
      </c>
      <c r="C31" s="141">
        <f t="shared" si="0"/>
        <v>4.7311504682451044</v>
      </c>
      <c r="E31" s="151">
        <v>49.196032664064738</v>
      </c>
      <c r="F31" s="141">
        <f t="shared" si="1"/>
        <v>5.3227712521276267</v>
      </c>
      <c r="H31" s="151">
        <f t="shared" si="3"/>
        <v>8.4076490012113112</v>
      </c>
      <c r="I31" s="141">
        <f t="shared" si="4"/>
        <v>20.612851616545626</v>
      </c>
      <c r="K31" s="207">
        <f t="shared" si="2"/>
        <v>2.9395584089300582</v>
      </c>
      <c r="L31" s="141">
        <f t="shared" si="5"/>
        <v>7.2068519145737975</v>
      </c>
      <c r="N31" s="151">
        <f t="shared" si="6"/>
        <v>-1.5767156541814735</v>
      </c>
      <c r="O31" s="141">
        <f t="shared" si="7"/>
        <v>-3.8655997433343048</v>
      </c>
      <c r="Q31" s="151">
        <v>7.0448062464627261</v>
      </c>
      <c r="R31" s="141">
        <f t="shared" si="8"/>
        <v>17.271599445306123</v>
      </c>
      <c r="T31" s="11"/>
    </row>
    <row r="32" spans="1:20" x14ac:dyDescent="0.2">
      <c r="A32" s="10" t="str">
        <f>name!$D28</f>
        <v>91 Elementary trades and related occupations</v>
      </c>
      <c r="B32" s="151">
        <v>19.033472315961635</v>
      </c>
      <c r="C32" s="141">
        <f t="shared" si="0"/>
        <v>2.2077418464120746</v>
      </c>
      <c r="E32" s="151">
        <v>16.410948591824312</v>
      </c>
      <c r="F32" s="141">
        <f t="shared" si="1"/>
        <v>1.7755847505262941</v>
      </c>
      <c r="H32" s="151">
        <f t="shared" si="3"/>
        <v>-2.6225237241373236</v>
      </c>
      <c r="I32" s="141">
        <f t="shared" si="4"/>
        <v>-13.778482877966791</v>
      </c>
      <c r="K32" s="207">
        <f t="shared" si="2"/>
        <v>1.3717141640127548</v>
      </c>
      <c r="L32" s="141">
        <f t="shared" si="5"/>
        <v>7.2068519145737975</v>
      </c>
      <c r="N32" s="151">
        <f>H32-(K32+Q32)</f>
        <v>-4.6466575630189038</v>
      </c>
      <c r="O32" s="141">
        <f t="shared" si="7"/>
        <v>-24.413083886549572</v>
      </c>
      <c r="Q32" s="151">
        <v>0.65241967486882502</v>
      </c>
      <c r="R32" s="141">
        <f t="shared" si="8"/>
        <v>3.4277490940089805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86.383484564724853</v>
      </c>
      <c r="C33" s="141">
        <f t="shared" si="0"/>
        <v>10.01984454263248</v>
      </c>
      <c r="E33" s="151">
        <v>80.429401148214708</v>
      </c>
      <c r="F33" s="141">
        <f t="shared" si="1"/>
        <v>8.702069680717754</v>
      </c>
      <c r="H33" s="151">
        <f t="shared" ref="H33" si="9">E33-B33</f>
        <v>-5.9540834165101444</v>
      </c>
      <c r="I33" s="141">
        <f>IF(B33&lt;&gt;0,((E33/B33)-1)*100,0)</f>
        <v>-6.8926177804843114</v>
      </c>
      <c r="K33" s="207">
        <f t="shared" si="2"/>
        <v>6.2255298112284336</v>
      </c>
      <c r="L33" s="141">
        <f t="shared" ref="L33" si="10">IF(B33&lt;&gt;0,K33/B33*100,0)</f>
        <v>7.2068519145737975</v>
      </c>
      <c r="N33" s="151">
        <f>H33-(K33+Q33)</f>
        <v>-12.346089302595107</v>
      </c>
      <c r="O33" s="141">
        <f t="shared" ref="O33" si="11">IF(B33&lt;&gt;0,N33/B33*100,0)</f>
        <v>-14.292187175367429</v>
      </c>
      <c r="Q33" s="151">
        <v>0.16647607485652813</v>
      </c>
      <c r="R33" s="141">
        <f t="shared" ref="R33" si="12">IF(B33&lt;&gt;0,Q33/B33*100,0)</f>
        <v>0.19271748030932004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862.12400000000002</v>
      </c>
      <c r="C35" s="147">
        <f>B35/B$35*100</f>
        <v>100</v>
      </c>
      <c r="D35" s="145"/>
      <c r="E35" s="152">
        <f>SUM(E8:E33)</f>
        <v>924.25600000000031</v>
      </c>
      <c r="F35" s="147">
        <f t="shared" ref="F35" si="13">E35/E$35*100</f>
        <v>100</v>
      </c>
      <c r="G35" s="145"/>
      <c r="H35" s="152">
        <f>E35-B35</f>
        <v>62.132000000000289</v>
      </c>
      <c r="I35" s="147">
        <f>IF(B35&lt;&gt;0,((E35/B35)-1)*100,0)</f>
        <v>7.2068519145737975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East Midlands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71.619380012127294</v>
      </c>
      <c r="C44" s="141">
        <f t="shared" ref="C44:C68" si="15">B44/B$71*100</f>
        <v>7.7488682802305062</v>
      </c>
      <c r="E44" s="151">
        <v>70.480651308881392</v>
      </c>
      <c r="F44" s="141">
        <f t="shared" ref="F44:F68" si="16">E44/E$71*100</f>
        <v>7.1528834854844288</v>
      </c>
      <c r="H44" s="151">
        <f>E44-B44</f>
        <v>-1.1387287032459028</v>
      </c>
      <c r="I44" s="141">
        <f>IF(B44&gt;0,((E44/B44)-1)*100,0)</f>
        <v>-1.5899728579793382</v>
      </c>
      <c r="K44" s="151">
        <f>(($E$71/$B$71)-1)*B44</f>
        <v>4.7337836323927895</v>
      </c>
      <c r="L44" s="141">
        <f>IF(B44&gt;0,K44/B44*100,0)</f>
        <v>6.6096406190492285</v>
      </c>
      <c r="N44" s="151">
        <f>H44-(K44+Q44)</f>
        <v>-5.1999056695373218</v>
      </c>
      <c r="O44" s="141">
        <f>IF(B44&gt;0,N44/B44*100,0)</f>
        <v>-7.2604728896798925</v>
      </c>
      <c r="Q44" s="151">
        <v>-0.67260666610137076</v>
      </c>
      <c r="R44" s="141">
        <f>IF(B44&gt;0,Q44/B44*100,0)</f>
        <v>-0.93914058734867345</v>
      </c>
      <c r="T44" s="151"/>
    </row>
    <row r="45" spans="1:20" x14ac:dyDescent="0.2">
      <c r="A45" s="135" t="str">
        <f t="shared" si="14"/>
        <v>12 Other managers and proprietors</v>
      </c>
      <c r="B45" s="151">
        <v>31.135573326791768</v>
      </c>
      <c r="C45" s="141">
        <f t="shared" si="15"/>
        <v>3.3687174686225201</v>
      </c>
      <c r="E45" s="151">
        <v>36.80059339682365</v>
      </c>
      <c r="F45" s="141">
        <f t="shared" si="16"/>
        <v>3.7347889367616709</v>
      </c>
      <c r="H45" s="151">
        <f t="shared" ref="H45:H71" si="17">E45-B45</f>
        <v>5.6650200700318827</v>
      </c>
      <c r="I45" s="141">
        <f t="shared" ref="I45:I71" si="18">IF(B45&gt;0,((E45/B45)-1)*100,0)</f>
        <v>18.194686863714193</v>
      </c>
      <c r="K45" s="151">
        <f t="shared" ref="K45:K68" si="19">(($E$71/$B$71)-1)*B45</f>
        <v>2.0579495015814859</v>
      </c>
      <c r="L45" s="141">
        <f t="shared" ref="L45:L68" si="20">IF(B45&gt;0,K45/B45*100,0)</f>
        <v>6.6096406190492285</v>
      </c>
      <c r="N45" s="151">
        <f t="shared" ref="N45:N68" si="21">H45-(K45+Q45)</f>
        <v>3.2598701873141418</v>
      </c>
      <c r="O45" s="141">
        <f t="shared" ref="O45:O68" si="22">IF(B45&gt;0,N45/B45*100,0)</f>
        <v>10.469921825749919</v>
      </c>
      <c r="Q45" s="151">
        <v>0.34720038113625501</v>
      </c>
      <c r="R45" s="141">
        <f>IF(B45&gt;0,Q45/B45*100,0)</f>
        <v>1.1151244189150467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56.741845170882804</v>
      </c>
      <c r="C46" s="141">
        <f t="shared" si="15"/>
        <v>6.1391914329885644</v>
      </c>
      <c r="E46" s="151">
        <v>80.69653490429485</v>
      </c>
      <c r="F46" s="141">
        <f t="shared" si="16"/>
        <v>8.1896648389798976</v>
      </c>
      <c r="H46" s="151">
        <f t="shared" si="17"/>
        <v>23.954689733412046</v>
      </c>
      <c r="I46" s="141">
        <f t="shared" si="18"/>
        <v>42.216973489794874</v>
      </c>
      <c r="K46" s="151">
        <f t="shared" si="19"/>
        <v>3.7504320464126928</v>
      </c>
      <c r="L46" s="141">
        <f t="shared" si="20"/>
        <v>6.6096406190492285</v>
      </c>
      <c r="N46" s="151">
        <f t="shared" si="21"/>
        <v>20.411897536396843</v>
      </c>
      <c r="O46" s="141">
        <f t="shared" si="22"/>
        <v>35.973270652240352</v>
      </c>
      <c r="Q46" s="151">
        <v>-0.20763984939748842</v>
      </c>
      <c r="R46" s="141">
        <f t="shared" ref="R46:R68" si="23">IF(B46&gt;0,Q46/B46*100,0)</f>
        <v>-0.36593778149470407</v>
      </c>
      <c r="T46" s="151"/>
    </row>
    <row r="47" spans="1:20" x14ac:dyDescent="0.2">
      <c r="A47" s="135" t="str">
        <f t="shared" si="14"/>
        <v>22 Health professionals</v>
      </c>
      <c r="B47" s="151">
        <v>34.806666968318424</v>
      </c>
      <c r="C47" s="141">
        <f t="shared" si="15"/>
        <v>3.7659119300624946</v>
      </c>
      <c r="E47" s="151">
        <v>37.977791368074236</v>
      </c>
      <c r="F47" s="141">
        <f t="shared" si="16"/>
        <v>3.8542594548589264</v>
      </c>
      <c r="H47" s="151">
        <f t="shared" si="17"/>
        <v>3.1711243997558114</v>
      </c>
      <c r="I47" s="141">
        <f t="shared" si="18"/>
        <v>9.1106810159163452</v>
      </c>
      <c r="K47" s="151">
        <f t="shared" si="19"/>
        <v>2.3005955980751653</v>
      </c>
      <c r="L47" s="141">
        <f t="shared" si="20"/>
        <v>6.6096406190492285</v>
      </c>
      <c r="N47" s="151">
        <f t="shared" si="21"/>
        <v>-1.2383970837345215</v>
      </c>
      <c r="O47" s="141">
        <f t="shared" si="22"/>
        <v>-3.5579306828250177</v>
      </c>
      <c r="Q47" s="151">
        <v>2.1089258854151676</v>
      </c>
      <c r="R47" s="141">
        <f t="shared" si="23"/>
        <v>6.0589710796921317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35.090657630209826</v>
      </c>
      <c r="C48" s="141">
        <f t="shared" si="15"/>
        <v>3.796638337236633</v>
      </c>
      <c r="E48" s="151">
        <v>34.026979522838651</v>
      </c>
      <c r="F48" s="141">
        <f t="shared" si="16"/>
        <v>3.4533026493068073</v>
      </c>
      <c r="H48" s="151">
        <f t="shared" si="17"/>
        <v>-1.0636781073711745</v>
      </c>
      <c r="I48" s="141">
        <f t="shared" si="18"/>
        <v>-3.031228763451399</v>
      </c>
      <c r="K48" s="151">
        <f t="shared" si="19"/>
        <v>2.3193663602178463</v>
      </c>
      <c r="L48" s="141">
        <f t="shared" si="20"/>
        <v>6.6096406190492285</v>
      </c>
      <c r="N48" s="151">
        <f t="shared" si="21"/>
        <v>-1.5638413716625137</v>
      </c>
      <c r="O48" s="141">
        <f t="shared" si="22"/>
        <v>-4.4565747047048507</v>
      </c>
      <c r="Q48" s="151">
        <v>-1.8192030959265071</v>
      </c>
      <c r="R48" s="141">
        <f t="shared" si="23"/>
        <v>-5.1842946777957808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61.770014773485059</v>
      </c>
      <c r="C49" s="141">
        <f t="shared" si="15"/>
        <v>6.6832149072859721</v>
      </c>
      <c r="E49" s="151">
        <v>73.010515669788475</v>
      </c>
      <c r="F49" s="141">
        <f t="shared" si="16"/>
        <v>7.409632318981199</v>
      </c>
      <c r="H49" s="151">
        <f t="shared" si="17"/>
        <v>11.240500896303416</v>
      </c>
      <c r="I49" s="141">
        <f t="shared" si="18"/>
        <v>18.19734208826582</v>
      </c>
      <c r="K49" s="151">
        <f t="shared" si="19"/>
        <v>4.0827759868609776</v>
      </c>
      <c r="L49" s="141">
        <f t="shared" si="20"/>
        <v>6.6096406190492285</v>
      </c>
      <c r="N49" s="151">
        <f t="shared" si="21"/>
        <v>6.9216609171380874</v>
      </c>
      <c r="O49" s="141">
        <f t="shared" si="22"/>
        <v>11.205535473028943</v>
      </c>
      <c r="Q49" s="151">
        <v>0.23606399230435171</v>
      </c>
      <c r="R49" s="141">
        <f t="shared" si="23"/>
        <v>0.3821659961876564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17.909910904776545</v>
      </c>
      <c r="C50" s="141">
        <f t="shared" si="15"/>
        <v>1.9377651759660244</v>
      </c>
      <c r="E50" s="151">
        <v>18.232493635622355</v>
      </c>
      <c r="F50" s="141">
        <f t="shared" si="16"/>
        <v>1.850364606505974</v>
      </c>
      <c r="H50" s="151">
        <f t="shared" si="17"/>
        <v>0.32258273084580935</v>
      </c>
      <c r="I50" s="141">
        <f t="shared" si="18"/>
        <v>1.8011409021570168</v>
      </c>
      <c r="K50" s="151">
        <f t="shared" si="19"/>
        <v>1.1837807459976377</v>
      </c>
      <c r="L50" s="141">
        <f t="shared" si="20"/>
        <v>6.6096406190492285</v>
      </c>
      <c r="N50" s="151">
        <f t="shared" si="21"/>
        <v>-0.67726108357665638</v>
      </c>
      <c r="O50" s="141">
        <f t="shared" si="22"/>
        <v>-3.7814877314438897</v>
      </c>
      <c r="Q50" s="151">
        <v>-0.18393693157517202</v>
      </c>
      <c r="R50" s="141">
        <f t="shared" si="23"/>
        <v>-1.0270119854483271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15.579999043070721</v>
      </c>
      <c r="C51" s="141">
        <f t="shared" si="15"/>
        <v>1.6856800543432464</v>
      </c>
      <c r="E51" s="151">
        <v>29.888628348738163</v>
      </c>
      <c r="F51" s="141">
        <f t="shared" si="16"/>
        <v>3.0333130036289959</v>
      </c>
      <c r="H51" s="151">
        <f t="shared" si="17"/>
        <v>14.308629305667441</v>
      </c>
      <c r="I51" s="141">
        <f t="shared" si="18"/>
        <v>91.839731607886549</v>
      </c>
      <c r="K51" s="151">
        <f t="shared" si="19"/>
        <v>1.0297819451982835</v>
      </c>
      <c r="L51" s="141">
        <f t="shared" si="20"/>
        <v>6.6096406190492285</v>
      </c>
      <c r="N51" s="151">
        <f t="shared" si="21"/>
        <v>12.462804609730272</v>
      </c>
      <c r="O51" s="141">
        <f t="shared" si="22"/>
        <v>79.992332318358933</v>
      </c>
      <c r="Q51" s="151">
        <v>0.81604275073888677</v>
      </c>
      <c r="R51" s="141">
        <f t="shared" si="23"/>
        <v>5.2377586704783896</v>
      </c>
      <c r="T51" s="151"/>
    </row>
    <row r="52" spans="1:20" x14ac:dyDescent="0.2">
      <c r="A52" s="135" t="str">
        <f t="shared" si="14"/>
        <v>33 Protective service occupations</v>
      </c>
      <c r="B52" s="151">
        <v>10.250889275101747</v>
      </c>
      <c r="C52" s="141">
        <f t="shared" si="15"/>
        <v>1.1090963191044194</v>
      </c>
      <c r="E52" s="151">
        <v>9.4230519448942101</v>
      </c>
      <c r="F52" s="141">
        <f t="shared" si="16"/>
        <v>0.95631909450022756</v>
      </c>
      <c r="H52" s="151">
        <f t="shared" si="17"/>
        <v>-0.82783733020753658</v>
      </c>
      <c r="I52" s="141">
        <f t="shared" si="18"/>
        <v>-8.0757611168258308</v>
      </c>
      <c r="K52" s="151">
        <f t="shared" si="19"/>
        <v>0.67754694134088611</v>
      </c>
      <c r="L52" s="141">
        <f t="shared" si="20"/>
        <v>6.6096406190492285</v>
      </c>
      <c r="N52" s="151">
        <f t="shared" si="21"/>
        <v>-1.7549375270714593</v>
      </c>
      <c r="O52" s="141">
        <f t="shared" si="22"/>
        <v>-17.119856433665756</v>
      </c>
      <c r="Q52" s="151">
        <v>0.24955325552303662</v>
      </c>
      <c r="R52" s="141">
        <f t="shared" si="23"/>
        <v>2.4344546977906911</v>
      </c>
      <c r="T52" s="151"/>
    </row>
    <row r="53" spans="1:20" x14ac:dyDescent="0.2">
      <c r="A53" s="135" t="str">
        <f t="shared" si="14"/>
        <v>34 Culture, media and sports occupations</v>
      </c>
      <c r="B53" s="151">
        <v>13.27660452568808</v>
      </c>
      <c r="C53" s="141">
        <f t="shared" si="15"/>
        <v>1.4364639802920485</v>
      </c>
      <c r="E53" s="151">
        <v>12.398047784426756</v>
      </c>
      <c r="F53" s="141">
        <f t="shared" si="16"/>
        <v>1.2582430724260065</v>
      </c>
      <c r="H53" s="151">
        <f t="shared" si="17"/>
        <v>-0.87855674126132399</v>
      </c>
      <c r="I53" s="141">
        <f t="shared" si="18"/>
        <v>-6.6173300527364471</v>
      </c>
      <c r="K53" s="151">
        <f t="shared" si="19"/>
        <v>0.87753584556040753</v>
      </c>
      <c r="L53" s="141">
        <f t="shared" si="20"/>
        <v>6.6096406190492285</v>
      </c>
      <c r="N53" s="151">
        <f t="shared" si="21"/>
        <v>-1.5819777105687365</v>
      </c>
      <c r="O53" s="141">
        <f t="shared" si="22"/>
        <v>-11.915529362254224</v>
      </c>
      <c r="Q53" s="151">
        <v>-0.17411487625299515</v>
      </c>
      <c r="R53" s="141">
        <f t="shared" si="23"/>
        <v>-1.3114413095314472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56.424427815412677</v>
      </c>
      <c r="C54" s="141">
        <f t="shared" si="15"/>
        <v>6.1048484202875235</v>
      </c>
      <c r="E54" s="151">
        <v>60.119492582728491</v>
      </c>
      <c r="F54" s="141">
        <f t="shared" si="16"/>
        <v>6.1013585667094095</v>
      </c>
      <c r="H54" s="151">
        <f t="shared" si="17"/>
        <v>3.695064767315813</v>
      </c>
      <c r="I54" s="141">
        <f t="shared" si="18"/>
        <v>6.5486969214891833</v>
      </c>
      <c r="K54" s="151">
        <f t="shared" si="19"/>
        <v>3.7294518999536277</v>
      </c>
      <c r="L54" s="141">
        <f t="shared" si="20"/>
        <v>6.6096406190492285</v>
      </c>
      <c r="N54" s="151">
        <f t="shared" si="21"/>
        <v>0.38830257862149242</v>
      </c>
      <c r="O54" s="141">
        <f t="shared" si="22"/>
        <v>0.68818168593891382</v>
      </c>
      <c r="Q54" s="151">
        <v>-0.42268971125930699</v>
      </c>
      <c r="R54" s="141">
        <f t="shared" si="23"/>
        <v>-0.74912538349896518</v>
      </c>
      <c r="T54" s="151"/>
    </row>
    <row r="55" spans="1:20" x14ac:dyDescent="0.2">
      <c r="A55" s="135" t="str">
        <f t="shared" si="14"/>
        <v>41 Administrative occupations</v>
      </c>
      <c r="B55" s="151">
        <v>82.707688245933383</v>
      </c>
      <c r="C55" s="141">
        <f t="shared" si="15"/>
        <v>8.9485692541821056</v>
      </c>
      <c r="E55" s="151">
        <v>84.721262427667199</v>
      </c>
      <c r="F55" s="141">
        <f t="shared" si="16"/>
        <v>8.5981231392492798</v>
      </c>
      <c r="H55" s="151">
        <f t="shared" si="17"/>
        <v>2.0135741817338157</v>
      </c>
      <c r="I55" s="141">
        <f t="shared" si="18"/>
        <v>2.4345671175651784</v>
      </c>
      <c r="K55" s="151">
        <f t="shared" si="19"/>
        <v>5.4666809573798174</v>
      </c>
      <c r="L55" s="141">
        <f t="shared" si="20"/>
        <v>6.6096406190492285</v>
      </c>
      <c r="N55" s="151">
        <f t="shared" si="21"/>
        <v>-3.0943485483336488</v>
      </c>
      <c r="O55" s="141">
        <f t="shared" si="22"/>
        <v>-3.7413070223079217</v>
      </c>
      <c r="Q55" s="151">
        <v>-0.35875822731235274</v>
      </c>
      <c r="R55" s="141">
        <f t="shared" si="23"/>
        <v>-0.4337664791761271</v>
      </c>
      <c r="T55" s="151"/>
    </row>
    <row r="56" spans="1:20" x14ac:dyDescent="0.2">
      <c r="A56" s="135" t="str">
        <f t="shared" si="14"/>
        <v>42 Secretarial and related occupations</v>
      </c>
      <c r="B56" s="151">
        <v>17.296717007071198</v>
      </c>
      <c r="C56" s="141">
        <f t="shared" si="15"/>
        <v>1.8714205812103133</v>
      </c>
      <c r="E56" s="151">
        <v>12.624660737772897</v>
      </c>
      <c r="F56" s="141">
        <f t="shared" si="16"/>
        <v>1.2812413850335718</v>
      </c>
      <c r="H56" s="151">
        <f t="shared" si="17"/>
        <v>-4.6720562692983005</v>
      </c>
      <c r="I56" s="141">
        <f t="shared" si="18"/>
        <v>-27.011231480449627</v>
      </c>
      <c r="K56" s="151">
        <f t="shared" si="19"/>
        <v>1.143250833061374</v>
      </c>
      <c r="L56" s="141">
        <f t="shared" si="20"/>
        <v>6.6096406190492285</v>
      </c>
      <c r="N56" s="151">
        <f t="shared" si="21"/>
        <v>-6.0591763399267364</v>
      </c>
      <c r="O56" s="141">
        <f t="shared" si="22"/>
        <v>-35.030788429096923</v>
      </c>
      <c r="Q56" s="151">
        <v>0.24386923756706219</v>
      </c>
      <c r="R56" s="141">
        <f t="shared" si="23"/>
        <v>1.4099163295980632</v>
      </c>
      <c r="T56" s="151"/>
    </row>
    <row r="57" spans="1:20" x14ac:dyDescent="0.2">
      <c r="A57" s="135" t="str">
        <f t="shared" si="14"/>
        <v>51 Skilled agricultural and related trades</v>
      </c>
      <c r="B57" s="151">
        <v>9.323641066175087</v>
      </c>
      <c r="C57" s="141">
        <f t="shared" si="15"/>
        <v>1.0087725766643747</v>
      </c>
      <c r="E57" s="151">
        <v>9.6038883699191224</v>
      </c>
      <c r="F57" s="141">
        <f t="shared" si="16"/>
        <v>0.97467167572803082</v>
      </c>
      <c r="H57" s="151">
        <f t="shared" si="17"/>
        <v>0.28024730374403539</v>
      </c>
      <c r="I57" s="141">
        <f t="shared" si="18"/>
        <v>3.0057710475442256</v>
      </c>
      <c r="K57" s="151">
        <f t="shared" si="19"/>
        <v>0.61625916708426309</v>
      </c>
      <c r="L57" s="141">
        <f t="shared" si="20"/>
        <v>6.6096406190492285</v>
      </c>
      <c r="N57" s="151">
        <f t="shared" si="21"/>
        <v>0.15790378746054795</v>
      </c>
      <c r="O57" s="141">
        <f t="shared" si="22"/>
        <v>1.6935850097597773</v>
      </c>
      <c r="Q57" s="151">
        <v>-0.49391565080077565</v>
      </c>
      <c r="R57" s="141">
        <f t="shared" si="23"/>
        <v>-5.2974545812647706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30.894826966549104</v>
      </c>
      <c r="C58" s="141">
        <f t="shared" si="15"/>
        <v>3.3426698843771736</v>
      </c>
      <c r="E58" s="151">
        <v>28.778088283868833</v>
      </c>
      <c r="F58" s="141">
        <f t="shared" si="16"/>
        <v>2.9206074093636993</v>
      </c>
      <c r="H58" s="151">
        <f t="shared" si="17"/>
        <v>-2.1167386826802712</v>
      </c>
      <c r="I58" s="141">
        <f t="shared" si="18"/>
        <v>-6.8514340118238426</v>
      </c>
      <c r="K58" s="151">
        <f t="shared" si="19"/>
        <v>2.0420370323660042</v>
      </c>
      <c r="L58" s="141">
        <f t="shared" si="20"/>
        <v>6.6096406190492285</v>
      </c>
      <c r="N58" s="151">
        <f t="shared" si="21"/>
        <v>-2.5970521690319881</v>
      </c>
      <c r="O58" s="141">
        <f t="shared" si="22"/>
        <v>-8.4061068600381095</v>
      </c>
      <c r="Q58" s="151">
        <v>-1.5617235460142873</v>
      </c>
      <c r="R58" s="141">
        <f t="shared" si="23"/>
        <v>-5.0549677708349661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18.129103604328201</v>
      </c>
      <c r="C59" s="141">
        <f t="shared" si="15"/>
        <v>1.9614807590459995</v>
      </c>
      <c r="E59" s="151">
        <v>15.57201646522978</v>
      </c>
      <c r="F59" s="141">
        <f t="shared" si="16"/>
        <v>1.5803602455614356</v>
      </c>
      <c r="H59" s="151">
        <f t="shared" si="17"/>
        <v>-2.5570871390984209</v>
      </c>
      <c r="I59" s="141">
        <f t="shared" si="18"/>
        <v>-14.104873549776254</v>
      </c>
      <c r="K59" s="151">
        <f t="shared" si="19"/>
        <v>1.1982685957011945</v>
      </c>
      <c r="L59" s="141">
        <f t="shared" si="20"/>
        <v>6.6096406190492285</v>
      </c>
      <c r="N59" s="151">
        <f t="shared" si="21"/>
        <v>-3.6069213097028259</v>
      </c>
      <c r="O59" s="141">
        <f t="shared" si="22"/>
        <v>-19.895750989264013</v>
      </c>
      <c r="Q59" s="151">
        <v>-0.14843442509678934</v>
      </c>
      <c r="R59" s="141">
        <f t="shared" si="23"/>
        <v>-0.81876317956146283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13.469321757038545</v>
      </c>
      <c r="C60" s="141">
        <f t="shared" si="15"/>
        <v>1.4573150465929936</v>
      </c>
      <c r="E60" s="151">
        <v>13.280924094200456</v>
      </c>
      <c r="F60" s="141">
        <f t="shared" si="16"/>
        <v>1.3478437111634347</v>
      </c>
      <c r="H60" s="151">
        <f t="shared" si="17"/>
        <v>-0.18839766283808856</v>
      </c>
      <c r="I60" s="141">
        <f t="shared" si="18"/>
        <v>-1.3987167745817541</v>
      </c>
      <c r="K60" s="151">
        <f t="shared" si="19"/>
        <v>0.89027376196365493</v>
      </c>
      <c r="L60" s="141">
        <f t="shared" si="20"/>
        <v>6.6096406190492285</v>
      </c>
      <c r="N60" s="151">
        <f t="shared" si="21"/>
        <v>-1.0500919757138085</v>
      </c>
      <c r="O60" s="141">
        <f t="shared" si="22"/>
        <v>-7.7961755955905598</v>
      </c>
      <c r="Q60" s="151">
        <v>-2.8579449087935079E-2</v>
      </c>
      <c r="R60" s="141">
        <f t="shared" si="23"/>
        <v>-0.21218179804042892</v>
      </c>
      <c r="T60" s="151"/>
    </row>
    <row r="61" spans="1:20" x14ac:dyDescent="0.2">
      <c r="A61" s="135" t="str">
        <f t="shared" si="14"/>
        <v>61 Caring personal service occupations</v>
      </c>
      <c r="B61" s="151">
        <v>69.882460778653027</v>
      </c>
      <c r="C61" s="141">
        <f t="shared" si="15"/>
        <v>7.560942074344446</v>
      </c>
      <c r="E61" s="151">
        <v>80.097417808298715</v>
      </c>
      <c r="F61" s="141">
        <f t="shared" si="16"/>
        <v>8.1288621264305867</v>
      </c>
      <c r="H61" s="151">
        <f t="shared" si="17"/>
        <v>10.214957029645689</v>
      </c>
      <c r="I61" s="141">
        <f t="shared" si="18"/>
        <v>14.617340196420292</v>
      </c>
      <c r="K61" s="151">
        <f t="shared" si="19"/>
        <v>4.6189795132169964</v>
      </c>
      <c r="L61" s="141">
        <f t="shared" si="20"/>
        <v>6.6096406190492285</v>
      </c>
      <c r="N61" s="151">
        <f t="shared" si="21"/>
        <v>3.0626229218992114</v>
      </c>
      <c r="O61" s="141">
        <f t="shared" si="22"/>
        <v>4.3825344553904859</v>
      </c>
      <c r="Q61" s="151">
        <v>2.5333545945294809</v>
      </c>
      <c r="R61" s="141">
        <f t="shared" si="23"/>
        <v>3.6251651219805696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23.983966586106639</v>
      </c>
      <c r="C62" s="141">
        <f t="shared" si="15"/>
        <v>2.5949484326968539</v>
      </c>
      <c r="E62" s="151">
        <v>23.174989426244448</v>
      </c>
      <c r="F62" s="141">
        <f t="shared" si="16"/>
        <v>2.3519646323468559</v>
      </c>
      <c r="H62" s="151">
        <f t="shared" si="17"/>
        <v>-0.80897715986219154</v>
      </c>
      <c r="I62" s="141">
        <f t="shared" si="18"/>
        <v>-3.3729915231403562</v>
      </c>
      <c r="K62" s="151">
        <f t="shared" si="19"/>
        <v>1.585253997534499</v>
      </c>
      <c r="L62" s="141">
        <f t="shared" si="20"/>
        <v>6.6096406190492285</v>
      </c>
      <c r="N62" s="151">
        <f t="shared" si="21"/>
        <v>-1.5581414136577485</v>
      </c>
      <c r="O62" s="141">
        <f t="shared" si="22"/>
        <v>-6.4965959990969298</v>
      </c>
      <c r="Q62" s="151">
        <v>-0.83608974373894207</v>
      </c>
      <c r="R62" s="141">
        <f t="shared" si="23"/>
        <v>-3.486036143092651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0.97958176959708265</v>
      </c>
      <c r="C63" s="141">
        <f t="shared" si="15"/>
        <v>0.10598597894923942</v>
      </c>
      <c r="E63" s="151">
        <v>0.85000498254854817</v>
      </c>
      <c r="F63" s="141">
        <f t="shared" si="16"/>
        <v>8.6264619996280323E-2</v>
      </c>
      <c r="H63" s="151">
        <f t="shared" si="17"/>
        <v>-0.12957678704853448</v>
      </c>
      <c r="I63" s="141">
        <f t="shared" si="18"/>
        <v>-13.227766284567688</v>
      </c>
      <c r="K63" s="151">
        <f t="shared" si="19"/>
        <v>6.4746834540090004E-2</v>
      </c>
      <c r="L63" s="141">
        <f t="shared" si="20"/>
        <v>6.6096406190492285</v>
      </c>
      <c r="N63" s="151">
        <f t="shared" si="21"/>
        <v>-0.22307784039692574</v>
      </c>
      <c r="O63" s="141">
        <f t="shared" si="22"/>
        <v>-22.772763573242198</v>
      </c>
      <c r="Q63" s="151">
        <v>2.875421880830125E-2</v>
      </c>
      <c r="R63" s="141">
        <f t="shared" si="23"/>
        <v>2.935356669625274</v>
      </c>
      <c r="T63" s="151"/>
    </row>
    <row r="64" spans="1:20" x14ac:dyDescent="0.2">
      <c r="A64" s="135" t="str">
        <f t="shared" si="14"/>
        <v>71 Sales occupations</v>
      </c>
      <c r="B64" s="151">
        <v>63.521348620871457</v>
      </c>
      <c r="C64" s="141">
        <f t="shared" si="15"/>
        <v>6.8727007042282047</v>
      </c>
      <c r="E64" s="151">
        <v>60.372426777772574</v>
      </c>
      <c r="F64" s="141">
        <f t="shared" si="16"/>
        <v>6.1270281482618882</v>
      </c>
      <c r="H64" s="151">
        <f t="shared" si="17"/>
        <v>-3.1489218430988828</v>
      </c>
      <c r="I64" s="141">
        <f t="shared" si="18"/>
        <v>-4.9572654099227176</v>
      </c>
      <c r="K64" s="151">
        <f t="shared" si="19"/>
        <v>4.1985328602129863</v>
      </c>
      <c r="L64" s="141">
        <f t="shared" si="20"/>
        <v>6.6096406190492285</v>
      </c>
      <c r="N64" s="151">
        <f t="shared" si="21"/>
        <v>-6.4809145150092045</v>
      </c>
      <c r="O64" s="141">
        <f t="shared" si="22"/>
        <v>-10.202734443959436</v>
      </c>
      <c r="Q64" s="151">
        <v>-0.86654018830266444</v>
      </c>
      <c r="R64" s="141">
        <f t="shared" si="23"/>
        <v>-1.3641715850125102</v>
      </c>
      <c r="T64" s="151"/>
    </row>
    <row r="65" spans="1:20" x14ac:dyDescent="0.2">
      <c r="A65" s="135" t="str">
        <f t="shared" si="14"/>
        <v>72 Customer service occupations</v>
      </c>
      <c r="B65" s="151">
        <v>16.381529267231183</v>
      </c>
      <c r="C65" s="141">
        <f t="shared" si="15"/>
        <v>1.7724017228161006</v>
      </c>
      <c r="E65" s="151">
        <v>20.180799555339437</v>
      </c>
      <c r="F65" s="141">
        <f t="shared" si="16"/>
        <v>2.0480927060483767</v>
      </c>
      <c r="H65" s="151">
        <f t="shared" si="17"/>
        <v>3.7992702881082536</v>
      </c>
      <c r="I65" s="141">
        <f t="shared" si="18"/>
        <v>23.192403017636032</v>
      </c>
      <c r="K65" s="151">
        <f t="shared" si="19"/>
        <v>1.0827602124683497</v>
      </c>
      <c r="L65" s="141">
        <f t="shared" si="20"/>
        <v>6.6096406190492285</v>
      </c>
      <c r="N65" s="151">
        <f t="shared" si="21"/>
        <v>2.7127178602421003</v>
      </c>
      <c r="O65" s="141">
        <f t="shared" si="22"/>
        <v>16.559613061696808</v>
      </c>
      <c r="Q65" s="151">
        <v>3.7922153978035187E-3</v>
      </c>
      <c r="R65" s="141">
        <f t="shared" si="23"/>
        <v>2.3149336889989155E-2</v>
      </c>
      <c r="T65" s="151"/>
    </row>
    <row r="66" spans="1:20" x14ac:dyDescent="0.2">
      <c r="A66" s="135" t="str">
        <f t="shared" si="14"/>
        <v>81 Process, plant and machine operatives</v>
      </c>
      <c r="B66" s="151">
        <v>27.043462480476883</v>
      </c>
      <c r="C66" s="141">
        <f t="shared" si="15"/>
        <v>2.9259709951005863</v>
      </c>
      <c r="E66" s="151">
        <v>26.937912860261445</v>
      </c>
      <c r="F66" s="141">
        <f t="shared" si="16"/>
        <v>2.733853170384966</v>
      </c>
      <c r="H66" s="151">
        <f t="shared" si="17"/>
        <v>-0.10554962021543801</v>
      </c>
      <c r="I66" s="141">
        <f t="shared" si="18"/>
        <v>-0.39029625105008181</v>
      </c>
      <c r="K66" s="151">
        <f t="shared" si="19"/>
        <v>1.7874756809069381</v>
      </c>
      <c r="L66" s="141">
        <f t="shared" si="20"/>
        <v>6.6096406190492285</v>
      </c>
      <c r="N66" s="151">
        <f t="shared" si="21"/>
        <v>-0.27220318444993863</v>
      </c>
      <c r="O66" s="141">
        <f t="shared" si="22"/>
        <v>-1.0065396938222928</v>
      </c>
      <c r="Q66" s="151">
        <v>-1.6208221166724375</v>
      </c>
      <c r="R66" s="141">
        <f t="shared" si="23"/>
        <v>-5.9933971762770222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49.196032664064738</v>
      </c>
      <c r="C67" s="141">
        <f t="shared" si="15"/>
        <v>5.3227712521276267</v>
      </c>
      <c r="E67" s="151">
        <v>48.519081689529784</v>
      </c>
      <c r="F67" s="141">
        <f t="shared" si="16"/>
        <v>4.9240654236714612</v>
      </c>
      <c r="H67" s="151">
        <f t="shared" si="17"/>
        <v>-0.67695097453495379</v>
      </c>
      <c r="I67" s="141">
        <f t="shared" si="18"/>
        <v>-1.3760275735190231</v>
      </c>
      <c r="K67" s="151">
        <f t="shared" si="19"/>
        <v>3.2516809579247492</v>
      </c>
      <c r="L67" s="141">
        <f t="shared" si="20"/>
        <v>6.6096406190492285</v>
      </c>
      <c r="N67" s="151">
        <f t="shared" si="21"/>
        <v>-4.5571130648199247</v>
      </c>
      <c r="O67" s="141">
        <f t="shared" si="22"/>
        <v>-9.2631718820462332</v>
      </c>
      <c r="Q67" s="151">
        <v>0.62848113236022207</v>
      </c>
      <c r="R67" s="141">
        <f t="shared" si="23"/>
        <v>1.2775036894779859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16.410948591824312</v>
      </c>
      <c r="C68" s="141">
        <f t="shared" si="15"/>
        <v>1.7755847505262941</v>
      </c>
      <c r="E68" s="151">
        <v>31.212545614925137</v>
      </c>
      <c r="F68" s="141">
        <f t="shared" si="16"/>
        <v>3.1676736511768597</v>
      </c>
      <c r="H68" s="151">
        <f t="shared" si="17"/>
        <v>14.801597023100825</v>
      </c>
      <c r="I68" s="141">
        <f t="shared" si="18"/>
        <v>90.19342751749744</v>
      </c>
      <c r="K68" s="151">
        <f t="shared" si="19"/>
        <v>1.0847047240965071</v>
      </c>
      <c r="L68" s="141">
        <f t="shared" si="20"/>
        <v>6.6096406190492285</v>
      </c>
      <c r="N68" s="151">
        <f t="shared" si="21"/>
        <v>14.041077496478493</v>
      </c>
      <c r="O68" s="141">
        <f t="shared" si="22"/>
        <v>85.55920712269824</v>
      </c>
      <c r="Q68" s="151">
        <v>-0.32418519747417568</v>
      </c>
      <c r="R68" s="141">
        <f t="shared" si="23"/>
        <v>-1.9754202242500467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80.429401148214708</v>
      </c>
      <c r="C69" s="141">
        <f t="shared" ref="C69" si="25">B69/B$71*100</f>
        <v>8.702069680717754</v>
      </c>
      <c r="E69" s="151">
        <v>66.365200439310357</v>
      </c>
      <c r="F69" s="141">
        <f t="shared" ref="F69" si="26">E69/E$71*100</f>
        <v>6.7352179274397379</v>
      </c>
      <c r="H69" s="151">
        <f t="shared" ref="H69" si="27">E69-B69</f>
        <v>-14.064200708904352</v>
      </c>
      <c r="I69" s="141">
        <f t="shared" ref="I69" si="28">IF(B69&gt;0,((E69/B69)-1)*100,0)</f>
        <v>-17.486392423818931</v>
      </c>
      <c r="K69" s="151">
        <f t="shared" ref="K69" si="29">(($E$71/$B$71)-1)*B69</f>
        <v>5.3160943679504458</v>
      </c>
      <c r="L69" s="141">
        <f t="shared" ref="L69" si="30">IF(B69&gt;0,K69/B69*100,0)</f>
        <v>6.6096406190492285</v>
      </c>
      <c r="N69" s="151">
        <f t="shared" ref="N69" si="31">H69-(K69+Q69)</f>
        <v>-21.903497088084947</v>
      </c>
      <c r="O69" s="141">
        <f t="shared" ref="O69" si="32">IF(B69&gt;0,N69/B69*100,0)</f>
        <v>-27.233196785490598</v>
      </c>
      <c r="Q69" s="151">
        <v>2.5232020112301519</v>
      </c>
      <c r="R69" s="141">
        <f t="shared" ref="R69" si="33">IF(B69&gt;0,Q69/B69*100,0)</f>
        <v>3.1371637426224446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924.25600000000031</v>
      </c>
      <c r="C71" s="147">
        <f>B71/B$71*100</f>
        <v>100</v>
      </c>
      <c r="D71" s="145"/>
      <c r="E71" s="152">
        <f>SUM(E44:E69)</f>
        <v>985.34599999999989</v>
      </c>
      <c r="F71" s="147">
        <f>E71/E$71*100</f>
        <v>100</v>
      </c>
      <c r="G71" s="145"/>
      <c r="H71" s="152">
        <f t="shared" si="17"/>
        <v>61.089999999999577</v>
      </c>
      <c r="I71" s="147">
        <f t="shared" si="18"/>
        <v>6.6096406190492285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South East Midlands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South East Midlands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South East Midlands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South East Midlands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71.619380012127337</v>
      </c>
      <c r="C7" s="11">
        <f t="shared" si="2"/>
        <v>70.480651308881406</v>
      </c>
      <c r="D7" s="11">
        <f t="shared" si="2"/>
        <v>-1.138728703245923</v>
      </c>
      <c r="E7" s="11">
        <f t="shared" si="2"/>
        <v>33.978946787938511</v>
      </c>
      <c r="F7" s="11">
        <f t="shared" si="2"/>
        <v>32.840218084692587</v>
      </c>
      <c r="G7" s="200">
        <f>IF(B7&gt;0,(1+(E7/B7))^(1/($C$6-$B$6))-1,0)</f>
        <v>2.6223050466498865E-2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49.676268586394677</v>
      </c>
      <c r="R7" s="11">
        <v>45.005055230197001</v>
      </c>
      <c r="S7" s="345">
        <f>R7-Q7</f>
        <v>-4.6712133561976756</v>
      </c>
      <c r="T7" s="345">
        <v>20.59666269381103</v>
      </c>
      <c r="U7" s="345">
        <f>SUM(S7:T7)</f>
        <v>15.925449337613355</v>
      </c>
      <c r="V7" s="346">
        <f>IF(Q7&gt;0,(1+(T7/Q7))^(1/($C$6-$B$6))-1,0)</f>
        <v>2.3393388325119169E-2</v>
      </c>
      <c r="X7" s="10" t="str">
        <f>name!B4</f>
        <v>Agriculture</v>
      </c>
      <c r="Y7" s="11">
        <v>7.8879999999999981</v>
      </c>
      <c r="Z7" s="11">
        <v>7.706000000000004</v>
      </c>
      <c r="AA7" s="345">
        <f>Z7-Y7</f>
        <v>-0.18199999999999417</v>
      </c>
      <c r="AB7" s="11">
        <v>3.8557853562261784</v>
      </c>
      <c r="AC7" s="345">
        <f>SUM(AA7:AB7)</f>
        <v>3.6737853562261842</v>
      </c>
      <c r="AD7" s="348">
        <f>IF(Y7&gt;0,(1+(AB7/Y7))^(1/($C$6-$B$6))-1,0)</f>
        <v>2.6887215118792884E-2</v>
      </c>
    </row>
    <row r="8" spans="1:30" x14ac:dyDescent="0.2">
      <c r="A8" s="10" t="str">
        <f>name!D5</f>
        <v>12 Other managers and proprietors</v>
      </c>
      <c r="B8" s="11">
        <f t="shared" si="2"/>
        <v>31.135573326791768</v>
      </c>
      <c r="C8" s="11">
        <f t="shared" si="2"/>
        <v>36.800593396823757</v>
      </c>
      <c r="D8" s="11">
        <f t="shared" si="2"/>
        <v>5.665020070031983</v>
      </c>
      <c r="E8" s="11">
        <f t="shared" si="2"/>
        <v>17.869153637559993</v>
      </c>
      <c r="F8" s="11">
        <f t="shared" si="2"/>
        <v>23.534173707591972</v>
      </c>
      <c r="G8" s="200">
        <f t="shared" ref="G8:G33" si="3">IF(B8&gt;0,(1+(E8/B8))^(1/($C$6-$B$6))-1,0)</f>
        <v>3.0699519957246402E-2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102.75495333891911</v>
      </c>
      <c r="K8" s="11">
        <f t="array" ref="K8:K16">MMULT(aggregation!$B$13:$AA$21,C7:C32)</f>
        <v>107.28124470570516</v>
      </c>
      <c r="L8" s="11">
        <f t="array" ref="L8:L16">MMULT(aggregation!$B$13:$AA$21,D7:D32)</f>
        <v>4.5262913667860598</v>
      </c>
      <c r="M8" s="11">
        <f t="array" ref="M8:M16">MMULT(aggregation!$B$13:$AA$21,E7:E32)</f>
        <v>51.848100425498501</v>
      </c>
      <c r="N8" s="11">
        <f t="array" ref="N8:N16">MMULT(aggregation!$B$13:$AA$21,F7:F32)</f>
        <v>56.374391792284555</v>
      </c>
      <c r="O8" s="11"/>
      <c r="P8" s="10" t="str">
        <f>name!D5</f>
        <v>12 Other managers and proprietors</v>
      </c>
      <c r="Q8" s="11">
        <v>19.919426982165081</v>
      </c>
      <c r="R8" s="11">
        <v>25.594049121956029</v>
      </c>
      <c r="S8" s="345">
        <f t="shared" ref="S8:S31" si="4">R8-Q8</f>
        <v>5.674622139790948</v>
      </c>
      <c r="T8" s="345">
        <v>11.287754175190452</v>
      </c>
      <c r="U8" s="345">
        <f t="shared" ref="U8:U31" si="5">SUM(S8:T8)</f>
        <v>16.962376314981398</v>
      </c>
      <c r="V8" s="346">
        <f t="shared" ref="V8:V33" si="6">IF(Q8&gt;0,(1+(T8/Q8))^(1/($C$6-$B$6))-1,0)</f>
        <v>3.0382593416065529E-2</v>
      </c>
      <c r="X8" s="10" t="str">
        <f>name!B5</f>
        <v>Mining and quarrying</v>
      </c>
      <c r="Y8" s="11">
        <v>0.21299999999999999</v>
      </c>
      <c r="Z8" s="11">
        <v>0.13899999999999971</v>
      </c>
      <c r="AA8" s="345">
        <f t="shared" ref="AA8:AA29" si="7">Z8-Y8</f>
        <v>-7.4000000000000288E-2</v>
      </c>
      <c r="AB8" s="11">
        <v>6.8776619082484877E-2</v>
      </c>
      <c r="AC8" s="345">
        <f t="shared" ref="AC8:AC29" si="8">SUM(AA8:AB8)</f>
        <v>-5.2233809175154106E-3</v>
      </c>
      <c r="AD8" s="348">
        <f t="shared" ref="AD8:AD29" si="9">IF(Y8&gt;0,(1+(AB8/Y8))^(1/($C$6-$B$6))-1,0)</f>
        <v>1.8829919101950088E-2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56.741845170882641</v>
      </c>
      <c r="C9" s="11">
        <f t="shared" si="2"/>
        <v>80.696534904295035</v>
      </c>
      <c r="D9" s="11">
        <f t="shared" si="2"/>
        <v>23.954689733412408</v>
      </c>
      <c r="E9" s="11">
        <f t="shared" si="2"/>
        <v>26.438344727982564</v>
      </c>
      <c r="F9" s="11">
        <f t="shared" si="2"/>
        <v>50.393034461394969</v>
      </c>
      <c r="G9" s="200">
        <f t="shared" si="3"/>
        <v>2.5827719480369549E-2</v>
      </c>
      <c r="H9" s="11"/>
      <c r="I9" s="10" t="str">
        <f>name!E5</f>
        <v>Professional occupations</v>
      </c>
      <c r="J9" s="11">
        <v>188.40918454289601</v>
      </c>
      <c r="K9" s="11">
        <v>225.71182146499652</v>
      </c>
      <c r="L9" s="11">
        <v>37.302636922100518</v>
      </c>
      <c r="M9" s="11">
        <v>93.235633144504391</v>
      </c>
      <c r="N9" s="11">
        <v>130.53827006660492</v>
      </c>
      <c r="O9" s="11"/>
      <c r="P9" s="10" t="str">
        <f>name!D6</f>
        <v>21 Science, research, engineering and technology professionals</v>
      </c>
      <c r="Q9" s="11">
        <v>45.843673452112</v>
      </c>
      <c r="R9" s="11">
        <v>62.437143299843136</v>
      </c>
      <c r="S9" s="345">
        <f t="shared" si="4"/>
        <v>16.593469847731136</v>
      </c>
      <c r="T9" s="345">
        <v>18.544091668431271</v>
      </c>
      <c r="U9" s="345">
        <f t="shared" si="5"/>
        <v>35.137561516162407</v>
      </c>
      <c r="V9" s="346">
        <f t="shared" si="6"/>
        <v>2.2904123636203089E-2</v>
      </c>
      <c r="X9" s="10" t="str">
        <f>name!B6</f>
        <v>Food drink and tobacco</v>
      </c>
      <c r="Y9" s="11">
        <v>16.303000000000029</v>
      </c>
      <c r="Z9" s="11">
        <v>18.417000000000016</v>
      </c>
      <c r="AA9" s="345">
        <f t="shared" si="7"/>
        <v>2.1139999999999866</v>
      </c>
      <c r="AB9" s="11">
        <v>7.6324745934407003</v>
      </c>
      <c r="AC9" s="345">
        <f t="shared" si="8"/>
        <v>9.7464745934406878</v>
      </c>
      <c r="AD9" s="348">
        <f t="shared" si="9"/>
        <v>2.5931349893309807E-2</v>
      </c>
    </row>
    <row r="10" spans="1:30" x14ac:dyDescent="0.2">
      <c r="A10" s="10" t="str">
        <f>name!D7</f>
        <v>22 Health professionals</v>
      </c>
      <c r="B10" s="11">
        <f t="shared" si="2"/>
        <v>34.806666968318474</v>
      </c>
      <c r="C10" s="11">
        <f t="shared" si="2"/>
        <v>37.977791368074207</v>
      </c>
      <c r="D10" s="11">
        <f t="shared" si="2"/>
        <v>3.1711243997557412</v>
      </c>
      <c r="E10" s="11">
        <f t="shared" si="2"/>
        <v>18.579767021289836</v>
      </c>
      <c r="F10" s="11">
        <f t="shared" si="2"/>
        <v>21.75089142104558</v>
      </c>
      <c r="G10" s="200">
        <f t="shared" si="3"/>
        <v>2.8927003119929795E-2</v>
      </c>
      <c r="H10" s="11"/>
      <c r="I10" s="10" t="str">
        <f>name!E6</f>
        <v>Associate professional occupations</v>
      </c>
      <c r="J10" s="11">
        <v>113.44183156404981</v>
      </c>
      <c r="K10" s="11">
        <v>130.06171429640995</v>
      </c>
      <c r="L10" s="11">
        <v>16.619882732360171</v>
      </c>
      <c r="M10" s="11">
        <v>56.287148745634425</v>
      </c>
      <c r="N10" s="11">
        <v>72.907031477994593</v>
      </c>
      <c r="O10" s="11"/>
      <c r="P10" s="10" t="str">
        <f>name!D7</f>
        <v>22 Health professionals</v>
      </c>
      <c r="Q10" s="11">
        <v>9.7405350357892537</v>
      </c>
      <c r="R10" s="11">
        <v>10.50128957787604</v>
      </c>
      <c r="S10" s="345">
        <f t="shared" si="4"/>
        <v>0.7607545420867865</v>
      </c>
      <c r="T10" s="345">
        <v>3.7621473504712855</v>
      </c>
      <c r="U10" s="345">
        <f t="shared" si="5"/>
        <v>4.522901892558072</v>
      </c>
      <c r="V10" s="346">
        <f t="shared" si="6"/>
        <v>2.2011578392931774E-2</v>
      </c>
      <c r="X10" s="10" t="str">
        <f>name!B7</f>
        <v>Engineering</v>
      </c>
      <c r="Y10" s="11">
        <v>11.197999999999968</v>
      </c>
      <c r="Z10" s="11">
        <v>8.8829999999999671</v>
      </c>
      <c r="AA10" s="345">
        <f t="shared" si="7"/>
        <v>-2.3150000000000013</v>
      </c>
      <c r="AB10" s="11">
        <v>4.19588006920283</v>
      </c>
      <c r="AC10" s="345">
        <f t="shared" si="8"/>
        <v>1.8808800692028287</v>
      </c>
      <c r="AD10" s="348">
        <f t="shared" si="9"/>
        <v>2.1442308144968614E-2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35.090657630209833</v>
      </c>
      <c r="C11" s="11">
        <f t="shared" si="2"/>
        <v>34.026979522838673</v>
      </c>
      <c r="D11" s="11">
        <f t="shared" si="2"/>
        <v>-1.0636781073711572</v>
      </c>
      <c r="E11" s="11">
        <f t="shared" si="2"/>
        <v>16.121897390180354</v>
      </c>
      <c r="F11" s="11">
        <f t="shared" si="2"/>
        <v>15.058219282809198</v>
      </c>
      <c r="G11" s="200">
        <f t="shared" si="3"/>
        <v>2.5523607870391984E-2</v>
      </c>
      <c r="H11" s="11"/>
      <c r="I11" s="10" t="str">
        <f>name!E7</f>
        <v>Administrative and secretarial occupations</v>
      </c>
      <c r="J11" s="11">
        <v>100.00440525300458</v>
      </c>
      <c r="K11" s="11">
        <v>97.345923165440013</v>
      </c>
      <c r="L11" s="11">
        <v>-2.6584820875645825</v>
      </c>
      <c r="M11" s="11">
        <v>51.03179036783596</v>
      </c>
      <c r="N11" s="11">
        <v>48.373308280271374</v>
      </c>
      <c r="O11" s="11"/>
      <c r="P11" s="10" t="str">
        <f>name!D8</f>
        <v>23 Teaching and other educational professionals</v>
      </c>
      <c r="Q11" s="11">
        <v>13.16353086734995</v>
      </c>
      <c r="R11" s="11">
        <v>13.421114090644204</v>
      </c>
      <c r="S11" s="345">
        <f t="shared" si="4"/>
        <v>0.25758322329425454</v>
      </c>
      <c r="T11" s="345">
        <v>5.4901091958612547</v>
      </c>
      <c r="U11" s="345">
        <f t="shared" si="5"/>
        <v>5.7476924191555092</v>
      </c>
      <c r="V11" s="346">
        <f t="shared" si="6"/>
        <v>2.3511546510385672E-2</v>
      </c>
      <c r="X11" s="10" t="str">
        <f>name!B8</f>
        <v>Rest of manufacturing</v>
      </c>
      <c r="Y11" s="11">
        <v>48.446000000000076</v>
      </c>
      <c r="Z11" s="11">
        <v>41.066999999999872</v>
      </c>
      <c r="AA11" s="345">
        <f t="shared" si="7"/>
        <v>-7.3790000000002038</v>
      </c>
      <c r="AB11" s="11">
        <v>18.513090621570235</v>
      </c>
      <c r="AC11" s="345">
        <f t="shared" si="8"/>
        <v>11.134090621570031</v>
      </c>
      <c r="AD11" s="348">
        <f t="shared" si="9"/>
        <v>2.1809904754666931E-2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61.770014773485073</v>
      </c>
      <c r="C12" s="11">
        <f t="shared" si="2"/>
        <v>73.010515669788589</v>
      </c>
      <c r="D12" s="11">
        <f t="shared" si="2"/>
        <v>11.240500896303526</v>
      </c>
      <c r="E12" s="11">
        <f t="shared" si="2"/>
        <v>32.095624005051633</v>
      </c>
      <c r="F12" s="11">
        <f t="shared" si="2"/>
        <v>43.336124901355156</v>
      </c>
      <c r="G12" s="200">
        <f t="shared" si="3"/>
        <v>2.8289171192252605E-2</v>
      </c>
      <c r="H12" s="11"/>
      <c r="I12" s="10" t="str">
        <f>name!E8</f>
        <v>Skilled trades occupations</v>
      </c>
      <c r="J12" s="11">
        <v>71.816893394090897</v>
      </c>
      <c r="K12" s="11">
        <v>67.234917213218196</v>
      </c>
      <c r="L12" s="11">
        <v>-4.5819761808727071</v>
      </c>
      <c r="M12" s="11">
        <v>29.152627726349742</v>
      </c>
      <c r="N12" s="11">
        <v>24.570651545477038</v>
      </c>
      <c r="O12" s="11"/>
      <c r="P12" s="10" t="str">
        <f>name!D9</f>
        <v>24 Business, media and public service professionals</v>
      </c>
      <c r="Q12" s="11">
        <v>33.305028151786829</v>
      </c>
      <c r="R12" s="11">
        <v>38.425414278240396</v>
      </c>
      <c r="S12" s="345">
        <f t="shared" si="4"/>
        <v>5.1203861264535675</v>
      </c>
      <c r="T12" s="345">
        <v>15.117082381176445</v>
      </c>
      <c r="U12" s="345">
        <f t="shared" si="5"/>
        <v>20.237468507630012</v>
      </c>
      <c r="V12" s="346">
        <f t="shared" si="6"/>
        <v>2.5263730111028337E-2</v>
      </c>
      <c r="X12" s="10" t="str">
        <f>name!B9</f>
        <v>Electricity and gas</v>
      </c>
      <c r="Y12" s="11">
        <v>2.2230000000000012</v>
      </c>
      <c r="Z12" s="11">
        <v>2.138999999999994</v>
      </c>
      <c r="AA12" s="345">
        <f t="shared" si="7"/>
        <v>-8.400000000000718E-2</v>
      </c>
      <c r="AB12" s="11">
        <v>0.91365708424181091</v>
      </c>
      <c r="AC12" s="345">
        <f t="shared" si="8"/>
        <v>0.82965708424180373</v>
      </c>
      <c r="AD12" s="348">
        <f t="shared" si="9"/>
        <v>2.3218786515617929E-2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17.909910904776513</v>
      </c>
      <c r="C13" s="11">
        <f t="shared" si="2"/>
        <v>18.232493635622344</v>
      </c>
      <c r="D13" s="11">
        <f t="shared" si="2"/>
        <v>0.32258273084583178</v>
      </c>
      <c r="E13" s="11">
        <f t="shared" si="2"/>
        <v>7.0180904496996153</v>
      </c>
      <c r="F13" s="11">
        <f t="shared" si="2"/>
        <v>7.3406731805454468</v>
      </c>
      <c r="G13" s="200">
        <f t="shared" si="3"/>
        <v>2.2287229566695821E-2</v>
      </c>
      <c r="H13" s="11"/>
      <c r="I13" s="10" t="str">
        <f>name!E9</f>
        <v>Caring, leisure and other service occupations</v>
      </c>
      <c r="J13" s="11">
        <v>94.846009134356706</v>
      </c>
      <c r="K13" s="11">
        <v>104.12241221709176</v>
      </c>
      <c r="L13" s="11">
        <v>9.2764030827350332</v>
      </c>
      <c r="M13" s="11">
        <v>53.620969416206947</v>
      </c>
      <c r="N13" s="11">
        <v>62.897372498941969</v>
      </c>
      <c r="O13" s="11"/>
      <c r="P13" s="10" t="str">
        <f>name!D10</f>
        <v>31 Science, engineering and technology associate professionals</v>
      </c>
      <c r="Q13" s="11">
        <v>13.156819344839004</v>
      </c>
      <c r="R13" s="11">
        <v>12.252474652661885</v>
      </c>
      <c r="S13" s="345">
        <f t="shared" si="4"/>
        <v>-0.90434469217711921</v>
      </c>
      <c r="T13" s="345">
        <v>4.3617408527034378</v>
      </c>
      <c r="U13" s="345">
        <f t="shared" si="5"/>
        <v>3.4573961605263186</v>
      </c>
      <c r="V13" s="346">
        <f t="shared" si="6"/>
        <v>1.927138784728899E-2</v>
      </c>
      <c r="X13" s="10" t="str">
        <f>name!B10</f>
        <v>Water and sewerage</v>
      </c>
      <c r="Y13" s="11">
        <v>3.6850000000000049</v>
      </c>
      <c r="Z13" s="11">
        <v>4.1570000000000018</v>
      </c>
      <c r="AA13" s="345">
        <f t="shared" si="7"/>
        <v>0.47199999999999687</v>
      </c>
      <c r="AB13" s="11">
        <v>1.7158193940901953</v>
      </c>
      <c r="AC13" s="345">
        <f t="shared" si="8"/>
        <v>2.1878193940901922</v>
      </c>
      <c r="AD13" s="348">
        <f t="shared" si="9"/>
        <v>2.5812871577647112E-2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15.579999043070721</v>
      </c>
      <c r="C14" s="11">
        <f t="shared" si="2"/>
        <v>29.888628348738131</v>
      </c>
      <c r="D14" s="11">
        <f t="shared" si="2"/>
        <v>14.308629305667408</v>
      </c>
      <c r="E14" s="11">
        <f t="shared" si="2"/>
        <v>14.735977263485449</v>
      </c>
      <c r="F14" s="11">
        <f t="shared" si="2"/>
        <v>29.044606569152858</v>
      </c>
      <c r="G14" s="200">
        <f t="shared" si="3"/>
        <v>4.5378608263333398E-2</v>
      </c>
      <c r="H14" s="11"/>
      <c r="I14" s="10" t="str">
        <f>name!E10</f>
        <v>Sales and customer service occupations</v>
      </c>
      <c r="J14" s="11">
        <v>79.902877888102623</v>
      </c>
      <c r="K14" s="11">
        <v>80.55322633311205</v>
      </c>
      <c r="L14" s="11">
        <v>0.65034844500942679</v>
      </c>
      <c r="M14" s="11">
        <v>37.502217375563703</v>
      </c>
      <c r="N14" s="11">
        <v>38.15256582057313</v>
      </c>
      <c r="O14" s="11"/>
      <c r="P14" s="10" t="str">
        <f>name!D11</f>
        <v>32 Health and social care associate professionals</v>
      </c>
      <c r="Q14" s="11">
        <v>3.2997410018614128</v>
      </c>
      <c r="R14" s="11">
        <v>5.1831396741091842</v>
      </c>
      <c r="S14" s="345">
        <f t="shared" si="4"/>
        <v>1.8833986722477714</v>
      </c>
      <c r="T14" s="345">
        <v>2.1737037351457253</v>
      </c>
      <c r="U14" s="345">
        <f t="shared" si="5"/>
        <v>4.0571024073934971</v>
      </c>
      <c r="V14" s="346">
        <f t="shared" si="6"/>
        <v>3.4313180300976187E-2</v>
      </c>
      <c r="X14" s="10" t="str">
        <f>name!B11</f>
        <v>Construction</v>
      </c>
      <c r="Y14" s="11">
        <v>55.424999999999933</v>
      </c>
      <c r="Z14" s="11">
        <v>59.68099999999999</v>
      </c>
      <c r="AA14" s="345">
        <f t="shared" si="7"/>
        <v>4.2560000000000571</v>
      </c>
      <c r="AB14" s="11">
        <v>23.338259422966878</v>
      </c>
      <c r="AC14" s="345">
        <f t="shared" si="8"/>
        <v>27.594259422966935</v>
      </c>
      <c r="AD14" s="348">
        <f t="shared" si="9"/>
        <v>2.3704310298011233E-2</v>
      </c>
    </row>
    <row r="15" spans="1:30" x14ac:dyDescent="0.2">
      <c r="A15" s="10" t="str">
        <f>name!D12</f>
        <v>33 Protective service occupations</v>
      </c>
      <c r="B15" s="11">
        <f t="shared" si="2"/>
        <v>10.250889275101754</v>
      </c>
      <c r="C15" s="11">
        <f t="shared" si="2"/>
        <v>9.4230519448942101</v>
      </c>
      <c r="D15" s="11">
        <f t="shared" si="2"/>
        <v>-0.82783733020754136</v>
      </c>
      <c r="E15" s="11">
        <f t="shared" si="2"/>
        <v>2.932342070259423</v>
      </c>
      <c r="F15" s="11">
        <f t="shared" si="2"/>
        <v>2.104504740051881</v>
      </c>
      <c r="G15" s="200">
        <f t="shared" si="3"/>
        <v>1.691352159187276E-2</v>
      </c>
      <c r="H15" s="11"/>
      <c r="I15" s="10" t="str">
        <f>name!E11</f>
        <v>Process, plant and machine operatives</v>
      </c>
      <c r="J15" s="11">
        <v>76.239495144541578</v>
      </c>
      <c r="K15" s="11">
        <v>75.456994549791176</v>
      </c>
      <c r="L15" s="11">
        <v>-0.78250059475040068</v>
      </c>
      <c r="M15" s="11">
        <v>37.289198339510804</v>
      </c>
      <c r="N15" s="11">
        <v>36.506697744760416</v>
      </c>
      <c r="O15" s="11"/>
      <c r="P15" s="10" t="str">
        <f>name!D12</f>
        <v>33 Protective service occupations</v>
      </c>
      <c r="Q15" s="11">
        <v>8.3139198524226501</v>
      </c>
      <c r="R15" s="11">
        <v>7.1359194568626076</v>
      </c>
      <c r="S15" s="345">
        <f t="shared" si="4"/>
        <v>-1.1780003955600424</v>
      </c>
      <c r="T15" s="345">
        <v>2.0130096225948853</v>
      </c>
      <c r="U15" s="345">
        <f t="shared" si="5"/>
        <v>0.83500922703484282</v>
      </c>
      <c r="V15" s="346">
        <f t="shared" si="6"/>
        <v>1.4559897206715355E-2</v>
      </c>
      <c r="X15" s="10" t="str">
        <f>name!B12</f>
        <v>Wholesale and retail trade</v>
      </c>
      <c r="Y15" s="11">
        <v>147.98800000000017</v>
      </c>
      <c r="Z15" s="11">
        <v>153.81300000000002</v>
      </c>
      <c r="AA15" s="345">
        <f t="shared" si="7"/>
        <v>5.8249999999998465</v>
      </c>
      <c r="AB15" s="11">
        <v>70.126415131992601</v>
      </c>
      <c r="AC15" s="345">
        <f t="shared" si="8"/>
        <v>75.951415131992448</v>
      </c>
      <c r="AD15" s="348">
        <f t="shared" si="9"/>
        <v>2.6196489230908337E-2</v>
      </c>
    </row>
    <row r="16" spans="1:30" x14ac:dyDescent="0.2">
      <c r="A16" s="10" t="str">
        <f>name!D13</f>
        <v>34 Culture, media and sports occupations</v>
      </c>
      <c r="B16" s="11">
        <f t="shared" si="2"/>
        <v>13.276604525688073</v>
      </c>
      <c r="C16" s="11">
        <f t="shared" si="2"/>
        <v>12.398047784426756</v>
      </c>
      <c r="D16" s="11">
        <f t="shared" si="2"/>
        <v>-0.87855674126131789</v>
      </c>
      <c r="E16" s="11">
        <f t="shared" si="2"/>
        <v>5.4188491896977364</v>
      </c>
      <c r="F16" s="11">
        <f t="shared" si="2"/>
        <v>4.5402924484364187</v>
      </c>
      <c r="G16" s="200">
        <f t="shared" si="3"/>
        <v>2.3080795971743173E-2</v>
      </c>
      <c r="H16" s="11"/>
      <c r="I16" s="10" t="str">
        <f>name!E12</f>
        <v>Elementary occupations</v>
      </c>
      <c r="J16" s="11">
        <v>96.840349740039045</v>
      </c>
      <c r="K16" s="11">
        <v>97.577746054235547</v>
      </c>
      <c r="L16" s="11">
        <v>0.73739631419647544</v>
      </c>
      <c r="M16" s="11">
        <v>46.164769851773322</v>
      </c>
      <c r="N16" s="11">
        <v>46.902166165969803</v>
      </c>
      <c r="O16" s="11"/>
      <c r="P16" s="10" t="str">
        <f>name!D13</f>
        <v>34 Culture, media and sports occupations</v>
      </c>
      <c r="Q16" s="11">
        <v>6.760423324226065</v>
      </c>
      <c r="R16" s="11">
        <v>6.1875726501202859</v>
      </c>
      <c r="S16" s="345">
        <f t="shared" si="4"/>
        <v>-0.57285067410577906</v>
      </c>
      <c r="T16" s="345">
        <v>2.3550616565458999</v>
      </c>
      <c r="U16" s="345">
        <f t="shared" si="5"/>
        <v>1.7822109824401209</v>
      </c>
      <c r="V16" s="346">
        <f t="shared" si="6"/>
        <v>2.0125786956806335E-2</v>
      </c>
      <c r="X16" s="10" t="str">
        <f>name!B13</f>
        <v>Transport and storage</v>
      </c>
      <c r="Y16" s="11">
        <v>91.109000000000066</v>
      </c>
      <c r="Z16" s="11">
        <v>99.727000000000103</v>
      </c>
      <c r="AA16" s="345">
        <f t="shared" si="7"/>
        <v>8.6180000000000376</v>
      </c>
      <c r="AB16" s="11">
        <v>45.237693516927628</v>
      </c>
      <c r="AC16" s="345">
        <f t="shared" si="8"/>
        <v>53.855693516927666</v>
      </c>
      <c r="AD16" s="348">
        <f t="shared" si="9"/>
        <v>2.7240709277126296E-2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56.424427815412741</v>
      </c>
      <c r="C17" s="11">
        <f t="shared" si="10"/>
        <v>60.119492582728526</v>
      </c>
      <c r="D17" s="11">
        <f t="shared" si="10"/>
        <v>3.6950647673157913</v>
      </c>
      <c r="E17" s="11">
        <f t="shared" si="10"/>
        <v>26.181889772492198</v>
      </c>
      <c r="F17" s="11">
        <f t="shared" si="10"/>
        <v>29.876954539807993</v>
      </c>
      <c r="G17" s="200">
        <f t="shared" si="3"/>
        <v>2.5737909527593805E-2</v>
      </c>
      <c r="H17" s="11"/>
      <c r="O17" s="11"/>
      <c r="P17" s="10" t="str">
        <f>name!D14</f>
        <v>35 Business and public service associate professionals</v>
      </c>
      <c r="Q17" s="11">
        <v>31.146452532286894</v>
      </c>
      <c r="R17" s="11">
        <v>31.589196667211333</v>
      </c>
      <c r="S17" s="345">
        <f t="shared" si="4"/>
        <v>0.44274413492443898</v>
      </c>
      <c r="T17" s="345">
        <v>11.943515145325172</v>
      </c>
      <c r="U17" s="345">
        <f t="shared" si="5"/>
        <v>12.386259280249611</v>
      </c>
      <c r="V17" s="346">
        <f t="shared" si="6"/>
        <v>2.1875151210754007E-2</v>
      </c>
      <c r="X17" s="10" t="str">
        <f>name!B14</f>
        <v>Accommodation and food</v>
      </c>
      <c r="Y17" s="11">
        <v>51.099000000000103</v>
      </c>
      <c r="Z17" s="11">
        <v>58.268999999999899</v>
      </c>
      <c r="AA17" s="345">
        <f t="shared" si="7"/>
        <v>7.1699999999997956</v>
      </c>
      <c r="AB17" s="11">
        <v>26.800656951416517</v>
      </c>
      <c r="AC17" s="345">
        <f t="shared" si="8"/>
        <v>33.970656951416316</v>
      </c>
      <c r="AD17" s="348">
        <f t="shared" si="9"/>
        <v>2.8509268194855997E-2</v>
      </c>
    </row>
    <row r="18" spans="1:30" x14ac:dyDescent="0.2">
      <c r="A18" s="10" t="str">
        <f>name!D15</f>
        <v>41 Administrative occupations</v>
      </c>
      <c r="B18" s="11">
        <f t="shared" si="10"/>
        <v>82.707688245933383</v>
      </c>
      <c r="C18" s="11">
        <f t="shared" si="10"/>
        <v>84.721262427667114</v>
      </c>
      <c r="D18" s="11">
        <f t="shared" si="10"/>
        <v>2.0135741817337225</v>
      </c>
      <c r="E18" s="11">
        <f t="shared" si="10"/>
        <v>43.079589654472684</v>
      </c>
      <c r="F18" s="11">
        <f t="shared" si="10"/>
        <v>45.093163836206408</v>
      </c>
      <c r="G18" s="200">
        <f t="shared" si="3"/>
        <v>2.8346298370847567E-2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21.441872203080262</v>
      </c>
      <c r="R18" s="11">
        <v>25.280335149787177</v>
      </c>
      <c r="S18" s="345">
        <f t="shared" si="4"/>
        <v>3.8384629467069153</v>
      </c>
      <c r="T18" s="345">
        <v>8.5824888250588138</v>
      </c>
      <c r="U18" s="345">
        <f t="shared" si="5"/>
        <v>12.420951771765729</v>
      </c>
      <c r="V18" s="346">
        <f t="shared" si="6"/>
        <v>2.2697995419252104E-2</v>
      </c>
      <c r="X18" s="10" t="str">
        <f>name!B15</f>
        <v>Media</v>
      </c>
      <c r="Y18" s="11">
        <v>4.1960000000000024</v>
      </c>
      <c r="Z18" s="11">
        <v>4.0090000000000003</v>
      </c>
      <c r="AA18" s="345">
        <f t="shared" si="7"/>
        <v>-0.18700000000000205</v>
      </c>
      <c r="AB18" s="11">
        <v>1.9277546870356086</v>
      </c>
      <c r="AC18" s="345">
        <f t="shared" si="8"/>
        <v>1.7407546870356065</v>
      </c>
      <c r="AD18" s="348">
        <f t="shared" si="9"/>
        <v>2.5523193713313796E-2</v>
      </c>
    </row>
    <row r="19" spans="1:30" x14ac:dyDescent="0.2">
      <c r="A19" s="10" t="str">
        <f>name!D16</f>
        <v>42 Secretarial and related occupations</v>
      </c>
      <c r="B19" s="11">
        <f t="shared" si="10"/>
        <v>17.296717007071198</v>
      </c>
      <c r="C19" s="11">
        <f t="shared" si="10"/>
        <v>12.624660737772894</v>
      </c>
      <c r="D19" s="11">
        <f t="shared" si="10"/>
        <v>-4.672056269298305</v>
      </c>
      <c r="E19" s="11">
        <f t="shared" si="10"/>
        <v>7.9522007133632728</v>
      </c>
      <c r="F19" s="11">
        <f t="shared" si="10"/>
        <v>3.2801444440649683</v>
      </c>
      <c r="G19" s="200">
        <f t="shared" si="3"/>
        <v>2.5538429566842158E-2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1.152822385202843</v>
      </c>
      <c r="K19" s="11">
        <f t="array" ref="K19:K27">MMULT(aggregation!$B$13:$AA$21,C36:C61)</f>
        <v>1.8389870290574448</v>
      </c>
      <c r="L19" s="11">
        <f t="array" ref="L19:L27">MMULT(aggregation!$B$13:$AA$21,D36:D61)</f>
        <v>0.68616464385460174</v>
      </c>
      <c r="M19" s="11">
        <f t="array" ref="M19:M27">MMULT(aggregation!$B$13:$AA$21,E36:E61)</f>
        <v>0.77224478509688654</v>
      </c>
      <c r="N19" s="11">
        <f t="array" ref="N19:N27">MMULT(aggregation!$B$13:$AA$21,F36:F61)</f>
        <v>1.4584094289514882</v>
      </c>
      <c r="O19" s="11"/>
      <c r="P19" s="10" t="str">
        <f>name!D16</f>
        <v>42 Secretarial and related occupations</v>
      </c>
      <c r="Q19" s="11">
        <v>1.197970895688073</v>
      </c>
      <c r="R19" s="11">
        <v>1.2507460932206578</v>
      </c>
      <c r="S19" s="345">
        <f t="shared" si="4"/>
        <v>5.277519753258475E-2</v>
      </c>
      <c r="T19" s="345">
        <v>0.36103275001287893</v>
      </c>
      <c r="U19" s="345">
        <f t="shared" si="5"/>
        <v>0.41380794754546368</v>
      </c>
      <c r="V19" s="346">
        <f t="shared" si="6"/>
        <v>1.771628570553152E-2</v>
      </c>
      <c r="X19" s="10" t="str">
        <f>name!B16</f>
        <v>Information technology</v>
      </c>
      <c r="Y19" s="11">
        <v>24.595000000000041</v>
      </c>
      <c r="Z19" s="11">
        <v>28.911999999999964</v>
      </c>
      <c r="AA19" s="345">
        <f t="shared" si="7"/>
        <v>4.316999999999922</v>
      </c>
      <c r="AB19" s="11">
        <v>11.452975971924458</v>
      </c>
      <c r="AC19" s="345">
        <f t="shared" si="8"/>
        <v>15.76997597192438</v>
      </c>
      <c r="AD19" s="348">
        <f t="shared" si="9"/>
        <v>2.581474476977963E-2</v>
      </c>
    </row>
    <row r="20" spans="1:30" x14ac:dyDescent="0.2">
      <c r="A20" s="10" t="str">
        <f>name!D17</f>
        <v>51 Skilled agricultural and related trades</v>
      </c>
      <c r="B20" s="11">
        <f t="shared" si="10"/>
        <v>9.3236410661750941</v>
      </c>
      <c r="C20" s="11">
        <f t="shared" si="10"/>
        <v>9.6038883699191171</v>
      </c>
      <c r="D20" s="11">
        <f t="shared" si="10"/>
        <v>0.28024730374402307</v>
      </c>
      <c r="E20" s="11">
        <f t="shared" si="10"/>
        <v>5.0600382623522648</v>
      </c>
      <c r="F20" s="11">
        <f t="shared" si="10"/>
        <v>5.3402855660962887</v>
      </c>
      <c r="G20" s="200">
        <f t="shared" si="3"/>
        <v>2.93244678401825E-2</v>
      </c>
      <c r="H20" s="11"/>
      <c r="I20" s="11" t="str">
        <f t="shared" si="11"/>
        <v>Professional occupations</v>
      </c>
      <c r="J20" s="11">
        <v>8.2614756295859468</v>
      </c>
      <c r="K20" s="11">
        <v>12.760578349878433</v>
      </c>
      <c r="L20" s="11">
        <v>4.4991027202924849</v>
      </c>
      <c r="M20" s="11">
        <v>4.6525371094593959</v>
      </c>
      <c r="N20" s="11">
        <v>9.1516398297518808</v>
      </c>
      <c r="O20" s="11"/>
      <c r="P20" s="10" t="str">
        <f>name!D17</f>
        <v>51 Skilled agricultural and related trades</v>
      </c>
      <c r="Q20" s="11">
        <v>7.1589488352556732</v>
      </c>
      <c r="R20" s="11">
        <v>6.9480487773234669</v>
      </c>
      <c r="S20" s="345">
        <f t="shared" si="4"/>
        <v>-0.21090005793220623</v>
      </c>
      <c r="T20" s="345">
        <v>3.3968224357510732</v>
      </c>
      <c r="U20" s="345">
        <f t="shared" si="5"/>
        <v>3.185922377818867</v>
      </c>
      <c r="V20" s="346">
        <f t="shared" si="6"/>
        <v>2.62252925769344E-2</v>
      </c>
      <c r="X20" s="10" t="str">
        <f>name!B17</f>
        <v>Finance and insurance</v>
      </c>
      <c r="Y20" s="11">
        <v>26.47799999999998</v>
      </c>
      <c r="Z20" s="11">
        <v>24.162000000000017</v>
      </c>
      <c r="AA20" s="345">
        <f t="shared" si="7"/>
        <v>-2.3159999999999634</v>
      </c>
      <c r="AB20" s="11">
        <v>12.314213254458101</v>
      </c>
      <c r="AC20" s="345">
        <f t="shared" si="8"/>
        <v>9.9982132544581379</v>
      </c>
      <c r="AD20" s="348">
        <f t="shared" si="9"/>
        <v>2.5787238994664063E-2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30.894826966549051</v>
      </c>
      <c r="C21" s="11">
        <f t="shared" si="10"/>
        <v>28.778088283868847</v>
      </c>
      <c r="D21" s="11">
        <f t="shared" si="10"/>
        <v>-2.1167386826802042</v>
      </c>
      <c r="E21" s="11">
        <f t="shared" si="10"/>
        <v>11.301689445343763</v>
      </c>
      <c r="F21" s="11">
        <f t="shared" si="10"/>
        <v>9.1849507626635596</v>
      </c>
      <c r="G21" s="200">
        <f t="shared" si="3"/>
        <v>2.1000736659422481E-2</v>
      </c>
      <c r="H21" s="11"/>
      <c r="I21" s="11" t="str">
        <f t="shared" si="11"/>
        <v>Associate professional occupations</v>
      </c>
      <c r="J21" s="11">
        <v>1.1458255427045381</v>
      </c>
      <c r="K21" s="11">
        <v>2.0254261031457621</v>
      </c>
      <c r="L21" s="11">
        <v>0.87960056044122426</v>
      </c>
      <c r="M21" s="11">
        <v>0.72327637088713415</v>
      </c>
      <c r="N21" s="11">
        <v>1.6028769313283582</v>
      </c>
      <c r="O21" s="11"/>
      <c r="P21" s="10" t="str">
        <f>name!D18</f>
        <v>52 Skilled metal, electrical and electronic trades</v>
      </c>
      <c r="Q21" s="11">
        <v>30.265006100963646</v>
      </c>
      <c r="R21" s="11">
        <v>27.418290010801137</v>
      </c>
      <c r="S21" s="345">
        <f t="shared" si="4"/>
        <v>-2.8467160901625093</v>
      </c>
      <c r="T21" s="345">
        <v>10.678767113217658</v>
      </c>
      <c r="U21" s="345">
        <f t="shared" si="5"/>
        <v>7.8320510230551488</v>
      </c>
      <c r="V21" s="346">
        <f t="shared" si="6"/>
        <v>2.0351498157367587E-2</v>
      </c>
      <c r="X21" s="10" t="str">
        <f>name!B18</f>
        <v>Real estate</v>
      </c>
      <c r="Y21" s="11">
        <v>17.227999999999998</v>
      </c>
      <c r="Z21" s="11">
        <v>19.265000000000025</v>
      </c>
      <c r="AA21" s="345">
        <f t="shared" si="7"/>
        <v>2.0370000000000275</v>
      </c>
      <c r="AB21" s="11">
        <v>8.5786588776850223</v>
      </c>
      <c r="AC21" s="345">
        <f t="shared" si="8"/>
        <v>10.61565887768505</v>
      </c>
      <c r="AD21" s="348">
        <f t="shared" si="9"/>
        <v>2.7305928830297255E-2</v>
      </c>
    </row>
    <row r="22" spans="1:30" x14ac:dyDescent="0.2">
      <c r="A22" s="10" t="str">
        <f>name!D19</f>
        <v>53 Skilled construction and building trades</v>
      </c>
      <c r="B22" s="11">
        <f t="shared" si="10"/>
        <v>18.129103604328211</v>
      </c>
      <c r="C22" s="11">
        <f t="shared" si="10"/>
        <v>15.572016465229767</v>
      </c>
      <c r="D22" s="11">
        <f t="shared" si="10"/>
        <v>-2.5570871390984458</v>
      </c>
      <c r="E22" s="11">
        <f t="shared" si="10"/>
        <v>7.0068965069187543</v>
      </c>
      <c r="F22" s="11">
        <f t="shared" si="10"/>
        <v>4.4498093678203086</v>
      </c>
      <c r="G22" s="200">
        <f t="shared" si="3"/>
        <v>2.2024537039156078E-2</v>
      </c>
      <c r="H22" s="11"/>
      <c r="I22" s="11" t="str">
        <f t="shared" si="11"/>
        <v>Administrative and secretarial occupations</v>
      </c>
      <c r="J22" s="11">
        <v>0.39227568831520909</v>
      </c>
      <c r="K22" s="11">
        <v>0.77065721755013228</v>
      </c>
      <c r="L22" s="11">
        <v>0.37838152923492313</v>
      </c>
      <c r="M22" s="11">
        <v>0.28779872230441728</v>
      </c>
      <c r="N22" s="11">
        <v>0.66618025153934046</v>
      </c>
      <c r="O22" s="11"/>
      <c r="P22" s="10" t="str">
        <f>name!D19</f>
        <v>53 Skilled construction and building trades</v>
      </c>
      <c r="Q22" s="11">
        <v>17.867997771868616</v>
      </c>
      <c r="R22" s="11">
        <v>15.428540053440138</v>
      </c>
      <c r="S22" s="345">
        <f t="shared" si="4"/>
        <v>-2.4394577184284785</v>
      </c>
      <c r="T22" s="345">
        <v>6.9306467484116396</v>
      </c>
      <c r="U22" s="345">
        <f t="shared" si="5"/>
        <v>4.4911890299831612</v>
      </c>
      <c r="V22" s="346">
        <f t="shared" si="6"/>
        <v>2.2092347985221528E-2</v>
      </c>
      <c r="X22" s="10" t="str">
        <f>name!B19</f>
        <v>Professional services</v>
      </c>
      <c r="Y22" s="11">
        <v>76.891000000000048</v>
      </c>
      <c r="Z22" s="11">
        <v>85.276000000000153</v>
      </c>
      <c r="AA22" s="345">
        <f t="shared" si="7"/>
        <v>8.3850000000001046</v>
      </c>
      <c r="AB22" s="11">
        <v>39.810357931739176</v>
      </c>
      <c r="AC22" s="345">
        <f t="shared" si="8"/>
        <v>48.195357931739281</v>
      </c>
      <c r="AD22" s="348">
        <f t="shared" si="9"/>
        <v>2.8205746363610951E-2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13.469321757038538</v>
      </c>
      <c r="C23" s="11">
        <f t="shared" si="10"/>
        <v>13.28092409420046</v>
      </c>
      <c r="D23" s="11">
        <f t="shared" si="10"/>
        <v>-0.1883976628380809</v>
      </c>
      <c r="E23" s="11">
        <f t="shared" si="10"/>
        <v>5.7840035117349622</v>
      </c>
      <c r="F23" s="11">
        <f t="shared" si="10"/>
        <v>5.5956058488968807</v>
      </c>
      <c r="G23" s="200">
        <f t="shared" si="3"/>
        <v>2.4103855984101807E-2</v>
      </c>
      <c r="H23" s="11"/>
      <c r="I23" s="11" t="str">
        <f t="shared" si="11"/>
        <v>Skilled trades occupations</v>
      </c>
      <c r="J23" s="11">
        <v>0.10319895388135261</v>
      </c>
      <c r="K23" s="11">
        <v>0.20176677440341842</v>
      </c>
      <c r="L23" s="11">
        <v>9.8567820522065822E-2</v>
      </c>
      <c r="M23" s="11">
        <v>7.4543751944702738E-2</v>
      </c>
      <c r="N23" s="11">
        <v>0.17311157246676856</v>
      </c>
      <c r="O23" s="11"/>
      <c r="P23" s="10" t="str">
        <f>name!D20</f>
        <v>54 Textiles, printing and other skilled trades</v>
      </c>
      <c r="Q23" s="11">
        <v>7.1171147749962742</v>
      </c>
      <c r="R23" s="11">
        <v>7.1506246813559446</v>
      </c>
      <c r="S23" s="345">
        <f t="shared" si="4"/>
        <v>3.3509906359670438E-2</v>
      </c>
      <c r="T23" s="345">
        <v>2.3005670802032143</v>
      </c>
      <c r="U23" s="345">
        <f t="shared" si="5"/>
        <v>2.3340769865628848</v>
      </c>
      <c r="V23" s="346">
        <f t="shared" si="6"/>
        <v>1.8847857137053392E-2</v>
      </c>
      <c r="X23" s="10" t="str">
        <f>name!B20</f>
        <v>Support services</v>
      </c>
      <c r="Y23" s="11">
        <v>84.284999999999897</v>
      </c>
      <c r="Z23" s="11">
        <v>96.712000000000117</v>
      </c>
      <c r="AA23" s="345">
        <f t="shared" si="7"/>
        <v>12.42700000000022</v>
      </c>
      <c r="AB23" s="11">
        <v>42.235497746292346</v>
      </c>
      <c r="AC23" s="345">
        <f t="shared" si="8"/>
        <v>54.662497746292566</v>
      </c>
      <c r="AD23" s="348">
        <f t="shared" si="9"/>
        <v>2.7450024197996248E-2</v>
      </c>
    </row>
    <row r="24" spans="1:30" x14ac:dyDescent="0.2">
      <c r="A24" s="10" t="str">
        <f>name!D21</f>
        <v>61 Caring personal service occupations</v>
      </c>
      <c r="B24" s="11">
        <f t="shared" si="10"/>
        <v>69.882460778652998</v>
      </c>
      <c r="C24" s="11">
        <f t="shared" si="10"/>
        <v>80.097417808298744</v>
      </c>
      <c r="D24" s="11">
        <f t="shared" si="10"/>
        <v>10.214957029645744</v>
      </c>
      <c r="E24" s="11">
        <f t="shared" si="10"/>
        <v>41.714582423421049</v>
      </c>
      <c r="F24" s="11">
        <f t="shared" si="10"/>
        <v>51.929539453066781</v>
      </c>
      <c r="G24" s="200">
        <f t="shared" si="3"/>
        <v>3.169731408494636E-2</v>
      </c>
      <c r="H24" s="11"/>
      <c r="I24" s="11" t="str">
        <f t="shared" si="11"/>
        <v>Caring, leisure and other service occupations</v>
      </c>
      <c r="J24" s="11">
        <v>6.4364186293185396E-2</v>
      </c>
      <c r="K24" s="11">
        <v>0.13909132882219596</v>
      </c>
      <c r="L24" s="11">
        <v>7.472714252901054E-2</v>
      </c>
      <c r="M24" s="11">
        <v>5.1648047988729406E-2</v>
      </c>
      <c r="N24" s="11">
        <v>0.12637519051773996</v>
      </c>
      <c r="O24" s="11"/>
      <c r="P24" s="10" t="str">
        <f>name!D21</f>
        <v>61 Caring personal service occupations</v>
      </c>
      <c r="Q24" s="11">
        <v>10.70399469211147</v>
      </c>
      <c r="R24" s="11">
        <v>15.407337339959636</v>
      </c>
      <c r="S24" s="345">
        <f t="shared" si="4"/>
        <v>4.7033426478481655</v>
      </c>
      <c r="T24" s="345">
        <v>5.9040816461198462</v>
      </c>
      <c r="U24" s="345">
        <f t="shared" si="5"/>
        <v>10.607424293968013</v>
      </c>
      <c r="V24" s="346">
        <f t="shared" si="6"/>
        <v>2.9717822938498673E-2</v>
      </c>
      <c r="X24" s="10" t="str">
        <f>name!B21</f>
        <v>Public admin. and defence</v>
      </c>
      <c r="Y24" s="11">
        <v>29.767000000000078</v>
      </c>
      <c r="Z24" s="11">
        <v>32.80699999999996</v>
      </c>
      <c r="AA24" s="345">
        <f t="shared" si="7"/>
        <v>3.0399999999998819</v>
      </c>
      <c r="AB24" s="11">
        <v>15.216333653210096</v>
      </c>
      <c r="AC24" s="345">
        <f t="shared" si="8"/>
        <v>18.256333653209978</v>
      </c>
      <c r="AD24" s="348">
        <f t="shared" si="9"/>
        <v>2.7908454169351282E-2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23.983966586106639</v>
      </c>
      <c r="C25" s="11">
        <f t="shared" si="10"/>
        <v>23.174989426244466</v>
      </c>
      <c r="D25" s="11">
        <f t="shared" si="10"/>
        <v>-0.80897715986217666</v>
      </c>
      <c r="E25" s="11">
        <f t="shared" si="10"/>
        <v>11.547511518192474</v>
      </c>
      <c r="F25" s="11">
        <f t="shared" si="10"/>
        <v>10.738534358330298</v>
      </c>
      <c r="G25" s="200">
        <f t="shared" si="3"/>
        <v>2.6548527252044041E-2</v>
      </c>
      <c r="H25" s="11"/>
      <c r="I25" s="11" t="str">
        <f t="shared" si="11"/>
        <v>Sales and customer service occupations</v>
      </c>
      <c r="J25" s="11">
        <v>0.16447893637995253</v>
      </c>
      <c r="K25" s="11">
        <v>0.29379477138519061</v>
      </c>
      <c r="L25" s="11">
        <v>0.12931583500523805</v>
      </c>
      <c r="M25" s="11">
        <v>9.9764487369813859E-2</v>
      </c>
      <c r="N25" s="11">
        <v>0.22908032237505191</v>
      </c>
      <c r="O25" s="11"/>
      <c r="P25" s="10" t="str">
        <f>name!D22</f>
        <v>62 Leisure, travel and related personal service occupations</v>
      </c>
      <c r="Q25" s="11">
        <v>7.1830171738335418</v>
      </c>
      <c r="R25" s="11">
        <v>7.5226340240450105</v>
      </c>
      <c r="S25" s="345">
        <f t="shared" si="4"/>
        <v>0.3396168502114687</v>
      </c>
      <c r="T25" s="345">
        <v>3.0449880128369351</v>
      </c>
      <c r="U25" s="345">
        <f t="shared" si="5"/>
        <v>3.3846048630484038</v>
      </c>
      <c r="V25" s="346">
        <f t="shared" si="6"/>
        <v>2.3840415297506468E-2</v>
      </c>
      <c r="X25" s="10" t="str">
        <f>name!B22</f>
        <v>Education</v>
      </c>
      <c r="Y25" s="11">
        <v>78.885000000000161</v>
      </c>
      <c r="Z25" s="11">
        <v>78.650000000000134</v>
      </c>
      <c r="AA25" s="345">
        <f t="shared" si="7"/>
        <v>-0.23500000000002785</v>
      </c>
      <c r="AB25" s="11">
        <v>40.493635548535472</v>
      </c>
      <c r="AC25" s="345">
        <f t="shared" si="8"/>
        <v>40.258635548535445</v>
      </c>
      <c r="AD25" s="348">
        <f t="shared" si="9"/>
        <v>2.8005595898277003E-2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0.97958176959708165</v>
      </c>
      <c r="C26" s="11">
        <f t="shared" si="10"/>
        <v>0.85000498254854862</v>
      </c>
      <c r="D26" s="11">
        <f t="shared" si="10"/>
        <v>-0.12957678704853298</v>
      </c>
      <c r="E26" s="11">
        <f t="shared" si="10"/>
        <v>0.35887547459342423</v>
      </c>
      <c r="F26" s="11">
        <f t="shared" si="10"/>
        <v>0.2292986875448913</v>
      </c>
      <c r="G26" s="200">
        <f t="shared" si="3"/>
        <v>2.1027847595094018E-2</v>
      </c>
      <c r="H26" s="11"/>
      <c r="I26" s="11" t="str">
        <f t="shared" si="11"/>
        <v>Process, plant and machine operatives</v>
      </c>
      <c r="J26" s="11">
        <v>0.15297221456252802</v>
      </c>
      <c r="K26" s="11">
        <v>0.38220282419519114</v>
      </c>
      <c r="L26" s="11">
        <v>0.22923060963266306</v>
      </c>
      <c r="M26" s="11">
        <v>0.15393578301566113</v>
      </c>
      <c r="N26" s="11">
        <v>0.38316639264832419</v>
      </c>
      <c r="O26" s="11"/>
      <c r="P26" s="10" t="str">
        <f>name!D23</f>
        <v>63 Community and civil enforcement occupations</v>
      </c>
      <c r="Q26" s="11">
        <v>0.80971197208302026</v>
      </c>
      <c r="R26" s="11">
        <v>0.62718740799266759</v>
      </c>
      <c r="S26" s="345">
        <f t="shared" si="4"/>
        <v>-0.18252456409035267</v>
      </c>
      <c r="T26" s="345">
        <v>0.23032200958648577</v>
      </c>
      <c r="U26" s="345">
        <f t="shared" si="5"/>
        <v>4.7797445496133101E-2</v>
      </c>
      <c r="V26" s="346">
        <f t="shared" si="6"/>
        <v>1.6828705243931763E-2</v>
      </c>
      <c r="X26" s="10" t="str">
        <f>name!B23</f>
        <v>Health and social work</v>
      </c>
      <c r="Y26" s="11">
        <v>94.103000000000321</v>
      </c>
      <c r="Z26" s="11">
        <v>110.16900000000001</v>
      </c>
      <c r="AA26" s="345">
        <f t="shared" si="7"/>
        <v>16.06599999999969</v>
      </c>
      <c r="AB26" s="11">
        <v>56.728193639588945</v>
      </c>
      <c r="AC26" s="345">
        <f t="shared" si="8"/>
        <v>72.794193639588627</v>
      </c>
      <c r="AD26" s="348">
        <f t="shared" si="9"/>
        <v>3.1951246417263102E-2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63.52134862087145</v>
      </c>
      <c r="C27" s="11">
        <f t="shared" si="12"/>
        <v>60.372426777772603</v>
      </c>
      <c r="D27" s="11">
        <f t="shared" si="12"/>
        <v>-3.1489218430988459</v>
      </c>
      <c r="E27" s="11">
        <f t="shared" si="12"/>
        <v>28.844902565231095</v>
      </c>
      <c r="F27" s="11">
        <f t="shared" si="12"/>
        <v>25.695980722132255</v>
      </c>
      <c r="G27" s="200">
        <f t="shared" si="3"/>
        <v>2.5273125630588922E-2</v>
      </c>
      <c r="H27" s="11"/>
      <c r="I27" s="11" t="str">
        <f t="shared" si="11"/>
        <v>Elementary occupations</v>
      </c>
      <c r="J27" s="11">
        <v>6.0592902655672375E-2</v>
      </c>
      <c r="K27" s="11">
        <v>0.11189385913977712</v>
      </c>
      <c r="L27" s="11">
        <v>5.1300956484104744E-2</v>
      </c>
      <c r="M27" s="11">
        <v>4.4203856467651244E-2</v>
      </c>
      <c r="N27" s="11">
        <v>9.5504812951755988E-2</v>
      </c>
      <c r="O27" s="11"/>
      <c r="P27" s="10" t="str">
        <f>name!D24</f>
        <v>71 Sales occupations</v>
      </c>
      <c r="Q27" s="11">
        <v>24.472316799172191</v>
      </c>
      <c r="R27" s="11">
        <v>23.958100712936485</v>
      </c>
      <c r="S27" s="345">
        <f t="shared" si="4"/>
        <v>-0.51421608623570592</v>
      </c>
      <c r="T27" s="345">
        <v>7.9282558605711664</v>
      </c>
      <c r="U27" s="345">
        <f t="shared" si="5"/>
        <v>7.4140397743354605</v>
      </c>
      <c r="V27" s="346">
        <f t="shared" si="6"/>
        <v>1.8885011087023562E-2</v>
      </c>
      <c r="X27" s="10" t="str">
        <f>name!B24</f>
        <v>Arts and entertainment</v>
      </c>
      <c r="Y27" s="11">
        <v>25.352999999999948</v>
      </c>
      <c r="Z27" s="11">
        <v>25.818999999999985</v>
      </c>
      <c r="AA27" s="345">
        <f t="shared" si="7"/>
        <v>0.46600000000003661</v>
      </c>
      <c r="AB27" s="11">
        <v>12.246739983165293</v>
      </c>
      <c r="AC27" s="345">
        <f t="shared" si="8"/>
        <v>12.71273998316533</v>
      </c>
      <c r="AD27" s="348">
        <f t="shared" si="9"/>
        <v>2.6621524717834522E-2</v>
      </c>
    </row>
    <row r="28" spans="1:30" x14ac:dyDescent="0.2">
      <c r="A28" s="10" t="str">
        <f>name!D25</f>
        <v>72 Customer service occupations</v>
      </c>
      <c r="B28" s="11">
        <f t="shared" si="12"/>
        <v>16.381529267231176</v>
      </c>
      <c r="C28" s="11">
        <f t="shared" si="12"/>
        <v>20.180799555339444</v>
      </c>
      <c r="D28" s="11">
        <f t="shared" si="12"/>
        <v>3.7992702881082727</v>
      </c>
      <c r="E28" s="11">
        <f t="shared" si="12"/>
        <v>8.6573148103326094</v>
      </c>
      <c r="F28" s="11">
        <f t="shared" si="12"/>
        <v>12.456585098440879</v>
      </c>
      <c r="G28" s="200">
        <f t="shared" si="3"/>
        <v>2.8688746692697054E-2</v>
      </c>
      <c r="H28" s="11"/>
      <c r="O28" s="11"/>
      <c r="P28" s="10" t="str">
        <f>name!D25</f>
        <v>72 Customer service occupations</v>
      </c>
      <c r="Q28" s="11">
        <v>5.482055034179969</v>
      </c>
      <c r="R28" s="11">
        <v>7.8521133907550391</v>
      </c>
      <c r="S28" s="345">
        <f t="shared" si="4"/>
        <v>2.3700583565750701</v>
      </c>
      <c r="T28" s="345">
        <v>2.35773770382667</v>
      </c>
      <c r="U28" s="345">
        <f t="shared" si="5"/>
        <v>4.7277960604017402</v>
      </c>
      <c r="V28" s="346">
        <f t="shared" si="6"/>
        <v>2.4135481524896862E-2</v>
      </c>
      <c r="X28" s="10" t="str">
        <f>name!B25</f>
        <v>Other services</v>
      </c>
      <c r="Y28" s="11">
        <v>26.898</v>
      </c>
      <c r="Z28" s="11">
        <v>25.56699999999999</v>
      </c>
      <c r="AA28" s="345">
        <f t="shared" si="7"/>
        <v>-1.3310000000000102</v>
      </c>
      <c r="AB28" s="11">
        <v>12.729585338085185</v>
      </c>
      <c r="AC28" s="345">
        <f t="shared" si="8"/>
        <v>11.398585338085175</v>
      </c>
      <c r="AD28" s="348">
        <f t="shared" si="9"/>
        <v>2.6168095794765422E-2</v>
      </c>
    </row>
    <row r="29" spans="1:30" x14ac:dyDescent="0.2">
      <c r="A29" s="10" t="str">
        <f>name!D26</f>
        <v>81 Process, plant and machine operatives</v>
      </c>
      <c r="B29" s="11">
        <f t="shared" si="12"/>
        <v>27.04346248047688</v>
      </c>
      <c r="C29" s="11">
        <f t="shared" si="12"/>
        <v>26.937912860261438</v>
      </c>
      <c r="D29" s="11">
        <f t="shared" si="12"/>
        <v>-0.10554962021544023</v>
      </c>
      <c r="E29" s="11">
        <f t="shared" si="12"/>
        <v>11.126657404938712</v>
      </c>
      <c r="F29" s="11">
        <f t="shared" si="12"/>
        <v>11.021107784723272</v>
      </c>
      <c r="G29" s="200">
        <f t="shared" si="3"/>
        <v>2.3239779041076991E-2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20.057993766370743</v>
      </c>
      <c r="R29" s="11">
        <v>18.121946570841892</v>
      </c>
      <c r="S29" s="345">
        <f t="shared" si="4"/>
        <v>-1.9360471955288503</v>
      </c>
      <c r="T29" s="345">
        <v>7.102835449114635</v>
      </c>
      <c r="U29" s="345">
        <f t="shared" si="5"/>
        <v>5.1667882535857848</v>
      </c>
      <c r="V29" s="346">
        <f t="shared" si="6"/>
        <v>2.0415473314448818E-2</v>
      </c>
      <c r="X29" s="231" t="str">
        <f>name!B3</f>
        <v>All industries</v>
      </c>
      <c r="Y29" s="34">
        <f>SUM(Y7:Y28)</f>
        <v>924.25600000000077</v>
      </c>
      <c r="Z29" s="34">
        <f>SUM(Z7:Z28)</f>
        <v>985.34600000000012</v>
      </c>
      <c r="AA29" s="349">
        <f t="shared" si="7"/>
        <v>61.08999999999935</v>
      </c>
      <c r="AB29" s="34">
        <f>SUM(AB7:AB28)</f>
        <v>456.13245539287777</v>
      </c>
      <c r="AC29" s="349">
        <f t="shared" si="8"/>
        <v>517.22245539287712</v>
      </c>
      <c r="AD29" s="350">
        <f t="shared" si="9"/>
        <v>2.7102854011227473E-2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49.196032664064703</v>
      </c>
      <c r="C30" s="11">
        <f t="shared" si="12"/>
        <v>48.519081689529742</v>
      </c>
      <c r="D30" s="11">
        <f t="shared" si="12"/>
        <v>-0.67695097453496045</v>
      </c>
      <c r="E30" s="11">
        <f t="shared" si="12"/>
        <v>26.162540934572096</v>
      </c>
      <c r="F30" s="11">
        <f t="shared" si="12"/>
        <v>25.485589960037142</v>
      </c>
      <c r="G30" s="200">
        <f t="shared" si="3"/>
        <v>2.8837627429554313E-2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10.125891233389318</v>
      </c>
      <c r="K30" s="11">
        <f t="array" ref="K30:K38">MMULT(aggregation!$B$13:$AA$21,C65:C90)</f>
        <v>15.408208433004893</v>
      </c>
      <c r="L30" s="11">
        <f t="array" ref="L30:L38">MMULT(aggregation!$B$13:$AA$21,D65:D90)</f>
        <v>5.2823171996155747</v>
      </c>
      <c r="M30" s="11">
        <f t="array" ref="M30:M38">MMULT(aggregation!$B$13:$AA$21,E65:E90)</f>
        <v>6.4747577608210269</v>
      </c>
      <c r="N30" s="11">
        <f t="array" ref="N30:N38">MMULT(aggregation!$B$13:$AA$21,F65:F90)</f>
        <v>11.757074960436601</v>
      </c>
      <c r="O30" s="11"/>
      <c r="P30" s="10" t="str">
        <f>name!D27</f>
        <v>82 Transport and mobile machine drivers and operatives</v>
      </c>
      <c r="Q30" s="11">
        <v>46.780899663741181</v>
      </c>
      <c r="R30" s="11">
        <v>45.076199926379338</v>
      </c>
      <c r="S30" s="345">
        <f t="shared" si="4"/>
        <v>-1.7046997373618424</v>
      </c>
      <c r="T30" s="345">
        <v>24.218082075938742</v>
      </c>
      <c r="U30" s="345">
        <f t="shared" si="5"/>
        <v>22.5133823385769</v>
      </c>
      <c r="V30" s="346">
        <f t="shared" si="6"/>
        <v>2.820308685850148E-2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16.410948591824326</v>
      </c>
      <c r="C31" s="11">
        <f t="shared" si="12"/>
        <v>31.212545614925155</v>
      </c>
      <c r="D31" s="11">
        <f t="shared" si="12"/>
        <v>14.801597023100831</v>
      </c>
      <c r="E31" s="11">
        <f t="shared" si="12"/>
        <v>13.41400309000587</v>
      </c>
      <c r="F31" s="11">
        <f t="shared" si="12"/>
        <v>28.215600113106703</v>
      </c>
      <c r="G31" s="200">
        <f t="shared" si="3"/>
        <v>4.063014943994947E-2</v>
      </c>
      <c r="H31" s="11"/>
      <c r="I31" s="11" t="str">
        <f>I20</f>
        <v>Professional occupations</v>
      </c>
      <c r="J31" s="11">
        <v>44.595190501362985</v>
      </c>
      <c r="K31" s="11">
        <v>67.583360791837563</v>
      </c>
      <c r="L31" s="11">
        <v>22.988170290474571</v>
      </c>
      <c r="M31" s="11">
        <v>25.518072615692205</v>
      </c>
      <c r="N31" s="11">
        <v>48.506242906166776</v>
      </c>
      <c r="O31" s="11"/>
      <c r="P31" s="10" t="str">
        <f>name!D28</f>
        <v>91 Elementary trades and related occupations</v>
      </c>
      <c r="Q31" s="11">
        <v>12.503202006542724</v>
      </c>
      <c r="R31" s="11">
        <v>17.433340644189464</v>
      </c>
      <c r="S31" s="345">
        <f t="shared" si="4"/>
        <v>4.9301386376467402</v>
      </c>
      <c r="T31" s="345">
        <v>5.5772170811748332</v>
      </c>
      <c r="U31" s="345">
        <f t="shared" si="5"/>
        <v>10.507355718821573</v>
      </c>
      <c r="V31" s="346">
        <f t="shared" si="6"/>
        <v>2.4894469618096826E-2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80.429401148214723</v>
      </c>
      <c r="C32" s="11">
        <f t="shared" si="12"/>
        <v>66.365200439310385</v>
      </c>
      <c r="D32" s="11">
        <f t="shared" si="12"/>
        <v>-14.064200708904355</v>
      </c>
      <c r="E32" s="11">
        <f t="shared" si="12"/>
        <v>32.750766761767451</v>
      </c>
      <c r="F32" s="11">
        <f t="shared" si="12"/>
        <v>18.6865660528631</v>
      </c>
      <c r="G32" s="200">
        <f t="shared" ref="G32" si="13">IF(B32&gt;0,(1+(E32/B32))^(1/($C$6-$B$6))-1,0)</f>
        <v>2.3034704532085115E-2</v>
      </c>
      <c r="H32" s="11"/>
      <c r="I32" s="11" t="str">
        <f>I21</f>
        <v>Associate professional occupations</v>
      </c>
      <c r="J32" s="11">
        <v>12.538121592819184</v>
      </c>
      <c r="K32" s="11">
        <v>21.453119258119155</v>
      </c>
      <c r="L32" s="11">
        <v>8.9149976652999712</v>
      </c>
      <c r="M32" s="11">
        <v>7.8481138548417952</v>
      </c>
      <c r="N32" s="11">
        <v>16.763111520141766</v>
      </c>
      <c r="O32" s="11"/>
      <c r="P32" s="10" t="str">
        <f>name!D29</f>
        <v>92 Elementary administration and service occupations</v>
      </c>
      <c r="Q32" s="11">
        <v>41.244547001567838</v>
      </c>
      <c r="R32" s="11">
        <v>37.619519786279831</v>
      </c>
      <c r="S32" s="345">
        <f t="shared" ref="S32" si="14">R32-Q32</f>
        <v>-3.6250272152880072</v>
      </c>
      <c r="T32" s="345">
        <v>15.568935657150416</v>
      </c>
      <c r="U32" s="345">
        <f>SUM(S32:T32)</f>
        <v>11.943908441862408</v>
      </c>
      <c r="V32" s="346">
        <f t="shared" ref="V32" si="15">IF(Q32&gt;0,(1+(T32/Q32))^(1/($C$6-$B$6))-1,0)</f>
        <v>2.1579865969430179E-2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924.25600000000031</v>
      </c>
      <c r="C33" s="11">
        <f>SUM(C62,C91,C120,C149,C178,C207,C236,C265,C294)</f>
        <v>985.34600000000023</v>
      </c>
      <c r="D33" s="11">
        <f t="shared" si="12"/>
        <v>61.089999999999989</v>
      </c>
      <c r="E33" s="11">
        <f t="shared" si="12"/>
        <v>456.13245539287777</v>
      </c>
      <c r="F33" s="11">
        <f t="shared" si="12"/>
        <v>517.22245539287781</v>
      </c>
      <c r="G33" s="200">
        <f t="shared" si="3"/>
        <v>2.7102854011227473E-2</v>
      </c>
      <c r="H33" s="11"/>
      <c r="I33" s="11" t="str">
        <f>I22</f>
        <v>Administrative and secretarial occupations</v>
      </c>
      <c r="J33" s="11">
        <v>5.361950520719672</v>
      </c>
      <c r="K33" s="11">
        <v>10.232596870950681</v>
      </c>
      <c r="L33" s="11">
        <v>4.8706463502310093</v>
      </c>
      <c r="M33" s="11">
        <v>3.9592742170498143</v>
      </c>
      <c r="N33" s="11">
        <v>8.8299205672808228</v>
      </c>
      <c r="O33" s="11"/>
      <c r="P33" s="10" t="str">
        <f>name!D3</f>
        <v>All occupations</v>
      </c>
      <c r="Q33" s="11">
        <f>SUM(Q7:Q32)</f>
        <v>488.61246782268904</v>
      </c>
      <c r="R33" s="11">
        <f>SUM(R7:R32)</f>
        <v>514.82733326902996</v>
      </c>
      <c r="S33" s="345">
        <f>R33-Q33</f>
        <v>26.214865446340923</v>
      </c>
      <c r="T33" s="11">
        <f>SUM(T7:T32)</f>
        <v>201.82765892623183</v>
      </c>
      <c r="U33" s="345">
        <f>SUM(S33:T33)</f>
        <v>228.04252437257276</v>
      </c>
      <c r="V33" s="346">
        <f t="shared" si="6"/>
        <v>2.3318357927607947E-2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1.2807602364859998</v>
      </c>
      <c r="K34" s="11">
        <v>2.4732149085555797</v>
      </c>
      <c r="L34" s="11">
        <v>1.1924546720695799</v>
      </c>
      <c r="M34" s="11">
        <v>0.91122223825296256</v>
      </c>
      <c r="N34" s="11">
        <v>2.1036769103225423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3.2242099264150017</v>
      </c>
      <c r="K35" s="11">
        <v>6.3506673523672275</v>
      </c>
      <c r="L35" s="11">
        <v>3.1264574259522258</v>
      </c>
      <c r="M35" s="11">
        <v>2.5576243381600947</v>
      </c>
      <c r="N35" s="11">
        <v>5.68408176411232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0.85212924765725206</v>
      </c>
      <c r="C36" s="11">
        <v>1.2737369856643863</v>
      </c>
      <c r="D36" s="11">
        <f>C36-B36</f>
        <v>0.42160773800713425</v>
      </c>
      <c r="E36" s="11">
        <v>0.52593983500094266</v>
      </c>
      <c r="F36" s="11">
        <f>SUM(D36:E36)</f>
        <v>0.9475475730080769</v>
      </c>
      <c r="G36" s="200">
        <f>IF(B36&gt;0,(1+(E36/B36))^(1/($C$6-$B$6))-1,0)</f>
        <v>3.2565715940714446E-2</v>
      </c>
      <c r="I36" s="11" t="str">
        <f t="shared" si="17"/>
        <v>Sales and customer service occupations</v>
      </c>
      <c r="J36" s="11">
        <v>2.3807833274641359</v>
      </c>
      <c r="K36" s="11">
        <v>4.8111774417850466</v>
      </c>
      <c r="L36" s="11">
        <v>2.4303941143209111</v>
      </c>
      <c r="M36" s="11">
        <v>1.6075624606152306</v>
      </c>
      <c r="N36" s="11">
        <v>4.0379565749361417</v>
      </c>
      <c r="P36" s="10" t="str">
        <f>name!D4</f>
        <v>11 Corporate managers and directors</v>
      </c>
      <c r="Q36" s="11">
        <v>21.943111425732631</v>
      </c>
      <c r="R36" s="11">
        <v>25.475596078684362</v>
      </c>
      <c r="S36" s="345">
        <f>R36-Q36</f>
        <v>3.5324846529517302</v>
      </c>
      <c r="T36" s="345">
        <v>13.382284094127483</v>
      </c>
      <c r="U36" s="345">
        <f>SUM(S36:T36)</f>
        <v>16.914768747079215</v>
      </c>
      <c r="V36" s="346">
        <f>IF(Q36&gt;0,(1+(T36/Q36))^(1/($C$6-$B$6))-1,0)</f>
        <v>3.2252448385845289E-2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0.30069313754559091</v>
      </c>
      <c r="C37" s="11">
        <v>0.5652500433930584</v>
      </c>
      <c r="D37" s="11">
        <f t="shared" ref="D37:D60" si="25">C37-B37</f>
        <v>0.26455690584746749</v>
      </c>
      <c r="E37" s="11">
        <v>0.24630495009594389</v>
      </c>
      <c r="F37" s="11">
        <f t="shared" ref="F37:F60" si="26">SUM(D37:E37)</f>
        <v>0.51086185594341138</v>
      </c>
      <c r="G37" s="200">
        <f t="shared" ref="G37:G62" si="27">IF(B37&gt;0,(1+(E37/B37))^(1/($C$6-$B$6))-1,0)</f>
        <v>4.0696640852648347E-2</v>
      </c>
      <c r="I37" s="11" t="str">
        <f t="shared" si="17"/>
        <v>Process, plant and machine operatives</v>
      </c>
      <c r="J37" s="11">
        <v>0.88668780942138103</v>
      </c>
      <c r="K37" s="11">
        <v>2.0630273481621919</v>
      </c>
      <c r="L37" s="11">
        <v>1.1763395387408109</v>
      </c>
      <c r="M37" s="11">
        <v>0.82005194490348365</v>
      </c>
      <c r="N37" s="11">
        <v>1.9963914836442944</v>
      </c>
      <c r="P37" s="10" t="str">
        <f>name!D5</f>
        <v>12 Other managers and proprietors</v>
      </c>
      <c r="Q37" s="11">
        <v>11.216146344626674</v>
      </c>
      <c r="R37" s="11">
        <v>11.206544274867722</v>
      </c>
      <c r="S37" s="345">
        <f t="shared" ref="S37:S60" si="28">R37-Q37</f>
        <v>-9.6020697589516146E-3</v>
      </c>
      <c r="T37" s="345">
        <v>6.5813994623695375</v>
      </c>
      <c r="U37" s="345">
        <f t="shared" ref="U37:U60" si="29">SUM(S37:T37)</f>
        <v>6.5717973926105859</v>
      </c>
      <c r="V37" s="346">
        <f t="shared" ref="V37:V62" si="30">IF(Q37&gt;0,(1+(T37/Q37))^(1/($C$6-$B$6))-1,0)</f>
        <v>3.1259027858292265E-2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2.3807364793862864</v>
      </c>
      <c r="C38" s="11">
        <v>4.4214577826167911</v>
      </c>
      <c r="D38" s="11">
        <f t="shared" si="25"/>
        <v>2.0407213032305047</v>
      </c>
      <c r="E38" s="11">
        <v>1.3285474815318152</v>
      </c>
      <c r="F38" s="11">
        <f t="shared" si="26"/>
        <v>3.3692687847623199</v>
      </c>
      <c r="G38" s="200">
        <f t="shared" si="27"/>
        <v>3.0003223011376923E-2</v>
      </c>
      <c r="I38" s="11" t="str">
        <f t="shared" si="17"/>
        <v>Elementary occupations</v>
      </c>
      <c r="J38" s="11">
        <v>1.5236980635064248</v>
      </c>
      <c r="K38" s="11">
        <v>3.1214068044144083</v>
      </c>
      <c r="L38" s="11">
        <v>1.5977087409079833</v>
      </c>
      <c r="M38" s="11">
        <v>1.2155003327929861</v>
      </c>
      <c r="N38" s="11">
        <v>2.8132090737009694</v>
      </c>
      <c r="P38" s="10" t="str">
        <f>name!D6</f>
        <v>21 Science, research, engineering and technology professionals</v>
      </c>
      <c r="Q38" s="11">
        <v>10.898171718770712</v>
      </c>
      <c r="R38" s="11">
        <v>18.259391604451874</v>
      </c>
      <c r="S38" s="345">
        <f t="shared" si="28"/>
        <v>7.3612198856811624</v>
      </c>
      <c r="T38" s="345">
        <v>7.8942530595512901</v>
      </c>
      <c r="U38" s="345">
        <f t="shared" si="29"/>
        <v>15.255472945232452</v>
      </c>
      <c r="V38" s="346">
        <f t="shared" si="30"/>
        <v>3.699169502221622E-2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1.9592467554811899</v>
      </c>
      <c r="C39" s="11">
        <v>3.1797459140469302</v>
      </c>
      <c r="D39" s="11">
        <f t="shared" si="25"/>
        <v>1.2204991585657403</v>
      </c>
      <c r="E39" s="11">
        <v>1.2040794153506347</v>
      </c>
      <c r="F39" s="11">
        <f t="shared" si="26"/>
        <v>2.4245785739163752</v>
      </c>
      <c r="G39" s="200">
        <f t="shared" si="27"/>
        <v>3.2453076073788223E-2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25.066131932529185</v>
      </c>
      <c r="R39" s="11">
        <v>27.476501790198164</v>
      </c>
      <c r="S39" s="345">
        <f t="shared" si="28"/>
        <v>2.4103698576689787</v>
      </c>
      <c r="T39" s="345">
        <v>14.817619670818548</v>
      </c>
      <c r="U39" s="345">
        <f t="shared" si="29"/>
        <v>17.227989528487527</v>
      </c>
      <c r="V39" s="346">
        <f t="shared" si="30"/>
        <v>3.1447779946215171E-2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3.0188908556906608</v>
      </c>
      <c r="C40" s="11">
        <v>3.6429173671111497</v>
      </c>
      <c r="D40" s="11">
        <f>C40-B40</f>
        <v>0.62402651142048882</v>
      </c>
      <c r="E40" s="11">
        <v>1.5340966656422657</v>
      </c>
      <c r="F40" s="11">
        <f>SUM(D40:E40)</f>
        <v>2.1581231770627545</v>
      </c>
      <c r="G40" s="200">
        <f>IF(B40&gt;0,(1+(E40/B40))^(1/($C$6-$B$6))-1,0)</f>
        <v>2.7771577224775079E-2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21.92712676285986</v>
      </c>
      <c r="R40" s="11">
        <v>20.605865432194474</v>
      </c>
      <c r="S40" s="345">
        <f t="shared" si="28"/>
        <v>-1.3212613306653864</v>
      </c>
      <c r="T40" s="345">
        <v>10.631788194319098</v>
      </c>
      <c r="U40" s="345">
        <f t="shared" si="29"/>
        <v>9.3105268636537115</v>
      </c>
      <c r="V40" s="346">
        <f t="shared" si="30"/>
        <v>2.6705479241861951E-2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0.90260153902781037</v>
      </c>
      <c r="C41" s="11">
        <v>1.5164572861035612</v>
      </c>
      <c r="D41" s="11">
        <f t="shared" si="25"/>
        <v>0.61385574707575086</v>
      </c>
      <c r="E41" s="11">
        <v>0.58581354693468046</v>
      </c>
      <c r="F41" s="11">
        <f t="shared" si="26"/>
        <v>1.1996692940104312</v>
      </c>
      <c r="G41" s="200">
        <f t="shared" si="27"/>
        <v>3.3907929730341735E-2</v>
      </c>
      <c r="I41" s="11" t="str">
        <f>I30</f>
        <v>Managers, directors and senior officials</v>
      </c>
      <c r="J41" s="11">
        <f t="array" ref="J41:J49">MMULT(aggregation!$B$13:$AA$21,B94:B119)</f>
        <v>26.881817650426008</v>
      </c>
      <c r="K41" s="11">
        <f t="array" ref="K41:K49">MMULT(aggregation!$B$13:$AA$21,C94:C119)</f>
        <v>32.928130233628792</v>
      </c>
      <c r="L41" s="11">
        <f t="array" ref="L41:L49">MMULT(aggregation!$B$13:$AA$21,D94:D119)</f>
        <v>6.0463125832027824</v>
      </c>
      <c r="M41" s="11">
        <f t="array" ref="M41:M49">MMULT(aggregation!$B$13:$AA$21,E94:E119)</f>
        <v>16.771439584588638</v>
      </c>
      <c r="N41" s="11">
        <f t="array" ref="N41:N49">MMULT(aggregation!$B$13:$AA$21,F94:F119)</f>
        <v>22.817752167791419</v>
      </c>
      <c r="P41" s="10" t="str">
        <f>name!D9</f>
        <v>24 Business, media and public service professionals</v>
      </c>
      <c r="Q41" s="11">
        <v>28.464986621698245</v>
      </c>
      <c r="R41" s="11">
        <v>34.585101391548164</v>
      </c>
      <c r="S41" s="345">
        <f t="shared" si="28"/>
        <v>6.1201147698499199</v>
      </c>
      <c r="T41" s="345">
        <v>16.978541623875188</v>
      </c>
      <c r="U41" s="345">
        <f t="shared" si="29"/>
        <v>23.098656393725108</v>
      </c>
      <c r="V41" s="346">
        <f t="shared" si="30"/>
        <v>3.1677764929332719E-2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0.30041277473984213</v>
      </c>
      <c r="C42" s="11">
        <v>0.51948722655047042</v>
      </c>
      <c r="D42" s="11">
        <f t="shared" si="25"/>
        <v>0.21907445181062829</v>
      </c>
      <c r="E42" s="11">
        <v>0.17581160813629798</v>
      </c>
      <c r="F42" s="11">
        <f t="shared" si="26"/>
        <v>0.39488605994692627</v>
      </c>
      <c r="G42" s="200">
        <f t="shared" si="27"/>
        <v>3.1192032385902291E-2</v>
      </c>
      <c r="I42" s="11" t="str">
        <f>I31</f>
        <v>Professional occupations</v>
      </c>
      <c r="J42" s="11">
        <v>64.426249016750319</v>
      </c>
      <c r="K42" s="11">
        <v>75.560441356661812</v>
      </c>
      <c r="L42" s="11">
        <v>11.134192339911504</v>
      </c>
      <c r="M42" s="11">
        <v>34.856490227219638</v>
      </c>
      <c r="N42" s="11">
        <v>45.990682567131145</v>
      </c>
      <c r="P42" s="10" t="str">
        <f>name!D10</f>
        <v>31 Science, engineering and technology associate professionals</v>
      </c>
      <c r="Q42" s="11">
        <v>4.7530915599374994</v>
      </c>
      <c r="R42" s="11">
        <v>5.9800189829604395</v>
      </c>
      <c r="S42" s="345">
        <f t="shared" si="28"/>
        <v>1.2269274230229401</v>
      </c>
      <c r="T42" s="345">
        <v>2.6563495969961788</v>
      </c>
      <c r="U42" s="345">
        <f t="shared" si="29"/>
        <v>3.8832770200191189</v>
      </c>
      <c r="V42" s="346">
        <f t="shared" si="30"/>
        <v>3.0039671170480675E-2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6.5409082241737818E-2</v>
      </c>
      <c r="C43" s="11">
        <v>0.19484836669325842</v>
      </c>
      <c r="D43" s="11">
        <f t="shared" si="25"/>
        <v>0.12943928445152059</v>
      </c>
      <c r="E43" s="11">
        <v>7.6992072804671768E-2</v>
      </c>
      <c r="F43" s="11">
        <f t="shared" si="26"/>
        <v>0.20643135725619235</v>
      </c>
      <c r="G43" s="200">
        <f t="shared" si="27"/>
        <v>5.3234388215904094E-2</v>
      </c>
      <c r="I43" s="11" t="str">
        <f>I32</f>
        <v>Associate professional occupations</v>
      </c>
      <c r="J43" s="11">
        <v>30.675823158482597</v>
      </c>
      <c r="K43" s="11">
        <v>41.911082774213391</v>
      </c>
      <c r="L43" s="11">
        <v>11.235259615730794</v>
      </c>
      <c r="M43" s="11">
        <v>19.137613441252441</v>
      </c>
      <c r="N43" s="11">
        <v>30.372873056983231</v>
      </c>
      <c r="P43" s="10" t="str">
        <f>name!D11</f>
        <v>32 Health and social care associate professionals</v>
      </c>
      <c r="Q43" s="11">
        <v>12.280258041209313</v>
      </c>
      <c r="R43" s="11">
        <v>24.705488674628981</v>
      </c>
      <c r="S43" s="345">
        <f t="shared" si="28"/>
        <v>12.425230633419668</v>
      </c>
      <c r="T43" s="345">
        <v>12.562273528339723</v>
      </c>
      <c r="U43" s="345">
        <f t="shared" si="29"/>
        <v>24.987504161759389</v>
      </c>
      <c r="V43" s="346">
        <f t="shared" si="30"/>
        <v>4.8091560269838851E-2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3.0831892277688403E-2</v>
      </c>
      <c r="C44" s="11">
        <v>5.4478776980834566E-2</v>
      </c>
      <c r="D44" s="11">
        <f t="shared" si="25"/>
        <v>2.3646884703146163E-2</v>
      </c>
      <c r="E44" s="11">
        <v>1.4458892046844512E-2</v>
      </c>
      <c r="F44" s="11">
        <f t="shared" si="26"/>
        <v>3.8105776749990675E-2</v>
      </c>
      <c r="G44" s="200">
        <f t="shared" si="27"/>
        <v>2.596838301134663E-2</v>
      </c>
      <c r="I44" s="11" t="str">
        <f>I33</f>
        <v>Administrative and secretarial occupations</v>
      </c>
      <c r="J44" s="11">
        <v>17.833571466029913</v>
      </c>
      <c r="K44" s="11">
        <v>27.656843010445296</v>
      </c>
      <c r="L44" s="11">
        <v>9.823271544415384</v>
      </c>
      <c r="M44" s="11">
        <v>13.733705082259704</v>
      </c>
      <c r="N44" s="11">
        <v>23.556976626675088</v>
      </c>
      <c r="P44" s="10" t="str">
        <f>name!D12</f>
        <v>33 Protective service occupations</v>
      </c>
      <c r="Q44" s="11">
        <v>1.9369694226791005</v>
      </c>
      <c r="R44" s="11">
        <v>2.2871324880316188</v>
      </c>
      <c r="S44" s="345">
        <f t="shared" si="28"/>
        <v>0.35016306535251829</v>
      </c>
      <c r="T44" s="345">
        <v>0.9193324476645367</v>
      </c>
      <c r="U44" s="345">
        <f t="shared" si="29"/>
        <v>1.2694955130170551</v>
      </c>
      <c r="V44" s="346">
        <f t="shared" si="30"/>
        <v>2.6231692591242695E-2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0.15506035573948659</v>
      </c>
      <c r="C45" s="11">
        <v>0.21748574811889013</v>
      </c>
      <c r="D45" s="11">
        <f t="shared" ref="D45:D46" si="31">C45-B45</f>
        <v>6.2425392379403533E-2</v>
      </c>
      <c r="E45" s="11">
        <v>8.5070527564319362E-2</v>
      </c>
      <c r="F45" s="11">
        <f t="shared" ref="F45:F46" si="32">SUM(D45:E45)</f>
        <v>0.14749591994372291</v>
      </c>
      <c r="G45" s="200">
        <f t="shared" si="27"/>
        <v>2.9587235050504201E-2</v>
      </c>
      <c r="I45" s="11" t="str">
        <f t="shared" ref="I45:I49" si="33">I34</f>
        <v>Skilled trades occupations</v>
      </c>
      <c r="J45" s="11">
        <v>4.9162306017555997</v>
      </c>
      <c r="K45" s="11">
        <v>7.3564018986780741</v>
      </c>
      <c r="L45" s="11">
        <v>2.4401712969224749</v>
      </c>
      <c r="M45" s="11">
        <v>3.3546594026205572</v>
      </c>
      <c r="N45" s="11">
        <v>5.7948306995430316</v>
      </c>
      <c r="P45" s="10" t="str">
        <f>name!D13</f>
        <v>34 Culture, media and sports occupations</v>
      </c>
      <c r="Q45" s="11">
        <v>6.5161812014620182</v>
      </c>
      <c r="R45" s="11">
        <v>6.2104751343064715</v>
      </c>
      <c r="S45" s="345">
        <f t="shared" si="28"/>
        <v>-0.30570606715554671</v>
      </c>
      <c r="T45" s="345">
        <v>3.0637875331518361</v>
      </c>
      <c r="U45" s="345">
        <f t="shared" si="29"/>
        <v>2.7580814659962893</v>
      </c>
      <c r="V45" s="346">
        <f t="shared" si="30"/>
        <v>2.6025282872833344E-2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0.59411143770578301</v>
      </c>
      <c r="C46" s="11">
        <v>1.0391259848023087</v>
      </c>
      <c r="D46" s="11">
        <f t="shared" si="31"/>
        <v>0.44501454709652566</v>
      </c>
      <c r="E46" s="11">
        <v>0.37094327033500046</v>
      </c>
      <c r="F46" s="11">
        <f t="shared" si="32"/>
        <v>0.81595781743152607</v>
      </c>
      <c r="G46" s="200">
        <f t="shared" si="27"/>
        <v>3.2869852444899816E-2</v>
      </c>
      <c r="I46" s="11" t="str">
        <f t="shared" si="33"/>
        <v>Caring, leisure and other service occupations</v>
      </c>
      <c r="J46" s="11">
        <v>11.492294357625376</v>
      </c>
      <c r="K46" s="11">
        <v>18.960117219875247</v>
      </c>
      <c r="L46" s="11">
        <v>7.4678228622498706</v>
      </c>
      <c r="M46" s="11">
        <v>10.012789816203458</v>
      </c>
      <c r="N46" s="11">
        <v>17.480612678453326</v>
      </c>
      <c r="P46" s="10" t="str">
        <f>name!D14</f>
        <v>35 Business and public service associate professionals</v>
      </c>
      <c r="Q46" s="11">
        <v>25.277975283125851</v>
      </c>
      <c r="R46" s="11">
        <v>28.530295915517154</v>
      </c>
      <c r="S46" s="345">
        <f t="shared" si="28"/>
        <v>3.252320632391303</v>
      </c>
      <c r="T46" s="345">
        <v>14.238374627167024</v>
      </c>
      <c r="U46" s="345">
        <f t="shared" si="29"/>
        <v>17.490695259558329</v>
      </c>
      <c r="V46" s="346">
        <f t="shared" si="30"/>
        <v>3.0233424445911483E-2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0.36025551797842847</v>
      </c>
      <c r="C47" s="11">
        <v>0.69003170343356501</v>
      </c>
      <c r="D47" s="11">
        <f t="shared" si="25"/>
        <v>0.32977618545513654</v>
      </c>
      <c r="E47" s="11">
        <v>0.25754561514913543</v>
      </c>
      <c r="F47" s="11">
        <f t="shared" si="26"/>
        <v>0.58732180060427197</v>
      </c>
      <c r="G47" s="200">
        <f t="shared" si="27"/>
        <v>3.6611137371137525E-2</v>
      </c>
      <c r="I47" s="11" t="str">
        <f t="shared" si="33"/>
        <v>Sales and customer service occupations</v>
      </c>
      <c r="J47" s="11">
        <v>10.079948460411481</v>
      </c>
      <c r="K47" s="11">
        <v>16.276459615261267</v>
      </c>
      <c r="L47" s="11">
        <v>6.1965111548497855</v>
      </c>
      <c r="M47" s="11">
        <v>7.1906358049587116</v>
      </c>
      <c r="N47" s="11">
        <v>13.387146959808497</v>
      </c>
      <c r="P47" s="10" t="str">
        <f>name!D15</f>
        <v>41 Administrative occupations</v>
      </c>
      <c r="Q47" s="11">
        <v>61.265816042853032</v>
      </c>
      <c r="R47" s="11">
        <v>59.440927277879943</v>
      </c>
      <c r="S47" s="345">
        <f t="shared" si="28"/>
        <v>-1.8248887649730889</v>
      </c>
      <c r="T47" s="345">
        <v>34.497100829413881</v>
      </c>
      <c r="U47" s="345">
        <f t="shared" si="29"/>
        <v>32.672212064440792</v>
      </c>
      <c r="V47" s="346">
        <f t="shared" si="30"/>
        <v>3.0224664078757346E-2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3.2020170336780604E-2</v>
      </c>
      <c r="C48" s="11">
        <v>8.062551411656721E-2</v>
      </c>
      <c r="D48" s="11">
        <f t="shared" si="25"/>
        <v>4.8605343779786606E-2</v>
      </c>
      <c r="E48" s="11">
        <v>3.0253107155281865E-2</v>
      </c>
      <c r="F48" s="11">
        <f t="shared" si="26"/>
        <v>7.8858450935068464E-2</v>
      </c>
      <c r="G48" s="200">
        <f t="shared" si="27"/>
        <v>4.5342334842583876E-2</v>
      </c>
      <c r="I48" s="11" t="str">
        <f t="shared" si="33"/>
        <v>Process, plant and machine operatives</v>
      </c>
      <c r="J48" s="11">
        <v>3.2674257320113962</v>
      </c>
      <c r="K48" s="11">
        <v>6.2549790072495579</v>
      </c>
      <c r="L48" s="11">
        <v>2.9875532752381617</v>
      </c>
      <c r="M48" s="11">
        <v>2.906640182172719</v>
      </c>
      <c r="N48" s="11">
        <v>5.8941934574108803</v>
      </c>
      <c r="P48" s="10" t="str">
        <f>name!D16</f>
        <v>42 Secretarial and related occupations</v>
      </c>
      <c r="Q48" s="11">
        <v>16.098746111383122</v>
      </c>
      <c r="R48" s="11">
        <v>11.373914644552238</v>
      </c>
      <c r="S48" s="345">
        <f t="shared" si="28"/>
        <v>-4.7248314668308833</v>
      </c>
      <c r="T48" s="345">
        <v>7.5911679633503937</v>
      </c>
      <c r="U48" s="345">
        <f t="shared" si="29"/>
        <v>2.8663364965195104</v>
      </c>
      <c r="V48" s="346">
        <f t="shared" si="30"/>
        <v>2.6088363074621368E-2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1.6150833807888072E-2</v>
      </c>
      <c r="C49" s="11">
        <v>2.7567309644883135E-2</v>
      </c>
      <c r="D49" s="11">
        <f t="shared" si="25"/>
        <v>1.1416475836995062E-2</v>
      </c>
      <c r="E49" s="11">
        <v>1.4198888503696921E-2</v>
      </c>
      <c r="F49" s="11">
        <f t="shared" si="26"/>
        <v>2.5615364340691983E-2</v>
      </c>
      <c r="G49" s="200">
        <f t="shared" si="27"/>
        <v>4.2951192242397074E-2</v>
      </c>
      <c r="I49" s="11" t="str">
        <f t="shared" si="33"/>
        <v>Elementary occupations</v>
      </c>
      <c r="J49" s="11">
        <v>6.4479714875758871</v>
      </c>
      <c r="K49" s="11">
        <v>10.92456357751216</v>
      </c>
      <c r="L49" s="11">
        <v>4.4765920899362728</v>
      </c>
      <c r="M49" s="11">
        <v>5.5530165063090138</v>
      </c>
      <c r="N49" s="11">
        <v>10.029608596245286</v>
      </c>
      <c r="P49" s="10" t="str">
        <f>name!D17</f>
        <v>51 Skilled agricultural and related trades</v>
      </c>
      <c r="Q49" s="11">
        <v>2.1646922309194196</v>
      </c>
      <c r="R49" s="11">
        <v>2.6558395925956506</v>
      </c>
      <c r="S49" s="345">
        <f t="shared" si="28"/>
        <v>0.49114736167623096</v>
      </c>
      <c r="T49" s="345">
        <v>1.6632158266011914</v>
      </c>
      <c r="U49" s="345">
        <f t="shared" si="29"/>
        <v>2.1543631882774221</v>
      </c>
      <c r="V49" s="346">
        <f t="shared" si="30"/>
        <v>3.8734020847995154E-2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3.0639349135853821E-2</v>
      </c>
      <c r="C50" s="11">
        <v>5.702484522715856E-2</v>
      </c>
      <c r="D50" s="11">
        <f t="shared" si="25"/>
        <v>2.6385496091304739E-2</v>
      </c>
      <c r="E50" s="11">
        <v>1.9623003438477182E-2</v>
      </c>
      <c r="F50" s="11">
        <f t="shared" si="26"/>
        <v>4.6008499529781921E-2</v>
      </c>
      <c r="G50" s="200">
        <f t="shared" si="27"/>
        <v>3.3548557359072806E-2</v>
      </c>
      <c r="O50" s="71"/>
      <c r="P50" s="10" t="str">
        <f>name!D18</f>
        <v>52 Skilled metal, electrical and electronic trades</v>
      </c>
      <c r="Q50" s="11">
        <v>0.62982086558541583</v>
      </c>
      <c r="R50" s="11">
        <v>1.3597982730676983</v>
      </c>
      <c r="S50" s="345">
        <f t="shared" si="28"/>
        <v>0.72997740748228246</v>
      </c>
      <c r="T50" s="345">
        <v>0.62292233212610559</v>
      </c>
      <c r="U50" s="345">
        <f t="shared" si="29"/>
        <v>1.3528997396083882</v>
      </c>
      <c r="V50" s="346">
        <f t="shared" si="30"/>
        <v>4.691076917927739E-2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6.3134969104009847E-3</v>
      </c>
      <c r="C51" s="11">
        <v>1.1228256416360001E-2</v>
      </c>
      <c r="D51" s="11">
        <f t="shared" ref="D51" si="34">C51-B51</f>
        <v>4.9147595059590163E-3</v>
      </c>
      <c r="E51" s="11">
        <v>4.8322426394932947E-3</v>
      </c>
      <c r="F51" s="11">
        <f t="shared" ref="F51" si="35">SUM(D51:E51)</f>
        <v>9.7470021454523111E-3</v>
      </c>
      <c r="G51" s="200">
        <f t="shared" si="27"/>
        <v>3.8618198285945038E-2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0.26110583245958857</v>
      </c>
      <c r="R51" s="11">
        <v>0.1434764117896267</v>
      </c>
      <c r="S51" s="345">
        <f t="shared" si="28"/>
        <v>-0.11762942066996188</v>
      </c>
      <c r="T51" s="345">
        <v>7.6249758507112672E-2</v>
      </c>
      <c r="U51" s="345">
        <f t="shared" si="29"/>
        <v>-4.1379662162849204E-2</v>
      </c>
      <c r="V51" s="346">
        <f t="shared" si="30"/>
        <v>1.7227492449965798E-2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5.009527402720973E-2</v>
      </c>
      <c r="C52" s="11">
        <v>0.10594636311501673</v>
      </c>
      <c r="D52" s="11">
        <f t="shared" si="25"/>
        <v>5.5851089087807004E-2</v>
      </c>
      <c r="E52" s="11">
        <v>3.5889617363035344E-2</v>
      </c>
      <c r="F52" s="11">
        <f t="shared" si="26"/>
        <v>9.1740706450842341E-2</v>
      </c>
      <c r="G52" s="200">
        <f t="shared" si="27"/>
        <v>3.6672773592493879E-2</v>
      </c>
      <c r="I52" s="11" t="str">
        <f>I41</f>
        <v>Managers, directors and senior officials</v>
      </c>
      <c r="J52" s="11">
        <f t="array" ref="J52:J60">MMULT(aggregation!$B$13:$AA$21,B123:B148)</f>
        <v>5.1916575597970249</v>
      </c>
      <c r="K52" s="11">
        <f t="array" ref="K52:K60">MMULT(aggregation!$B$13:$AA$21,C123:C148)</f>
        <v>5.7024143469266875</v>
      </c>
      <c r="L52" s="11">
        <f t="array" ref="L52:L60">MMULT(aggregation!$B$13:$AA$21,D123:D148)</f>
        <v>0.51075678712966233</v>
      </c>
      <c r="M52" s="11">
        <f t="array" ref="M52:M60">MMULT(aggregation!$B$13:$AA$21,E123:E148)</f>
        <v>2.9157058708324408</v>
      </c>
      <c r="N52" s="11">
        <f t="array" ref="N52:N60">MMULT(aggregation!$B$13:$AA$21,F123:F148)</f>
        <v>3.4264626579621034</v>
      </c>
      <c r="P52" s="10" t="str">
        <f>name!D20</f>
        <v>54 Textiles, printing and other skilled trades</v>
      </c>
      <c r="Q52" s="11">
        <v>6.3522069820422624</v>
      </c>
      <c r="R52" s="11">
        <v>6.1302994128445167</v>
      </c>
      <c r="S52" s="345">
        <f t="shared" si="28"/>
        <v>-0.22190756919774568</v>
      </c>
      <c r="T52" s="345">
        <v>3.4834364315317483</v>
      </c>
      <c r="U52" s="345">
        <f t="shared" si="29"/>
        <v>3.2615288623340026</v>
      </c>
      <c r="V52" s="346">
        <f t="shared" si="30"/>
        <v>2.9576312763404333E-2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4.2933769108091255E-2</v>
      </c>
      <c r="C53" s="11">
        <v>9.3225344820506789E-2</v>
      </c>
      <c r="D53" s="11">
        <f t="shared" si="25"/>
        <v>5.0291575712415534E-2</v>
      </c>
      <c r="E53" s="11">
        <v>3.5580253408208799E-2</v>
      </c>
      <c r="F53" s="11">
        <f t="shared" si="26"/>
        <v>8.5871829120624327E-2</v>
      </c>
      <c r="G53" s="200">
        <f t="shared" si="27"/>
        <v>4.1061887217260562E-2</v>
      </c>
      <c r="I53" s="11" t="str">
        <f>I42</f>
        <v>Professional occupations</v>
      </c>
      <c r="J53" s="11">
        <v>8.9202852742456891</v>
      </c>
      <c r="K53" s="11">
        <v>6.6352468952828954</v>
      </c>
      <c r="L53" s="11">
        <v>-2.2850383789627942</v>
      </c>
      <c r="M53" s="11">
        <v>2.7279673529820996</v>
      </c>
      <c r="N53" s="11">
        <v>0.44292897401930531</v>
      </c>
      <c r="P53" s="10" t="str">
        <f>name!D21</f>
        <v>61 Caring personal service occupations</v>
      </c>
      <c r="Q53" s="11">
        <v>59.178466086541576</v>
      </c>
      <c r="R53" s="11">
        <v>64.690080468339119</v>
      </c>
      <c r="S53" s="345">
        <f t="shared" si="28"/>
        <v>5.5116143817975427</v>
      </c>
      <c r="T53" s="345">
        <v>35.810500777301215</v>
      </c>
      <c r="U53" s="345">
        <f t="shared" si="29"/>
        <v>41.322115159098757</v>
      </c>
      <c r="V53" s="346">
        <f t="shared" si="30"/>
        <v>3.2049744528398927E-2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1.9588012988334982E-2</v>
      </c>
      <c r="C54" s="11">
        <v>4.237099757829034E-2</v>
      </c>
      <c r="D54" s="11">
        <f t="shared" ref="D54:D55" si="36">C54-B54</f>
        <v>2.2782984589955358E-2</v>
      </c>
      <c r="E54" s="11">
        <v>1.473683965692912E-2</v>
      </c>
      <c r="F54" s="11">
        <f t="shared" ref="F54:F55" si="37">SUM(D54:E54)</f>
        <v>3.7519824246884478E-2</v>
      </c>
      <c r="G54" s="200">
        <f t="shared" si="27"/>
        <v>3.8104849567828003E-2</v>
      </c>
      <c r="I54" s="11" t="str">
        <f>I43</f>
        <v>Associate professional occupations</v>
      </c>
      <c r="J54" s="11">
        <v>8.2539689703392121</v>
      </c>
      <c r="K54" s="11">
        <v>9.7467611429620398</v>
      </c>
      <c r="L54" s="11">
        <v>1.4927921726228282</v>
      </c>
      <c r="M54" s="11">
        <v>4.2449019828941355</v>
      </c>
      <c r="N54" s="11">
        <v>5.737694155516964</v>
      </c>
      <c r="P54" s="10" t="str">
        <f>name!D22</f>
        <v>62 Leisure, travel and related personal service occupations</v>
      </c>
      <c r="Q54" s="11">
        <v>16.800949412273106</v>
      </c>
      <c r="R54" s="11">
        <v>15.652355402199447</v>
      </c>
      <c r="S54" s="345">
        <f t="shared" si="28"/>
        <v>-1.1485940100736585</v>
      </c>
      <c r="T54" s="345">
        <v>8.5025235053555388</v>
      </c>
      <c r="U54" s="345">
        <f t="shared" si="29"/>
        <v>7.3539294952818803</v>
      </c>
      <c r="V54" s="346">
        <f t="shared" si="30"/>
        <v>2.7676488110097708E-2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1.8424041967591627E-3</v>
      </c>
      <c r="C55" s="11">
        <v>3.4949864233988193E-3</v>
      </c>
      <c r="D55" s="11">
        <f t="shared" si="36"/>
        <v>1.6525822266396566E-3</v>
      </c>
      <c r="E55" s="11">
        <v>1.3309549235914911E-3</v>
      </c>
      <c r="F55" s="11">
        <f t="shared" si="37"/>
        <v>2.9835371502311475E-3</v>
      </c>
      <c r="G55" s="200">
        <f t="shared" si="27"/>
        <v>3.6912923320106872E-2</v>
      </c>
      <c r="I55" s="11" t="str">
        <f>I44</f>
        <v>Administrative and secretarial occupations</v>
      </c>
      <c r="J55" s="11">
        <v>6.9961149610786038</v>
      </c>
      <c r="K55" s="11">
        <v>10.152685711667075</v>
      </c>
      <c r="L55" s="11">
        <v>3.1565707505884708</v>
      </c>
      <c r="M55" s="11">
        <v>5.2988529250096894</v>
      </c>
      <c r="N55" s="11">
        <v>8.4554236755981602</v>
      </c>
      <c r="P55" s="10" t="str">
        <f>name!D23</f>
        <v>63 Community and civil enforcement occupations</v>
      </c>
      <c r="Q55" s="11">
        <v>0.16986979751406237</v>
      </c>
      <c r="R55" s="11">
        <v>0.22281757455588128</v>
      </c>
      <c r="S55" s="345">
        <f t="shared" si="28"/>
        <v>5.2947777041818911E-2</v>
      </c>
      <c r="T55" s="345">
        <v>0.12855346500693846</v>
      </c>
      <c r="U55" s="345">
        <f t="shared" si="29"/>
        <v>0.18150124204875737</v>
      </c>
      <c r="V55" s="346">
        <f t="shared" si="30"/>
        <v>3.8279869030246827E-2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0.11460781016828855</v>
      </c>
      <c r="C56" s="11">
        <v>0.18433357821738297</v>
      </c>
      <c r="D56" s="11">
        <f t="shared" si="25"/>
        <v>6.9725768049094417E-2</v>
      </c>
      <c r="E56" s="11">
        <v>6.5016787169405121E-2</v>
      </c>
      <c r="F56" s="11">
        <f t="shared" si="26"/>
        <v>0.13474255521849954</v>
      </c>
      <c r="G56" s="200">
        <f t="shared" si="27"/>
        <v>3.0410098222290127E-2</v>
      </c>
      <c r="I56" s="11" t="str">
        <f t="shared" ref="I56:I60" si="38">I45</f>
        <v>Skilled trades occupations</v>
      </c>
      <c r="J56" s="11">
        <v>2.1599150596035845</v>
      </c>
      <c r="K56" s="11">
        <v>3.0354147275145031</v>
      </c>
      <c r="L56" s="11">
        <v>0.87549966791091838</v>
      </c>
      <c r="M56" s="11">
        <v>1.4287535342119864</v>
      </c>
      <c r="N56" s="11">
        <v>2.3042532021229047</v>
      </c>
      <c r="P56" s="10" t="str">
        <f>name!D24</f>
        <v>71 Sales occupations</v>
      </c>
      <c r="Q56" s="11">
        <v>39.049031821699231</v>
      </c>
      <c r="R56" s="11">
        <v>36.414326064836082</v>
      </c>
      <c r="S56" s="345">
        <f t="shared" si="28"/>
        <v>-2.6347057568631485</v>
      </c>
      <c r="T56" s="345">
        <v>20.916646704659943</v>
      </c>
      <c r="U56" s="345">
        <f t="shared" si="29"/>
        <v>18.281940947796794</v>
      </c>
      <c r="V56" s="346">
        <f t="shared" si="30"/>
        <v>2.9009771329845613E-2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4.9871126211663987E-2</v>
      </c>
      <c r="C57" s="11">
        <v>0.10946119316780761</v>
      </c>
      <c r="D57" s="11">
        <f t="shared" si="25"/>
        <v>5.9590066956143627E-2</v>
      </c>
      <c r="E57" s="11">
        <v>3.4747700200408738E-2</v>
      </c>
      <c r="F57" s="11">
        <f t="shared" si="26"/>
        <v>9.4337767156552371E-2</v>
      </c>
      <c r="G57" s="200">
        <f t="shared" si="27"/>
        <v>3.5876199628106065E-2</v>
      </c>
      <c r="I57" s="11" t="str">
        <f t="shared" si="38"/>
        <v>Caring, leisure and other service occupations</v>
      </c>
      <c r="J57" s="11">
        <v>8.3926842838533577</v>
      </c>
      <c r="K57" s="11">
        <v>10.468228267922454</v>
      </c>
      <c r="L57" s="11">
        <v>2.0755439840690948</v>
      </c>
      <c r="M57" s="11">
        <v>5.558299212370744</v>
      </c>
      <c r="N57" s="11">
        <v>7.6338431964398392</v>
      </c>
      <c r="P57" s="10" t="str">
        <f>name!D25</f>
        <v>72 Customer service occupations</v>
      </c>
      <c r="Q57" s="11">
        <v>10.899474233051219</v>
      </c>
      <c r="R57" s="11">
        <v>12.328686164584415</v>
      </c>
      <c r="S57" s="345">
        <f t="shared" si="28"/>
        <v>1.4292119315331959</v>
      </c>
      <c r="T57" s="345">
        <v>6.2995771065059403</v>
      </c>
      <c r="U57" s="345">
        <f t="shared" si="29"/>
        <v>7.7287890380391362</v>
      </c>
      <c r="V57" s="346">
        <f t="shared" si="30"/>
        <v>3.0876397350555695E-2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5.3974931340683034E-2</v>
      </c>
      <c r="C58" s="11">
        <v>0.15228394450829341</v>
      </c>
      <c r="D58" s="11">
        <f t="shared" ref="D58:D59" si="39">C58-B58</f>
        <v>9.8309013167610371E-2</v>
      </c>
      <c r="E58" s="11">
        <v>5.0944241726220418E-2</v>
      </c>
      <c r="F58" s="11">
        <f t="shared" ref="F58:F59" si="40">SUM(D58:E58)</f>
        <v>0.14925325489383079</v>
      </c>
      <c r="G58" s="200">
        <f t="shared" si="27"/>
        <v>4.5307783034455928E-2</v>
      </c>
      <c r="I58" s="11" t="str">
        <f t="shared" si="38"/>
        <v>Sales and customer service occupations</v>
      </c>
      <c r="J58" s="11">
        <v>3.5692891693657405</v>
      </c>
      <c r="K58" s="11">
        <v>5.5560299652029448</v>
      </c>
      <c r="L58" s="11">
        <v>1.9867407958372043</v>
      </c>
      <c r="M58" s="11">
        <v>2.5249000531170576</v>
      </c>
      <c r="N58" s="11">
        <v>4.5116408489542614</v>
      </c>
      <c r="P58" s="10" t="str">
        <f>name!D26</f>
        <v>81 Process, plant and machine operatives</v>
      </c>
      <c r="Q58" s="11">
        <v>6.9854687141061307</v>
      </c>
      <c r="R58" s="11">
        <v>8.8159662894195261</v>
      </c>
      <c r="S58" s="345">
        <f t="shared" si="28"/>
        <v>1.8304975753133954</v>
      </c>
      <c r="T58" s="345">
        <v>4.0238219558240766</v>
      </c>
      <c r="U58" s="345">
        <f t="shared" si="29"/>
        <v>5.8543195311374721</v>
      </c>
      <c r="V58" s="346">
        <f t="shared" si="30"/>
        <v>3.079171462285446E-2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9.8997283221844992E-2</v>
      </c>
      <c r="C59" s="11">
        <v>0.2299188796868977</v>
      </c>
      <c r="D59" s="11">
        <f t="shared" si="39"/>
        <v>0.13092159646505269</v>
      </c>
      <c r="E59" s="11">
        <v>0.10299154128944071</v>
      </c>
      <c r="F59" s="11">
        <f t="shared" si="40"/>
        <v>0.23391313775449341</v>
      </c>
      <c r="G59" s="200">
        <f t="shared" si="27"/>
        <v>4.868954355122157E-2</v>
      </c>
      <c r="I59" s="11" t="str">
        <f t="shared" si="38"/>
        <v>Process, plant and machine operatives</v>
      </c>
      <c r="J59" s="11">
        <v>1.6446588596567673</v>
      </c>
      <c r="K59" s="11">
        <v>2.6468937766877136</v>
      </c>
      <c r="L59" s="11">
        <v>1.0022349170309468</v>
      </c>
      <c r="M59" s="11">
        <v>1.2762014397191788</v>
      </c>
      <c r="N59" s="11">
        <v>2.2784363567501251</v>
      </c>
      <c r="P59" s="10" t="str">
        <f>name!D27</f>
        <v>82 Transport and mobile machine drivers and operatives</v>
      </c>
      <c r="Q59" s="11">
        <v>2.4151330003235336</v>
      </c>
      <c r="R59" s="11">
        <v>3.4428817631503814</v>
      </c>
      <c r="S59" s="345">
        <f t="shared" si="28"/>
        <v>1.0277487628268478</v>
      </c>
      <c r="T59" s="345">
        <v>1.9444588586333604</v>
      </c>
      <c r="U59" s="345">
        <f t="shared" si="29"/>
        <v>2.9722076214602082</v>
      </c>
      <c r="V59" s="346">
        <f t="shared" si="30"/>
        <v>4.0160407212462168E-2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6.9818690964558634E-4</v>
      </c>
      <c r="C60" s="11">
        <v>6.2763127986168324E-3</v>
      </c>
      <c r="D60" s="11">
        <f t="shared" si="25"/>
        <v>5.5781258889712462E-3</v>
      </c>
      <c r="E60" s="11">
        <v>2.5409602256440279E-3</v>
      </c>
      <c r="F60" s="11">
        <f t="shared" si="26"/>
        <v>8.1190861146152732E-3</v>
      </c>
      <c r="G60" s="200">
        <f t="shared" si="27"/>
        <v>0.10772153355740799</v>
      </c>
      <c r="I60" s="11" t="str">
        <f t="shared" si="38"/>
        <v>Elementary occupations</v>
      </c>
      <c r="J60" s="11">
        <v>3.3276198112607207</v>
      </c>
      <c r="K60" s="11">
        <v>5.9086044950720158</v>
      </c>
      <c r="L60" s="11">
        <v>2.5809846838112955</v>
      </c>
      <c r="M60" s="11">
        <v>2.935508416141845</v>
      </c>
      <c r="N60" s="11">
        <v>5.5164930999531405</v>
      </c>
      <c r="P60" s="10" t="str">
        <f>name!D28</f>
        <v>91 Elementary trades and related occupations</v>
      </c>
      <c r="Q60" s="11">
        <v>3.9077465852815929</v>
      </c>
      <c r="R60" s="11">
        <v>13.779204970735687</v>
      </c>
      <c r="S60" s="345">
        <f t="shared" si="28"/>
        <v>9.871458385454094</v>
      </c>
      <c r="T60" s="345">
        <v>7.8367860088310373</v>
      </c>
      <c r="U60" s="345">
        <f t="shared" si="29"/>
        <v>17.708244394285131</v>
      </c>
      <c r="V60" s="346">
        <f t="shared" si="30"/>
        <v>7.6119801916976204E-2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5.989471574602679E-2</v>
      </c>
      <c r="C61" s="11">
        <v>0.10561754634116029</v>
      </c>
      <c r="D61" s="11">
        <f t="shared" ref="D61" si="41">C61-B61</f>
        <v>4.5722830595133497E-2</v>
      </c>
      <c r="E61" s="11">
        <v>4.1662896242007218E-2</v>
      </c>
      <c r="F61" s="11">
        <f t="shared" ref="F61" si="42">SUM(D61:E61)</f>
        <v>8.7385726837140715E-2</v>
      </c>
      <c r="G61" s="200">
        <f t="shared" ref="G61" si="43">IF(B61&gt;0,(1+(E61/B61))^(1/($C$6-$B$6))-1,0)</f>
        <v>3.5829474787340665E-2</v>
      </c>
      <c r="P61" s="10" t="str">
        <f>name!D29</f>
        <v>92 Elementary administration and service occupations</v>
      </c>
      <c r="Q61" s="11">
        <v>39.18485414664692</v>
      </c>
      <c r="R61" s="11">
        <v>28.745680653030607</v>
      </c>
      <c r="S61" s="345">
        <f t="shared" ref="S61" si="44">R61-Q61</f>
        <v>-10.439173493616313</v>
      </c>
      <c r="T61" s="345">
        <v>17.181831104617029</v>
      </c>
      <c r="U61" s="345">
        <f t="shared" ref="U61" si="45">SUM(S61:T61)</f>
        <v>6.7426576110007161</v>
      </c>
      <c r="V61" s="346">
        <f t="shared" ref="V61" si="46">IF(Q61&gt;0,(1+(T61/Q61))^(1/($C$6-$B$6))-1,0)</f>
        <v>2.453535734600476E-2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11.498006439581228</v>
      </c>
      <c r="C62" s="11">
        <f t="shared" ref="C62:F62" si="47">SUM(C36:C61)</f>
        <v>18.524398257577545</v>
      </c>
      <c r="D62" s="11">
        <f t="shared" si="47"/>
        <v>7.0263918179963154</v>
      </c>
      <c r="E62" s="11">
        <f t="shared" si="47"/>
        <v>6.859952914534392</v>
      </c>
      <c r="F62" s="11">
        <f t="shared" si="47"/>
        <v>13.886344732530707</v>
      </c>
      <c r="G62" s="200">
        <f t="shared" si="27"/>
        <v>3.1684226019117245E-2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435.64353217731127</v>
      </c>
      <c r="R62" s="11">
        <f>SUM(R36:R61)</f>
        <v>470.51866673097032</v>
      </c>
      <c r="S62" s="345">
        <f>R62-Q62</f>
        <v>34.875134553659052</v>
      </c>
      <c r="T62" s="11">
        <f>SUM(T36:T61)</f>
        <v>254.30479646664597</v>
      </c>
      <c r="U62" s="345">
        <f>SUM(S62:T62)</f>
        <v>289.17993102030505</v>
      </c>
      <c r="V62" s="346">
        <f t="shared" si="30"/>
        <v>3.1127460857619527E-2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7.7514854601547434</v>
      </c>
      <c r="K63" s="11">
        <f t="array" ref="K63:K71">MMULT(aggregation!$B$13:$AA$21,C152:C177)</f>
        <v>8.6737556762496215</v>
      </c>
      <c r="L63" s="11">
        <f t="array" ref="L63:L71">MMULT(aggregation!$B$13:$AA$21,D152:D177)</f>
        <v>0.92227021609487814</v>
      </c>
      <c r="M63" s="11">
        <f t="array" ref="M63:M71">MMULT(aggregation!$B$13:$AA$21,E152:E177)</f>
        <v>4.2844176672473377</v>
      </c>
      <c r="N63" s="11">
        <f t="array" ref="N63:N71">MMULT(aggregation!$B$13:$AA$21,F152:F177)</f>
        <v>5.2066878833422159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10.189867616091947</v>
      </c>
      <c r="K64" s="11">
        <v>12.383725572482033</v>
      </c>
      <c r="L64" s="11">
        <v>2.1938579563900862</v>
      </c>
      <c r="M64" s="11">
        <v>4.850700281869762</v>
      </c>
      <c r="N64" s="11">
        <v>7.0445582382598477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7.3783312075811711</v>
      </c>
      <c r="C65" s="11">
        <v>10.451350142410181</v>
      </c>
      <c r="D65" s="11">
        <f>C65-B65</f>
        <v>3.07301893482901</v>
      </c>
      <c r="E65" s="11">
        <v>4.3703715930222868</v>
      </c>
      <c r="F65" s="11">
        <f>SUM(D65:E65)</f>
        <v>7.4433905278512968</v>
      </c>
      <c r="G65" s="200">
        <f>IF(B65&gt;0,(1+(E65/B65))^(1/($C$6-$B$6))-1,0)</f>
        <v>3.1498937019227569E-2</v>
      </c>
      <c r="I65" s="11" t="str">
        <f>I54</f>
        <v>Associate professional occupations</v>
      </c>
      <c r="J65" s="11">
        <v>7.4649659819410932</v>
      </c>
      <c r="K65" s="11">
        <v>8.6508178756845293</v>
      </c>
      <c r="L65" s="11">
        <v>1.1858518937434361</v>
      </c>
      <c r="M65" s="11">
        <v>3.6974394531258459</v>
      </c>
      <c r="N65" s="11">
        <v>4.8832913468692816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2.7475600258081472</v>
      </c>
      <c r="C66" s="11">
        <v>4.9568582905947114</v>
      </c>
      <c r="D66" s="11">
        <f t="shared" ref="D66:D89" si="50">C66-B66</f>
        <v>2.2092982647865642</v>
      </c>
      <c r="E66" s="11">
        <v>2.1043861677987401</v>
      </c>
      <c r="F66" s="11">
        <f t="shared" ref="F66:F89" si="51">SUM(D66:E66)</f>
        <v>4.3136844325853048</v>
      </c>
      <c r="G66" s="200">
        <f t="shared" ref="G66:G89" si="52">IF(B66&gt;0,(1+(E66/B66))^(1/($C$6-$B$6))-1,0)</f>
        <v>3.8638903955557913E-2</v>
      </c>
      <c r="I66" s="11" t="str">
        <f>I55</f>
        <v>Administrative and secretarial occupations</v>
      </c>
      <c r="J66" s="11">
        <v>6.3136019099523937</v>
      </c>
      <c r="K66" s="11">
        <v>8.3930209134322382</v>
      </c>
      <c r="L66" s="11">
        <v>2.079419003479845</v>
      </c>
      <c r="M66" s="11">
        <v>4.36311352024169</v>
      </c>
      <c r="N66" s="11">
        <v>6.4425325237215354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9.6401146689535739</v>
      </c>
      <c r="C67" s="11">
        <v>20.159277394489017</v>
      </c>
      <c r="D67" s="11">
        <f t="shared" si="50"/>
        <v>10.519162725535443</v>
      </c>
      <c r="E67" s="11">
        <v>6.1218000218907935</v>
      </c>
      <c r="F67" s="11">
        <f t="shared" si="51"/>
        <v>16.640962747426236</v>
      </c>
      <c r="G67" s="200">
        <f t="shared" si="52"/>
        <v>3.3320673119040078E-2</v>
      </c>
      <c r="I67" s="11" t="str">
        <f t="shared" ref="I67:I71" si="53">I56</f>
        <v>Skilled trades occupations</v>
      </c>
      <c r="J67" s="11">
        <v>4.0358455728328968</v>
      </c>
      <c r="K67" s="11">
        <v>5.1407184293470856</v>
      </c>
      <c r="L67" s="11">
        <v>1.1048728565141892</v>
      </c>
      <c r="M67" s="11">
        <v>2.2531301072173795</v>
      </c>
      <c r="N67" s="11">
        <v>3.3580029637315691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5.9974177760383736</v>
      </c>
      <c r="C68" s="11">
        <v>8.4799935872799121</v>
      </c>
      <c r="D68" s="11">
        <f t="shared" si="50"/>
        <v>2.4825758112415386</v>
      </c>
      <c r="E68" s="11">
        <v>3.3625167906426268</v>
      </c>
      <c r="F68" s="11">
        <f t="shared" si="51"/>
        <v>5.8450926018841649</v>
      </c>
      <c r="G68" s="200">
        <f t="shared" si="52"/>
        <v>3.011861202740107E-2</v>
      </c>
      <c r="I68" s="11" t="str">
        <f t="shared" si="53"/>
        <v>Caring, leisure and other service occupations</v>
      </c>
      <c r="J68" s="11">
        <v>5.7924083525038634</v>
      </c>
      <c r="K68" s="11">
        <v>8.0511804060790251</v>
      </c>
      <c r="L68" s="11">
        <v>2.2587720535751621</v>
      </c>
      <c r="M68" s="11">
        <v>4.096376050327069</v>
      </c>
      <c r="N68" s="11">
        <v>6.3551481039022315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16.574288769503163</v>
      </c>
      <c r="C69" s="11">
        <v>19.694473974903598</v>
      </c>
      <c r="D69" s="11">
        <f t="shared" ref="D69" si="54">C69-B69</f>
        <v>3.1201852054004355</v>
      </c>
      <c r="E69" s="11">
        <v>8.5227222046069677</v>
      </c>
      <c r="F69" s="11">
        <f t="shared" ref="F69" si="55">SUM(D69:E69)</f>
        <v>11.642907410007403</v>
      </c>
      <c r="G69" s="200">
        <f t="shared" si="52"/>
        <v>2.8045824021084131E-2</v>
      </c>
      <c r="I69" s="11" t="str">
        <f t="shared" si="53"/>
        <v>Sales and customer service occupations</v>
      </c>
      <c r="J69" s="11">
        <v>3.4194648637546603</v>
      </c>
      <c r="K69" s="11">
        <v>4.6528320768696911</v>
      </c>
      <c r="L69" s="11">
        <v>1.2333672131150311</v>
      </c>
      <c r="M69" s="11">
        <v>1.8632873385018676</v>
      </c>
      <c r="N69" s="11">
        <v>3.0966545516168988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12.383369286867874</v>
      </c>
      <c r="C70" s="11">
        <v>19.249615835165027</v>
      </c>
      <c r="D70" s="11">
        <f t="shared" si="50"/>
        <v>6.8662465482971538</v>
      </c>
      <c r="E70" s="11">
        <v>7.5110335985518208</v>
      </c>
      <c r="F70" s="11">
        <f t="shared" si="51"/>
        <v>14.377280146848975</v>
      </c>
      <c r="G70" s="200">
        <f t="shared" si="52"/>
        <v>3.2110363740443182E-2</v>
      </c>
      <c r="I70" s="11" t="str">
        <f t="shared" si="53"/>
        <v>Process, plant and machine operatives</v>
      </c>
      <c r="J70" s="11">
        <v>2.7496459117041816</v>
      </c>
      <c r="K70" s="11">
        <v>4.2976546134155154</v>
      </c>
      <c r="L70" s="11">
        <v>1.5480087017113338</v>
      </c>
      <c r="M70" s="11">
        <v>2.078375051523031</v>
      </c>
      <c r="N70" s="11">
        <v>3.6263837532343648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1.7076948898758055</v>
      </c>
      <c r="C71" s="11">
        <v>2.7049930388891008</v>
      </c>
      <c r="D71" s="11">
        <f t="shared" si="50"/>
        <v>0.99729814901329528</v>
      </c>
      <c r="E71" s="11">
        <v>0.90289221855844704</v>
      </c>
      <c r="F71" s="11">
        <f t="shared" si="51"/>
        <v>1.9001903675717422</v>
      </c>
      <c r="G71" s="200">
        <f t="shared" si="52"/>
        <v>2.8699496689490234E-2</v>
      </c>
      <c r="I71" s="11" t="str">
        <f t="shared" si="53"/>
        <v>Elementary occupations</v>
      </c>
      <c r="J71" s="11">
        <v>2.9732379738642023</v>
      </c>
      <c r="K71" s="11">
        <v>4.9842431452240037</v>
      </c>
      <c r="L71" s="11">
        <v>2.0110051713598009</v>
      </c>
      <c r="M71" s="11">
        <v>2.4301096054184468</v>
      </c>
      <c r="N71" s="11">
        <v>4.4411147767782477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1.5256352640911215</v>
      </c>
      <c r="C72" s="11">
        <v>4.4187473311483778</v>
      </c>
      <c r="D72" s="11">
        <f t="shared" si="50"/>
        <v>2.8931120670572561</v>
      </c>
      <c r="E72" s="11">
        <v>1.6644556380192759</v>
      </c>
      <c r="F72" s="11">
        <f t="shared" si="51"/>
        <v>4.557567705076532</v>
      </c>
      <c r="G72" s="200">
        <f t="shared" si="52"/>
        <v>5.0405102317553796E-2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0.50093181030386669</v>
      </c>
      <c r="C73" s="11">
        <v>0.7599683155214858</v>
      </c>
      <c r="D73" s="11">
        <f t="shared" si="50"/>
        <v>0.25903650521761912</v>
      </c>
      <c r="E73" s="11">
        <v>0.19286038662908792</v>
      </c>
      <c r="F73" s="11">
        <f t="shared" si="51"/>
        <v>0.45189689184670701</v>
      </c>
      <c r="G73" s="200">
        <f t="shared" si="52"/>
        <v>2.1950953778919757E-2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2.3043376125388568</v>
      </c>
      <c r="C74" s="11">
        <v>2.9817674530344096</v>
      </c>
      <c r="D74" s="11">
        <f t="shared" ref="D74:D75" si="56">C74-B74</f>
        <v>0.67742984049555277</v>
      </c>
      <c r="E74" s="11">
        <v>1.1618801161902643</v>
      </c>
      <c r="F74" s="11">
        <f t="shared" ref="F74:F75" si="57">SUM(D74:E74)</f>
        <v>1.8393099566858171</v>
      </c>
      <c r="G74" s="200">
        <f t="shared" si="52"/>
        <v>2.7591844220700379E-2</v>
      </c>
      <c r="I74" s="11" t="str">
        <f>I63</f>
        <v>Managers, directors and senior officials</v>
      </c>
      <c r="J74" s="11">
        <f t="array" ref="J74:J82">MMULT(aggregation!$B$13:$AA$21,B181:B206)</f>
        <v>21.076174296419335</v>
      </c>
      <c r="K74" s="11">
        <f t="array" ref="K74:K82">MMULT(aggregation!$B$13:$AA$21,C181:C206)</f>
        <v>21.621444981984972</v>
      </c>
      <c r="L74" s="11">
        <f t="array" ref="L74:L82">MMULT(aggregation!$B$13:$AA$21,D181:D206)</f>
        <v>0.54527068556563663</v>
      </c>
      <c r="M74" s="11">
        <f t="array" ref="M74:M82">MMULT(aggregation!$B$13:$AA$21,E181:E206)</f>
        <v>9.1152146689689584</v>
      </c>
      <c r="N74" s="11">
        <f t="array" ref="N74:N82">MMULT(aggregation!$B$13:$AA$21,F181:F206)</f>
        <v>9.660485354534595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6.4995220160095331</v>
      </c>
      <c r="C75" s="11">
        <v>10.587643119525781</v>
      </c>
      <c r="D75" s="11">
        <f t="shared" si="56"/>
        <v>4.0881211035162481</v>
      </c>
      <c r="E75" s="11">
        <v>3.9260254954447196</v>
      </c>
      <c r="F75" s="11">
        <f t="shared" si="57"/>
        <v>8.0141465989609681</v>
      </c>
      <c r="G75" s="200">
        <f t="shared" si="52"/>
        <v>3.2003484127349546E-2</v>
      </c>
      <c r="I75" s="11" t="str">
        <f>I64</f>
        <v>Professional occupations</v>
      </c>
      <c r="J75" s="11">
        <v>23.919604181763539</v>
      </c>
      <c r="K75" s="11">
        <v>28.44708932830212</v>
      </c>
      <c r="L75" s="11">
        <v>4.5274851465385781</v>
      </c>
      <c r="M75" s="11">
        <v>10.424298910558431</v>
      </c>
      <c r="N75" s="11">
        <v>14.951784057097008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4.6617310930595561</v>
      </c>
      <c r="C76" s="11">
        <v>8.9117861873819493</v>
      </c>
      <c r="D76" s="11">
        <f t="shared" si="50"/>
        <v>4.2500550943223931</v>
      </c>
      <c r="E76" s="11">
        <v>3.4135103226887016</v>
      </c>
      <c r="F76" s="11">
        <f t="shared" si="51"/>
        <v>7.6635654170110943</v>
      </c>
      <c r="G76" s="200">
        <f t="shared" si="52"/>
        <v>3.7306787778752293E-2</v>
      </c>
      <c r="I76" s="11" t="str">
        <f>I65</f>
        <v>Associate professional occupations</v>
      </c>
      <c r="J76" s="11">
        <v>23.15268630370506</v>
      </c>
      <c r="K76" s="11">
        <v>24.467760524572729</v>
      </c>
      <c r="L76" s="11">
        <v>1.3150742208676673</v>
      </c>
      <c r="M76" s="11">
        <v>10.253111579810938</v>
      </c>
      <c r="N76" s="11">
        <v>11.568185800678606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0.70021942766011613</v>
      </c>
      <c r="C77" s="11">
        <v>1.3208106835687321</v>
      </c>
      <c r="D77" s="11">
        <f t="shared" si="50"/>
        <v>0.62059125590861597</v>
      </c>
      <c r="E77" s="11">
        <v>0.54576389436111261</v>
      </c>
      <c r="F77" s="11">
        <f t="shared" si="51"/>
        <v>1.1663551502697285</v>
      </c>
      <c r="G77" s="200">
        <f t="shared" si="52"/>
        <v>3.9166660533817232E-2</v>
      </c>
      <c r="I77" s="11" t="str">
        <f>I66</f>
        <v>Administrative and secretarial occupations</v>
      </c>
      <c r="J77" s="11">
        <v>22.447607752967038</v>
      </c>
      <c r="K77" s="11">
        <v>19.84070226300803</v>
      </c>
      <c r="L77" s="11">
        <v>-2.6069054899590061</v>
      </c>
      <c r="M77" s="11">
        <v>10.271435094977971</v>
      </c>
      <c r="N77" s="11">
        <v>7.6645296050189655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0.11243335575835342</v>
      </c>
      <c r="C78" s="11">
        <v>0.187504393987701</v>
      </c>
      <c r="D78" s="11">
        <f t="shared" si="50"/>
        <v>7.5071038229347575E-2</v>
      </c>
      <c r="E78" s="11">
        <v>7.8062479251121225E-2</v>
      </c>
      <c r="F78" s="11">
        <f t="shared" si="51"/>
        <v>0.1531335174804688</v>
      </c>
      <c r="G78" s="200">
        <f t="shared" si="52"/>
        <v>3.5776422207556724E-2</v>
      </c>
      <c r="I78" s="11" t="str">
        <f t="shared" ref="I78:I82" si="58">I67</f>
        <v>Skilled trades occupations</v>
      </c>
      <c r="J78" s="11">
        <v>24.172223802550008</v>
      </c>
      <c r="K78" s="11">
        <v>23.366010741004921</v>
      </c>
      <c r="L78" s="11">
        <v>-0.80621306154508554</v>
      </c>
      <c r="M78" s="11">
        <v>9.1607666096763349</v>
      </c>
      <c r="N78" s="11">
        <v>8.3545535481312498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0.51490850678659927</v>
      </c>
      <c r="C79" s="11">
        <v>1.1070885619577742</v>
      </c>
      <c r="D79" s="11">
        <f t="shared" si="50"/>
        <v>0.59218005517117489</v>
      </c>
      <c r="E79" s="11">
        <v>0.38009595073836794</v>
      </c>
      <c r="F79" s="11">
        <f t="shared" si="51"/>
        <v>0.97227600590954277</v>
      </c>
      <c r="G79" s="200">
        <f t="shared" si="52"/>
        <v>3.7543567181784088E-2</v>
      </c>
      <c r="I79" s="11" t="str">
        <f t="shared" si="58"/>
        <v>Caring, leisure and other service occupations</v>
      </c>
      <c r="J79" s="11">
        <v>32.891655909471609</v>
      </c>
      <c r="K79" s="11">
        <v>37.494082174088206</v>
      </c>
      <c r="L79" s="11">
        <v>4.6024262646165948</v>
      </c>
      <c r="M79" s="11">
        <v>18.462159536927963</v>
      </c>
      <c r="N79" s="11">
        <v>23.06458580154456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0.15734594951452399</v>
      </c>
      <c r="C80" s="11">
        <v>0.25289685432025932</v>
      </c>
      <c r="D80" s="11">
        <f t="shared" ref="D80" si="59">C80-B80</f>
        <v>9.5550904805735332E-2</v>
      </c>
      <c r="E80" s="11">
        <v>0.10436494707989834</v>
      </c>
      <c r="F80" s="11">
        <f t="shared" ref="F80" si="60">SUM(D80:E80)</f>
        <v>0.19991585188563366</v>
      </c>
      <c r="G80" s="200">
        <f t="shared" si="52"/>
        <v>3.4501399476291272E-2</v>
      </c>
      <c r="I80" s="11" t="str">
        <f t="shared" si="58"/>
        <v>Sales and customer service occupations</v>
      </c>
      <c r="J80" s="11">
        <v>22.120914273660716</v>
      </c>
      <c r="K80" s="11">
        <v>24.782862807537995</v>
      </c>
      <c r="L80" s="11">
        <v>2.6619485338772781</v>
      </c>
      <c r="M80" s="11">
        <v>10.452427382864887</v>
      </c>
      <c r="N80" s="11">
        <v>13.114375916742166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0.49607242442652316</v>
      </c>
      <c r="C81" s="11">
        <v>0.92572509828984517</v>
      </c>
      <c r="D81" s="11">
        <f t="shared" si="50"/>
        <v>0.42965267386332201</v>
      </c>
      <c r="E81" s="11">
        <v>0.34869886118357507</v>
      </c>
      <c r="F81" s="11">
        <f t="shared" si="51"/>
        <v>0.77835153504689703</v>
      </c>
      <c r="G81" s="200">
        <f t="shared" si="52"/>
        <v>3.6126871644435843E-2</v>
      </c>
      <c r="I81" s="11" t="str">
        <f t="shared" si="58"/>
        <v>Process, plant and machine operatives</v>
      </c>
      <c r="J81" s="11">
        <v>16.691594004519544</v>
      </c>
      <c r="K81" s="11">
        <v>22.422435298173085</v>
      </c>
      <c r="L81" s="11">
        <v>5.7308412936535422</v>
      </c>
      <c r="M81" s="11">
        <v>9.3822383528486952</v>
      </c>
      <c r="N81" s="11">
        <v>15.113079646502239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2.6991995714122572</v>
      </c>
      <c r="C82" s="11">
        <v>5.5205940730042276</v>
      </c>
      <c r="D82" s="11">
        <f t="shared" si="50"/>
        <v>2.8213945015919704</v>
      </c>
      <c r="E82" s="11">
        <v>2.2332489492398593</v>
      </c>
      <c r="F82" s="11">
        <f t="shared" si="51"/>
        <v>5.0546434508318292</v>
      </c>
      <c r="G82" s="200">
        <f t="shared" si="52"/>
        <v>4.1010646262576556E-2</v>
      </c>
      <c r="I82" s="11" t="str">
        <f t="shared" si="58"/>
        <v>Elementary occupations</v>
      </c>
      <c r="J82" s="11">
        <v>17.465738690880681</v>
      </c>
      <c r="K82" s="11">
        <v>19.792989045804205</v>
      </c>
      <c r="L82" s="11">
        <v>2.3272503549235246</v>
      </c>
      <c r="M82" s="11">
        <v>8.3702847586364371</v>
      </c>
      <c r="N82" s="11">
        <v>10.697535113559962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0.49496046125666465</v>
      </c>
      <c r="C83" s="11">
        <v>0.783518090659031</v>
      </c>
      <c r="D83" s="11">
        <f t="shared" ref="D83:D84" si="61">C83-B83</f>
        <v>0.28855762940236634</v>
      </c>
      <c r="E83" s="11">
        <v>0.30717264902312513</v>
      </c>
      <c r="F83" s="11">
        <f t="shared" ref="F83:F84" si="62">SUM(D83:E83)</f>
        <v>0.59573027842549142</v>
      </c>
      <c r="G83" s="200">
        <f t="shared" si="52"/>
        <v>3.2710031590114097E-2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3.0049893746080001E-2</v>
      </c>
      <c r="C84" s="11">
        <v>4.6555188703968998E-2</v>
      </c>
      <c r="D84" s="11">
        <f t="shared" si="61"/>
        <v>1.6505294957888998E-2</v>
      </c>
      <c r="E84" s="11">
        <v>1.7202739897110492E-2</v>
      </c>
      <c r="F84" s="11">
        <f t="shared" si="62"/>
        <v>3.3708034854999486E-2</v>
      </c>
      <c r="G84" s="200">
        <f t="shared" si="52"/>
        <v>3.0636546556433775E-2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1.7469947169551379</v>
      </c>
      <c r="C85" s="11">
        <v>3.4554976973142124</v>
      </c>
      <c r="D85" s="11">
        <f t="shared" si="50"/>
        <v>1.7085029803590746</v>
      </c>
      <c r="E85" s="11">
        <v>1.1515617694033571</v>
      </c>
      <c r="F85" s="11">
        <f t="shared" si="51"/>
        <v>2.8600647497624316</v>
      </c>
      <c r="G85" s="200">
        <f t="shared" si="52"/>
        <v>3.4330533099593996E-2</v>
      </c>
      <c r="I85" s="11" t="str">
        <f>I74</f>
        <v>Managers, directors and senior officials</v>
      </c>
      <c r="J85" s="11">
        <f t="array" ref="J85:J93">MMULT(aggregation!$B$13:$AA$21,B210:B235)</f>
        <v>16.303080168433873</v>
      </c>
      <c r="K85" s="11">
        <f t="array" ref="K85:K93">MMULT(aggregation!$B$13:$AA$21,C210:C235)</f>
        <v>11.133312473432895</v>
      </c>
      <c r="L85" s="11">
        <f t="array" ref="L85:L93">MMULT(aggregation!$B$13:$AA$21,D210:D235)</f>
        <v>-5.1697676950009779</v>
      </c>
      <c r="M85" s="11">
        <f t="array" ref="M85:M93">MMULT(aggregation!$B$13:$AA$21,E210:E235)</f>
        <v>6.3055338902669256</v>
      </c>
      <c r="N85" s="11">
        <f t="array" ref="N85:N93">MMULT(aggregation!$B$13:$AA$21,F210:F235)</f>
        <v>1.1357661952659477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0.63378861050899804</v>
      </c>
      <c r="C86" s="11">
        <v>1.3556797444708346</v>
      </c>
      <c r="D86" s="11">
        <f t="shared" si="50"/>
        <v>0.72189113396183657</v>
      </c>
      <c r="E86" s="11">
        <v>0.45600069121187353</v>
      </c>
      <c r="F86" s="11">
        <f t="shared" si="51"/>
        <v>1.17789182517371</v>
      </c>
      <c r="G86" s="200">
        <f t="shared" si="52"/>
        <v>3.679574769080407E-2</v>
      </c>
      <c r="I86" s="11" t="str">
        <f>I75</f>
        <v>Professional occupations</v>
      </c>
      <c r="J86" s="11">
        <v>16.092923717629183</v>
      </c>
      <c r="K86" s="11">
        <v>13.222819618179564</v>
      </c>
      <c r="L86" s="11">
        <v>-2.870104099449621</v>
      </c>
      <c r="M86" s="11">
        <v>5.9766731755554066</v>
      </c>
      <c r="N86" s="11">
        <v>3.1065690761057856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0.32775010653551523</v>
      </c>
      <c r="C87" s="11">
        <v>0.99914024766610465</v>
      </c>
      <c r="D87" s="11">
        <f t="shared" ref="D87:D88" si="63">C87-B87</f>
        <v>0.67139014113058937</v>
      </c>
      <c r="E87" s="11">
        <v>0.31833147945231921</v>
      </c>
      <c r="F87" s="11">
        <f t="shared" ref="F87:F88" si="64">SUM(D87:E87)</f>
        <v>0.98972162058290858</v>
      </c>
      <c r="G87" s="200">
        <f t="shared" si="52"/>
        <v>4.6284122248664961E-2</v>
      </c>
      <c r="I87" s="11" t="str">
        <f>I76</f>
        <v>Associate professional occupations</v>
      </c>
      <c r="J87" s="11">
        <v>17.571229018179626</v>
      </c>
      <c r="K87" s="11">
        <v>13.475124432842987</v>
      </c>
      <c r="L87" s="11">
        <v>-4.0961045853366391</v>
      </c>
      <c r="M87" s="11">
        <v>6.4770453125592464</v>
      </c>
      <c r="N87" s="11">
        <v>2.3809407272226073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0.55893770288586575</v>
      </c>
      <c r="C88" s="11">
        <v>1.0638871004960873</v>
      </c>
      <c r="D88" s="11">
        <f t="shared" si="63"/>
        <v>0.50494939761022151</v>
      </c>
      <c r="E88" s="11">
        <v>0.50172046545116444</v>
      </c>
      <c r="F88" s="11">
        <f t="shared" si="64"/>
        <v>1.0066698630613859</v>
      </c>
      <c r="G88" s="200">
        <f t="shared" si="52"/>
        <v>4.3632196993125039E-2</v>
      </c>
      <c r="I88" s="11" t="str">
        <f>I77</f>
        <v>Administrative and secretarial occupations</v>
      </c>
      <c r="J88" s="11">
        <v>25.276925337339584</v>
      </c>
      <c r="K88" s="11">
        <v>15.156073216516575</v>
      </c>
      <c r="L88" s="11">
        <v>-10.12085212082301</v>
      </c>
      <c r="M88" s="11">
        <v>9.4705794409882422</v>
      </c>
      <c r="N88" s="11">
        <v>-0.650272679834768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0.17453938239370623</v>
      </c>
      <c r="C89" s="11">
        <v>0.64343708740935868</v>
      </c>
      <c r="D89" s="11">
        <f t="shared" si="50"/>
        <v>0.46889770501565242</v>
      </c>
      <c r="E89" s="11">
        <v>0.25035958940735065</v>
      </c>
      <c r="F89" s="11">
        <f t="shared" si="51"/>
        <v>0.71925729442300312</v>
      </c>
      <c r="G89" s="200">
        <f t="shared" si="52"/>
        <v>6.1107741498818813E-2</v>
      </c>
      <c r="I89" s="11" t="str">
        <f t="shared" ref="I89:I93" si="65">I78</f>
        <v>Skilled trades occupations</v>
      </c>
      <c r="J89" s="11">
        <v>19.256498192145273</v>
      </c>
      <c r="K89" s="11">
        <v>16.093792838954972</v>
      </c>
      <c r="L89" s="11">
        <v>-3.1627053531903</v>
      </c>
      <c r="M89" s="11">
        <v>7.1561674667444723</v>
      </c>
      <c r="N89" s="11">
        <v>3.9934621135541728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1.3491586811127185</v>
      </c>
      <c r="C90" s="11">
        <v>2.4779697170050494</v>
      </c>
      <c r="D90" s="11">
        <f t="shared" ref="D90" si="66">C90-B90</f>
        <v>1.1288110358923309</v>
      </c>
      <c r="E90" s="11">
        <v>0.96514074338563538</v>
      </c>
      <c r="F90" s="11">
        <f t="shared" ref="F90" si="67">SUM(D90:E90)</f>
        <v>2.0939517792779663</v>
      </c>
      <c r="G90" s="200">
        <f t="shared" ref="G90:G91" si="68">IF(B90&gt;0,(1+(E90/B90))^(1/($C$6-$B$6))-1,0)</f>
        <v>3.6629986972142703E-2</v>
      </c>
      <c r="I90" s="11" t="str">
        <f t="shared" si="65"/>
        <v>Caring, leisure and other service occupations</v>
      </c>
      <c r="J90" s="11">
        <v>24.275259730108907</v>
      </c>
      <c r="K90" s="11">
        <v>16.840435773384954</v>
      </c>
      <c r="L90" s="11">
        <v>-7.434823956723954</v>
      </c>
      <c r="M90" s="11">
        <v>10.242778502558812</v>
      </c>
      <c r="N90" s="11">
        <v>2.8079545458348574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81.917293211584109</v>
      </c>
      <c r="C91" s="11">
        <f t="shared" ref="C91:F91" si="69">SUM(C65:C90)</f>
        <v>133.49677920919675</v>
      </c>
      <c r="D91" s="11">
        <f t="shared" si="69"/>
        <v>51.579485997612629</v>
      </c>
      <c r="E91" s="11">
        <f t="shared" si="69"/>
        <v>50.9121797631296</v>
      </c>
      <c r="F91" s="11">
        <f t="shared" si="69"/>
        <v>102.49166576074226</v>
      </c>
      <c r="G91" s="200">
        <f t="shared" si="68"/>
        <v>3.2748541699739286E-2</v>
      </c>
      <c r="I91" s="11" t="str">
        <f t="shared" si="65"/>
        <v>Sales and customer service occupations</v>
      </c>
      <c r="J91" s="11">
        <v>21.068268835618731</v>
      </c>
      <c r="K91" s="11">
        <v>16.55521974476396</v>
      </c>
      <c r="L91" s="11">
        <v>-4.5130490908547731</v>
      </c>
      <c r="M91" s="11">
        <v>9.4843049567285149</v>
      </c>
      <c r="N91" s="11">
        <v>4.9712558658737427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23.762143898129043</v>
      </c>
      <c r="K92" s="11">
        <v>23.883313191395374</v>
      </c>
      <c r="L92" s="11">
        <v>0.12116929326632864</v>
      </c>
      <c r="M92" s="11">
        <v>11.994048731428954</v>
      </c>
      <c r="N92" s="11">
        <v>12.115218024695283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28.640213999781682</v>
      </c>
      <c r="K93" s="11">
        <v>26.610895260956958</v>
      </c>
      <c r="L93" s="11">
        <v>-2.0293187388247258</v>
      </c>
      <c r="M93" s="11">
        <v>12.797413669342614</v>
      </c>
      <c r="N93" s="11">
        <v>10.76809493051789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20.121541740535296</v>
      </c>
      <c r="C94" s="11">
        <v>23.322370562611741</v>
      </c>
      <c r="D94" s="11">
        <f>C94-B94</f>
        <v>3.2008288220764456</v>
      </c>
      <c r="E94" s="11">
        <v>11.849252774793444</v>
      </c>
      <c r="F94" s="11">
        <f>SUM(D94:E94)</f>
        <v>15.050081596869889</v>
      </c>
      <c r="G94" s="200">
        <f>IF(B94&gt;0,(1+(E94/B94))^(1/($C$6-$B$6))-1,0)</f>
        <v>3.1350171215777323E-2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6.7602759098907121</v>
      </c>
      <c r="C95" s="11">
        <v>9.605759671017049</v>
      </c>
      <c r="D95" s="11">
        <f t="shared" ref="D95:D118" si="72">C95-B95</f>
        <v>2.8454837611263368</v>
      </c>
      <c r="E95" s="11">
        <v>4.9221868097951944</v>
      </c>
      <c r="F95" s="11">
        <f t="shared" ref="F95:F118" si="73">SUM(D95:E95)</f>
        <v>7.7676705709215312</v>
      </c>
      <c r="G95" s="200">
        <f t="shared" ref="G95:G120" si="74">IF(B95&gt;0,(1+(E95/B95))^(1/($C$6-$B$6))-1,0)</f>
        <v>3.714146761071202E-2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18.39383481955181</v>
      </c>
      <c r="C96" s="11">
        <v>25.753934742629259</v>
      </c>
      <c r="D96" s="11">
        <f t="shared" si="72"/>
        <v>7.3600999230774491</v>
      </c>
      <c r="E96" s="11">
        <v>9.0346612263042605</v>
      </c>
      <c r="F96" s="11">
        <f t="shared" si="73"/>
        <v>16.394761149381708</v>
      </c>
      <c r="G96" s="200">
        <f t="shared" si="74"/>
        <v>2.6995752756524105E-2</v>
      </c>
      <c r="I96" s="11" t="str">
        <f>I85</f>
        <v>Managers, directors and senior officials</v>
      </c>
      <c r="J96" s="11">
        <f t="array" ref="J96:J104">MMULT(aggregation!$B$13:$AA$21,B239:B264)</f>
        <v>11.798752787284847</v>
      </c>
      <c r="K96" s="11">
        <f t="array" ref="K96:K104">MMULT(aggregation!$B$13:$AA$21,C239:C264)</f>
        <v>7.2583489330222868</v>
      </c>
      <c r="L96" s="11">
        <f t="array" ref="L96:L104">MMULT(aggregation!$B$13:$AA$21,D239:D264)</f>
        <v>-4.5404038542625607</v>
      </c>
      <c r="M96" s="11">
        <f t="array" ref="M96:M104">MMULT(aggregation!$B$13:$AA$21,E239:E264)</f>
        <v>4.222690539087302</v>
      </c>
      <c r="N96" s="11">
        <f t="array" ref="N96:N104">MMULT(aggregation!$B$13:$AA$21,F239:F264)</f>
        <v>-0.31771331517525914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13.248930784957604</v>
      </c>
      <c r="C97" s="11">
        <v>16.315880394311847</v>
      </c>
      <c r="D97" s="11">
        <f t="shared" si="72"/>
        <v>3.0669496093542428</v>
      </c>
      <c r="E97" s="11">
        <v>8.5554728609624835</v>
      </c>
      <c r="F97" s="11">
        <f t="shared" si="73"/>
        <v>11.622422470316726</v>
      </c>
      <c r="G97" s="200">
        <f t="shared" si="74"/>
        <v>3.3770715693626219E-2</v>
      </c>
      <c r="I97" s="11" t="str">
        <f>I86</f>
        <v>Professional occupations</v>
      </c>
      <c r="J97" s="11">
        <v>10.156094783507999</v>
      </c>
      <c r="K97" s="11">
        <v>6.789401614278578</v>
      </c>
      <c r="L97" s="11">
        <v>-3.3666931692294222</v>
      </c>
      <c r="M97" s="11">
        <v>3.4088125792591386</v>
      </c>
      <c r="N97" s="11">
        <v>4.2119410029716864E-2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9.8444604389202581</v>
      </c>
      <c r="C98" s="11">
        <v>6.2090502473195377</v>
      </c>
      <c r="D98" s="11">
        <f t="shared" ref="D98" si="75">C98-B98</f>
        <v>-3.6354101916007204</v>
      </c>
      <c r="E98" s="11">
        <v>4.014868272818398</v>
      </c>
      <c r="F98" s="11">
        <f t="shared" ref="F98" si="76">SUM(D98:E98)</f>
        <v>0.37945808121767755</v>
      </c>
      <c r="G98" s="200">
        <f t="shared" si="74"/>
        <v>2.3065293323278668E-2</v>
      </c>
      <c r="I98" s="11" t="str">
        <f>I87</f>
        <v>Associate professional occupations</v>
      </c>
      <c r="J98" s="11">
        <v>10.730386568028514</v>
      </c>
      <c r="K98" s="11">
        <v>6.5588322446158989</v>
      </c>
      <c r="L98" s="11">
        <v>-4.1715543234126153</v>
      </c>
      <c r="M98" s="11">
        <v>3.2234697635671483</v>
      </c>
      <c r="N98" s="11">
        <v>-0.94808455984546702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22.939022973320643</v>
      </c>
      <c r="C99" s="11">
        <v>27.281575972401175</v>
      </c>
      <c r="D99" s="11">
        <f t="shared" si="72"/>
        <v>4.3425529990805316</v>
      </c>
      <c r="E99" s="11">
        <v>13.2514878671345</v>
      </c>
      <c r="F99" s="11">
        <f t="shared" si="73"/>
        <v>17.594040866215032</v>
      </c>
      <c r="G99" s="200">
        <f t="shared" si="74"/>
        <v>3.0863872805731107E-2</v>
      </c>
      <c r="I99" s="11" t="str">
        <f>I88</f>
        <v>Administrative and secretarial occupations</v>
      </c>
      <c r="J99" s="11">
        <v>12.705610756197089</v>
      </c>
      <c r="K99" s="11">
        <v>3.2755665489593482</v>
      </c>
      <c r="L99" s="11">
        <v>-9.4300442072377422</v>
      </c>
      <c r="M99" s="11">
        <v>2.6983484271909139</v>
      </c>
      <c r="N99" s="11">
        <v>-6.7316957800468273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4.3799670304808327</v>
      </c>
      <c r="C100" s="11">
        <v>5.1276236771651451</v>
      </c>
      <c r="D100" s="11">
        <f t="shared" si="72"/>
        <v>0.74765664668431242</v>
      </c>
      <c r="E100" s="11">
        <v>2.0366861053935796</v>
      </c>
      <c r="F100" s="11">
        <f t="shared" si="73"/>
        <v>2.7843427520778921</v>
      </c>
      <c r="G100" s="200">
        <f t="shared" si="74"/>
        <v>2.5783828506766415E-2</v>
      </c>
      <c r="I100" s="11" t="str">
        <f t="shared" ref="I100:I104" si="77">I89</f>
        <v>Skilled trades occupations</v>
      </c>
      <c r="J100" s="11">
        <v>11.278226333686213</v>
      </c>
      <c r="K100" s="11">
        <v>6.7175976740994923</v>
      </c>
      <c r="L100" s="11">
        <v>-4.5606286595867225</v>
      </c>
      <c r="M100" s="11">
        <v>3.5654280521306774</v>
      </c>
      <c r="N100" s="11">
        <v>-0.99520060745604466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4.4435720147796616</v>
      </c>
      <c r="C101" s="11">
        <v>11.51322743672158</v>
      </c>
      <c r="D101" s="11">
        <f t="shared" si="72"/>
        <v>7.0696554219419188</v>
      </c>
      <c r="E101" s="11">
        <v>5.7514043075274</v>
      </c>
      <c r="F101" s="11">
        <f t="shared" si="73"/>
        <v>12.821059729469319</v>
      </c>
      <c r="G101" s="200">
        <f t="shared" si="74"/>
        <v>5.6923611072291713E-2</v>
      </c>
      <c r="I101" s="11" t="str">
        <f t="shared" si="77"/>
        <v>Caring, leisure and other service occupations</v>
      </c>
      <c r="J101" s="11">
        <v>7.1683266996514599</v>
      </c>
      <c r="K101" s="11">
        <v>4.5931451391028988</v>
      </c>
      <c r="L101" s="11">
        <v>-2.5751815605485611</v>
      </c>
      <c r="M101" s="11">
        <v>2.2074024155385028</v>
      </c>
      <c r="N101" s="11">
        <v>-0.36777914501005798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2.3898395420386063</v>
      </c>
      <c r="C102" s="11">
        <v>2.9967256386012906</v>
      </c>
      <c r="D102" s="11">
        <f t="shared" si="72"/>
        <v>0.60688609656268433</v>
      </c>
      <c r="E102" s="11">
        <v>0.97860045752399927</v>
      </c>
      <c r="F102" s="11">
        <f t="shared" si="73"/>
        <v>1.5854865540866836</v>
      </c>
      <c r="G102" s="200">
        <f t="shared" si="74"/>
        <v>2.3145358032168328E-2</v>
      </c>
      <c r="I102" s="11" t="str">
        <f t="shared" si="77"/>
        <v>Sales and customer service occupations</v>
      </c>
      <c r="J102" s="11">
        <v>13.174665783235048</v>
      </c>
      <c r="K102" s="11">
        <v>4.8283556486186407</v>
      </c>
      <c r="L102" s="11">
        <v>-8.3463101346164077</v>
      </c>
      <c r="M102" s="11">
        <v>3.3141438169693669</v>
      </c>
      <c r="N102" s="11">
        <v>-5.0321663176470404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4.9912937518917184</v>
      </c>
      <c r="C103" s="11">
        <v>4.860525009752604</v>
      </c>
      <c r="D103" s="11">
        <f t="shared" ref="D103:D104" si="78">C103-B103</f>
        <v>-0.13076874213911438</v>
      </c>
      <c r="E103" s="11">
        <v>2.2794278738929235</v>
      </c>
      <c r="F103" s="11">
        <f t="shared" ref="F103:F104" si="79">SUM(D103:E103)</f>
        <v>2.1486591317538091</v>
      </c>
      <c r="G103" s="200">
        <f t="shared" si="74"/>
        <v>2.5394442128338302E-2</v>
      </c>
      <c r="I103" s="11" t="str">
        <f t="shared" si="77"/>
        <v>Process, plant and machine operatives</v>
      </c>
      <c r="J103" s="11">
        <v>20.500814684658089</v>
      </c>
      <c r="K103" s="11">
        <v>11.118196458342499</v>
      </c>
      <c r="L103" s="11">
        <v>-9.3826182263155911</v>
      </c>
      <c r="M103" s="11">
        <v>7.1033108703885306</v>
      </c>
      <c r="N103" s="11">
        <v>-2.27930735592706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14.471150819291779</v>
      </c>
      <c r="C104" s="11">
        <v>17.412981011972771</v>
      </c>
      <c r="D104" s="11">
        <f t="shared" si="78"/>
        <v>2.9418301926809924</v>
      </c>
      <c r="E104" s="11">
        <v>8.0914946969145358</v>
      </c>
      <c r="F104" s="11">
        <f t="shared" si="79"/>
        <v>11.033324889595528</v>
      </c>
      <c r="G104" s="200">
        <f t="shared" si="74"/>
        <v>3.0051953345946902E-2</v>
      </c>
      <c r="I104" s="11" t="str">
        <f t="shared" si="77"/>
        <v>Elementary occupations</v>
      </c>
      <c r="J104" s="11">
        <v>28.4508347426118</v>
      </c>
      <c r="K104" s="11">
        <v>21.430137498516252</v>
      </c>
      <c r="L104" s="11">
        <v>-7.0206972440955475</v>
      </c>
      <c r="M104" s="11">
        <v>10.813603519572158</v>
      </c>
      <c r="N104" s="11">
        <v>3.7929062754766116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15.205681195174781</v>
      </c>
      <c r="C105" s="11">
        <v>22.949638651112107</v>
      </c>
      <c r="D105" s="11">
        <f t="shared" si="72"/>
        <v>7.7439574559373252</v>
      </c>
      <c r="E105" s="11">
        <v>11.353776918976607</v>
      </c>
      <c r="F105" s="11">
        <f t="shared" si="73"/>
        <v>19.097734374913934</v>
      </c>
      <c r="G105" s="200">
        <f t="shared" si="74"/>
        <v>3.7880984903367665E-2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2.627890270855131</v>
      </c>
      <c r="C106" s="11">
        <v>4.7072043593331889</v>
      </c>
      <c r="D106" s="11">
        <f t="shared" si="72"/>
        <v>2.0793140884780579</v>
      </c>
      <c r="E106" s="11">
        <v>2.379928163283096</v>
      </c>
      <c r="F106" s="11">
        <f t="shared" si="73"/>
        <v>4.4592422517611539</v>
      </c>
      <c r="G106" s="200">
        <f t="shared" si="74"/>
        <v>4.3925300309049842E-2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1.4775269970978084</v>
      </c>
      <c r="C107" s="11">
        <v>2.1488698740149079</v>
      </c>
      <c r="D107" s="11">
        <f t="shared" si="72"/>
        <v>0.67134287691709948</v>
      </c>
      <c r="E107" s="11">
        <v>1.1573308259964936</v>
      </c>
      <c r="F107" s="11">
        <f t="shared" si="73"/>
        <v>1.8286737029135931</v>
      </c>
      <c r="G107" s="200">
        <f t="shared" si="74"/>
        <v>3.931720658505844E-2</v>
      </c>
      <c r="I107" s="11" t="str">
        <f>I96</f>
        <v>Managers, directors and senior officials</v>
      </c>
      <c r="J107" s="11">
        <f t="array" ref="J107:J115">MMULT(aggregation!$B$13:$AA$21,B268:B293)</f>
        <v>2.4732717978111043</v>
      </c>
      <c r="K107" s="11">
        <f t="array" ref="K107:K115">MMULT(aggregation!$B$13:$AA$21,C268:C293)</f>
        <v>2.7166425983975682</v>
      </c>
      <c r="L107" s="11">
        <f t="array" ref="L107:L115">MMULT(aggregation!$B$13:$AA$21,D268:D293)</f>
        <v>0.24337080058646365</v>
      </c>
      <c r="M107" s="11">
        <f t="array" ref="M107:M115">MMULT(aggregation!$B$13:$AA$21,E268:E293)</f>
        <v>0.98609565858898396</v>
      </c>
      <c r="N107" s="11">
        <f t="array" ref="N107:N115">MMULT(aggregation!$B$13:$AA$21,F268:F293)</f>
        <v>1.2294664591754476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1.6361812725106899</v>
      </c>
      <c r="C108" s="11">
        <v>2.3879896035794381</v>
      </c>
      <c r="D108" s="11">
        <f t="shared" si="72"/>
        <v>0.75180833106874823</v>
      </c>
      <c r="E108" s="11">
        <v>0.96503552508157586</v>
      </c>
      <c r="F108" s="11">
        <f t="shared" si="73"/>
        <v>1.7168438561503241</v>
      </c>
      <c r="G108" s="200">
        <f t="shared" si="74"/>
        <v>3.1390219678468334E-2</v>
      </c>
      <c r="I108" s="11" t="str">
        <f>I97</f>
        <v>Professional occupations</v>
      </c>
      <c r="J108" s="11">
        <v>1.8474938219583992</v>
      </c>
      <c r="K108" s="11">
        <v>2.3291579380935312</v>
      </c>
      <c r="L108" s="11">
        <v>0.48166411613513205</v>
      </c>
      <c r="M108" s="11">
        <v>0.82008089190829936</v>
      </c>
      <c r="N108" s="11">
        <v>1.3017450080434314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0.66209262785199463</v>
      </c>
      <c r="C109" s="11">
        <v>0.89330548711239866</v>
      </c>
      <c r="D109" s="11">
        <f t="shared" ref="D109" si="80">C109-B109</f>
        <v>0.23121285926040402</v>
      </c>
      <c r="E109" s="11">
        <v>0.39317695786539003</v>
      </c>
      <c r="F109" s="11">
        <f t="shared" ref="F109" si="81">SUM(D109:E109)</f>
        <v>0.624389817125794</v>
      </c>
      <c r="G109" s="200">
        <f t="shared" si="74"/>
        <v>3.1564317710804701E-2</v>
      </c>
      <c r="I109" s="11" t="str">
        <f>I98</f>
        <v>Associate professional occupations</v>
      </c>
      <c r="J109" s="11">
        <v>1.9088244278499746</v>
      </c>
      <c r="K109" s="11">
        <v>1.7727899402534819</v>
      </c>
      <c r="L109" s="11">
        <v>-0.13603448759649286</v>
      </c>
      <c r="M109" s="11">
        <v>0.68217698669574456</v>
      </c>
      <c r="N109" s="11">
        <v>0.54614249909925183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1.140429704295107</v>
      </c>
      <c r="C110" s="11">
        <v>1.9262369339713301</v>
      </c>
      <c r="D110" s="11">
        <f t="shared" si="72"/>
        <v>0.78580722967622307</v>
      </c>
      <c r="E110" s="11">
        <v>0.83911609367709761</v>
      </c>
      <c r="F110" s="11">
        <f t="shared" si="73"/>
        <v>1.6249233233533207</v>
      </c>
      <c r="G110" s="200">
        <f t="shared" si="74"/>
        <v>3.7448313148894963E-2</v>
      </c>
      <c r="I110" s="11" t="str">
        <f>I99</f>
        <v>Administrative and secretarial occupations</v>
      </c>
      <c r="J110" s="11">
        <v>2.6767468604050908</v>
      </c>
      <c r="K110" s="11">
        <v>1.8677774129106344</v>
      </c>
      <c r="L110" s="11">
        <v>-0.80896944749445676</v>
      </c>
      <c r="M110" s="11">
        <v>0.94868293781351942</v>
      </c>
      <c r="N110" s="11">
        <v>0.13971349031906266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8.8898667794193891</v>
      </c>
      <c r="C111" s="11">
        <v>14.726986526838772</v>
      </c>
      <c r="D111" s="11">
        <f>C111-B111</f>
        <v>5.8371197474193828</v>
      </c>
      <c r="E111" s="11">
        <v>7.9186534575402101</v>
      </c>
      <c r="F111" s="11">
        <f>SUM(D111:E111)</f>
        <v>13.755773204959592</v>
      </c>
      <c r="G111" s="200">
        <f t="shared" si="74"/>
        <v>4.3379457516726783E-2</v>
      </c>
      <c r="I111" s="11" t="str">
        <f t="shared" ref="I111:I115" si="82">I100</f>
        <v>Skilled trades occupations</v>
      </c>
      <c r="J111" s="11">
        <v>4.6139946411499713</v>
      </c>
      <c r="K111" s="11">
        <v>2.849999220660143</v>
      </c>
      <c r="L111" s="11">
        <v>-1.7639954204898283</v>
      </c>
      <c r="M111" s="11">
        <v>1.2479565635506709</v>
      </c>
      <c r="N111" s="11">
        <v>-0.51603885693915741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2.4573163228067121</v>
      </c>
      <c r="C112" s="11">
        <v>4.0293106764246298</v>
      </c>
      <c r="D112" s="11">
        <f t="shared" ref="D112:D113" si="83">C112-B112</f>
        <v>1.5719943536179177</v>
      </c>
      <c r="E112" s="11">
        <v>1.9954600002967013</v>
      </c>
      <c r="F112" s="11">
        <f t="shared" ref="F112:F113" si="84">SUM(D112:E112)</f>
        <v>3.5674543539146191</v>
      </c>
      <c r="G112" s="200">
        <f t="shared" si="74"/>
        <v>4.0426297955889146E-2</v>
      </c>
      <c r="I112" s="11" t="str">
        <f t="shared" si="82"/>
        <v>Caring, leisure and other service occupations</v>
      </c>
      <c r="J112" s="11">
        <v>1.5448056884339614</v>
      </c>
      <c r="K112" s="11">
        <v>1.2254645554495502</v>
      </c>
      <c r="L112" s="11">
        <v>-0.31934113298441119</v>
      </c>
      <c r="M112" s="11">
        <v>0.43189149613157629</v>
      </c>
      <c r="N112" s="11">
        <v>0.11255036314716516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0.14511125539927566</v>
      </c>
      <c r="C113" s="11">
        <v>0.20382001661184615</v>
      </c>
      <c r="D113" s="11">
        <f t="shared" si="83"/>
        <v>5.8708761212570487E-2</v>
      </c>
      <c r="E113" s="11">
        <v>9.867635836654555E-2</v>
      </c>
      <c r="F113" s="11">
        <f t="shared" si="84"/>
        <v>0.15738511957911605</v>
      </c>
      <c r="G113" s="200">
        <f t="shared" si="74"/>
        <v>3.5191512261766977E-2</v>
      </c>
      <c r="I113" s="11" t="str">
        <f t="shared" si="82"/>
        <v>Sales and customer service occupations</v>
      </c>
      <c r="J113" s="11">
        <v>3.9250642382121548</v>
      </c>
      <c r="K113" s="11">
        <v>2.7964942616873136</v>
      </c>
      <c r="L113" s="11">
        <v>-1.1285699765248411</v>
      </c>
      <c r="M113" s="11">
        <v>0.96519107443825813</v>
      </c>
      <c r="N113" s="11">
        <v>-0.1633789020865829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7.6461821102953795</v>
      </c>
      <c r="C114" s="11">
        <v>12.130549565434034</v>
      </c>
      <c r="D114" s="11">
        <f t="shared" si="72"/>
        <v>4.4843674551386545</v>
      </c>
      <c r="E114" s="11">
        <v>5.4125308829243375</v>
      </c>
      <c r="F114" s="11">
        <f t="shared" si="73"/>
        <v>9.8968983380629929</v>
      </c>
      <c r="G114" s="200">
        <f t="shared" si="74"/>
        <v>3.6327563353380166E-2</v>
      </c>
      <c r="I114" s="11" t="str">
        <f t="shared" si="82"/>
        <v>Process, plant and machine operatives</v>
      </c>
      <c r="J114" s="11">
        <v>6.5835520298786445</v>
      </c>
      <c r="K114" s="11">
        <v>2.3882920321700474</v>
      </c>
      <c r="L114" s="11">
        <v>-4.1952599977085967</v>
      </c>
      <c r="M114" s="11">
        <v>1.5743959835105572</v>
      </c>
      <c r="N114" s="11">
        <v>-2.6208640141980402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2.4337663501161022</v>
      </c>
      <c r="C115" s="11">
        <v>4.1459100498272328</v>
      </c>
      <c r="D115" s="11">
        <f t="shared" si="72"/>
        <v>1.7121436997111306</v>
      </c>
      <c r="E115" s="11">
        <v>1.7781049220343736</v>
      </c>
      <c r="F115" s="11">
        <f t="shared" si="73"/>
        <v>3.4902486217455042</v>
      </c>
      <c r="G115" s="200">
        <f t="shared" si="74"/>
        <v>3.7241171824235364E-2</v>
      </c>
      <c r="I115" s="11" t="str">
        <f t="shared" si="82"/>
        <v>Elementary occupations</v>
      </c>
      <c r="J115" s="11">
        <v>7.9504420679019878</v>
      </c>
      <c r="K115" s="11">
        <v>4.693012367595756</v>
      </c>
      <c r="L115" s="11">
        <v>-3.2574297003062322</v>
      </c>
      <c r="M115" s="11">
        <v>2.0051291870921686</v>
      </c>
      <c r="N115" s="11">
        <v>-1.2523005132140637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1.0168845843207293</v>
      </c>
      <c r="C116" s="11">
        <v>2.7432830763251164</v>
      </c>
      <c r="D116" s="11">
        <f t="shared" ref="D116:D117" si="85">C116-B116</f>
        <v>1.7263984920043871</v>
      </c>
      <c r="E116" s="11">
        <v>1.0034975242291191</v>
      </c>
      <c r="F116" s="11">
        <f t="shared" ref="F116:F117" si="86">SUM(D116:E116)</f>
        <v>2.7298960162335062</v>
      </c>
      <c r="G116" s="200">
        <f t="shared" si="74"/>
        <v>4.6833125243382012E-2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2.2505411476906669</v>
      </c>
      <c r="C117" s="11">
        <v>3.5116959309244415</v>
      </c>
      <c r="D117" s="11">
        <f t="shared" si="85"/>
        <v>1.2611547832337746</v>
      </c>
      <c r="E117" s="11">
        <v>1.9031426579435997</v>
      </c>
      <c r="F117" s="11">
        <f t="shared" si="86"/>
        <v>3.1642974411773741</v>
      </c>
      <c r="G117" s="200">
        <f t="shared" si="74"/>
        <v>4.1701041492389734E-2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0.70110473794953165</v>
      </c>
      <c r="C118" s="11">
        <v>2.6146393066976383</v>
      </c>
      <c r="D118" s="11">
        <f t="shared" si="72"/>
        <v>1.9135345687481067</v>
      </c>
      <c r="E118" s="11">
        <v>1.3631678695541056</v>
      </c>
      <c r="F118" s="11">
        <f t="shared" si="73"/>
        <v>3.2767024383022125</v>
      </c>
      <c r="G118" s="200">
        <f t="shared" si="74"/>
        <v>7.4646453626591835E-2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5.7468667496263555</v>
      </c>
      <c r="C119" s="11">
        <v>8.3099242708145216</v>
      </c>
      <c r="D119" s="11">
        <f t="shared" ref="D119" si="87">C119-B119</f>
        <v>2.5630575211881661</v>
      </c>
      <c r="E119" s="11">
        <v>4.1898486367549079</v>
      </c>
      <c r="F119" s="11">
        <f t="shared" ref="F119" si="88">SUM(D119:E119)</f>
        <v>6.752906157943074</v>
      </c>
      <c r="G119" s="200">
        <f t="shared" si="74"/>
        <v>3.7179955170831391E-2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176.02133193106854</v>
      </c>
      <c r="C120" s="11">
        <f t="shared" ref="C120:F120" si="89">SUM(C94:C119)</f>
        <v>237.82901869352554</v>
      </c>
      <c r="D120" s="11">
        <f t="shared" si="89"/>
        <v>61.807686762457024</v>
      </c>
      <c r="E120" s="11">
        <f t="shared" si="89"/>
        <v>113.51699004758488</v>
      </c>
      <c r="F120" s="11">
        <f t="shared" si="89"/>
        <v>175.32467681004189</v>
      </c>
      <c r="G120" s="200">
        <f t="shared" si="74"/>
        <v>3.3735386947952639E-2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3.4002956118790872</v>
      </c>
      <c r="C123" s="11">
        <v>3.4559848654116334</v>
      </c>
      <c r="D123" s="11">
        <f>C123-B123</f>
        <v>5.5689253532546168E-2</v>
      </c>
      <c r="E123" s="11">
        <v>1.725422320330136</v>
      </c>
      <c r="F123" s="11">
        <f>SUM(D123:E123)</f>
        <v>1.7811115738626822</v>
      </c>
      <c r="G123" s="200">
        <f>IF(B123&gt;0,(1+(E123/B123))^(1/($C$6-$B$6))-1,0)</f>
        <v>2.7738285436281984E-2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1.7913619479179379</v>
      </c>
      <c r="C124" s="11">
        <v>2.2464294815150541</v>
      </c>
      <c r="D124" s="11">
        <f t="shared" ref="D124:D139" si="92">C124-B124</f>
        <v>0.45506753359711616</v>
      </c>
      <c r="E124" s="11">
        <v>1.1902835505023051</v>
      </c>
      <c r="F124" s="11">
        <f t="shared" ref="F124:F131" si="93">SUM(D124:E124)</f>
        <v>1.6453510840994212</v>
      </c>
      <c r="G124" s="200">
        <f t="shared" ref="G124:G147" si="94">IF(B124&gt;0,(1+(E124/B124))^(1/($C$6-$B$6))-1,0)</f>
        <v>3.4550061386754649E-2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1.929113021669125</v>
      </c>
      <c r="C125" s="11">
        <v>2.846957630399277</v>
      </c>
      <c r="D125" s="11">
        <f t="shared" si="92"/>
        <v>0.91784460873015195</v>
      </c>
      <c r="E125" s="11">
        <v>0.9566604805665464</v>
      </c>
      <c r="F125" s="11">
        <f t="shared" si="93"/>
        <v>1.8745050892966983</v>
      </c>
      <c r="G125" s="200">
        <f t="shared" si="94"/>
        <v>2.7212521192287564E-2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4.1090918324565653</v>
      </c>
      <c r="C126" s="11">
        <v>1.124112242602882</v>
      </c>
      <c r="D126" s="11">
        <f t="shared" si="92"/>
        <v>-2.9849795898536833</v>
      </c>
      <c r="E126" s="11">
        <v>0.82443510668818698</v>
      </c>
      <c r="F126" s="11">
        <f t="shared" si="93"/>
        <v>-2.1605444831654963</v>
      </c>
      <c r="G126" s="200">
        <f t="shared" si="94"/>
        <v>1.2264742384657579E-2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0.80395370506504527</v>
      </c>
      <c r="C127" s="11">
        <v>0.42204443148131032</v>
      </c>
      <c r="D127" s="11">
        <f t="shared" si="92"/>
        <v>-0.38190927358373494</v>
      </c>
      <c r="E127" s="11">
        <v>0.13198034203628248</v>
      </c>
      <c r="F127" s="11">
        <f t="shared" si="93"/>
        <v>-0.24992893154745247</v>
      </c>
      <c r="G127" s="200">
        <f>IF(B127&gt;0,(1+(E127/B127))^(1/($C$6-$B$6))-1,0)</f>
        <v>1.0185073325235328E-2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2.0781267150549536</v>
      </c>
      <c r="C128" s="11">
        <v>2.2421325907994256</v>
      </c>
      <c r="D128" s="11">
        <f t="shared" si="92"/>
        <v>0.16400587574447201</v>
      </c>
      <c r="E128" s="11">
        <v>0.81489142369108369</v>
      </c>
      <c r="F128" s="11">
        <f t="shared" si="93"/>
        <v>0.9788972994355557</v>
      </c>
      <c r="G128" s="200">
        <f t="shared" si="94"/>
        <v>2.2300583664272011E-2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0.77792299654007546</v>
      </c>
      <c r="C129" s="11">
        <v>1.1368418642456291</v>
      </c>
      <c r="D129" s="11">
        <f t="shared" si="92"/>
        <v>0.35891886770555359</v>
      </c>
      <c r="E129" s="11">
        <v>0.4329465442022491</v>
      </c>
      <c r="F129" s="11">
        <f t="shared" si="93"/>
        <v>0.79186541190780269</v>
      </c>
      <c r="G129" s="200">
        <f t="shared" si="94"/>
        <v>2.9937132948943956E-2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2.152028208065818</v>
      </c>
      <c r="C130" s="11">
        <v>1.7913671956655595</v>
      </c>
      <c r="D130" s="11">
        <f t="shared" si="92"/>
        <v>-0.3606610124002585</v>
      </c>
      <c r="E130" s="11">
        <v>1.0306215053726175</v>
      </c>
      <c r="F130" s="11">
        <f t="shared" si="93"/>
        <v>0.66996049297235905</v>
      </c>
      <c r="G130" s="200">
        <f t="shared" si="94"/>
        <v>2.6430130634375715E-2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0.65854322633727425</v>
      </c>
      <c r="C131" s="11">
        <v>0.78215301973453732</v>
      </c>
      <c r="D131" s="11">
        <f t="shared" si="92"/>
        <v>0.12360979339726308</v>
      </c>
      <c r="E131" s="11">
        <v>0.23622270669865711</v>
      </c>
      <c r="F131" s="11">
        <f t="shared" si="93"/>
        <v>0.35983250009592016</v>
      </c>
      <c r="G131" s="200">
        <f t="shared" si="94"/>
        <v>2.0645700044985338E-2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0.68989387051763462</v>
      </c>
      <c r="C132" s="11">
        <v>0.79161600714744362</v>
      </c>
      <c r="D132" s="11">
        <f t="shared" si="92"/>
        <v>0.101722136629809</v>
      </c>
      <c r="E132" s="11">
        <v>0.32019560331928404</v>
      </c>
      <c r="F132" s="11">
        <f t="shared" ref="F132:F133" si="95">SUM(D132:E132)</f>
        <v>0.42191773994909304</v>
      </c>
      <c r="G132" s="200">
        <f t="shared" si="94"/>
        <v>2.5742863119562864E-2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3.9755806688784094</v>
      </c>
      <c r="C133" s="11">
        <v>5.2447830561688704</v>
      </c>
      <c r="D133" s="11">
        <f t="shared" si="92"/>
        <v>1.269202387290461</v>
      </c>
      <c r="E133" s="11">
        <v>2.2249156233013276</v>
      </c>
      <c r="F133" s="11">
        <f t="shared" si="95"/>
        <v>3.4941180105917886</v>
      </c>
      <c r="G133" s="200">
        <f t="shared" si="94"/>
        <v>3.0073921267951054E-2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5.8340743568733631</v>
      </c>
      <c r="C134" s="11">
        <v>8.6325000424812508</v>
      </c>
      <c r="D134" s="11">
        <f t="shared" si="92"/>
        <v>2.7984256856078877</v>
      </c>
      <c r="E134" s="11">
        <v>4.4638464848921515</v>
      </c>
      <c r="F134" s="11">
        <f t="shared" ref="F134:F137" si="96">SUM(D134:E134)</f>
        <v>7.2622721705000393</v>
      </c>
      <c r="G134" s="200">
        <f t="shared" si="94"/>
        <v>3.8608420422347134E-2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1.1620406042052411</v>
      </c>
      <c r="C135" s="11">
        <v>1.5201856691858242</v>
      </c>
      <c r="D135" s="11">
        <f t="shared" si="92"/>
        <v>0.35814506498058307</v>
      </c>
      <c r="E135" s="11">
        <v>0.83500644011753755</v>
      </c>
      <c r="F135" s="11">
        <f t="shared" si="96"/>
        <v>1.1931515050981205</v>
      </c>
      <c r="G135" s="200">
        <f t="shared" si="94"/>
        <v>3.6758965043496294E-2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0.58461381087366771</v>
      </c>
      <c r="C136" s="11">
        <v>0.81253072117527725</v>
      </c>
      <c r="D136" s="11">
        <f t="shared" si="92"/>
        <v>0.22791691030160954</v>
      </c>
      <c r="E136" s="11">
        <v>0.48560164785929821</v>
      </c>
      <c r="F136" s="11">
        <f t="shared" si="96"/>
        <v>0.71351855816090781</v>
      </c>
      <c r="G136" s="200">
        <f t="shared" si="94"/>
        <v>4.113443294783159E-2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0.66488895938305748</v>
      </c>
      <c r="C137" s="11">
        <v>0.96581377182984318</v>
      </c>
      <c r="D137" s="11">
        <f t="shared" si="92"/>
        <v>0.30092481244678571</v>
      </c>
      <c r="E137" s="11">
        <v>0.36018340031262314</v>
      </c>
      <c r="F137" s="11">
        <f t="shared" si="96"/>
        <v>0.66110821275940879</v>
      </c>
      <c r="G137" s="200">
        <f t="shared" si="94"/>
        <v>2.9280377770223076E-2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0.43610780357012041</v>
      </c>
      <c r="C138" s="11">
        <v>0.58717010024637462</v>
      </c>
      <c r="D138" s="11">
        <f t="shared" si="92"/>
        <v>0.1510622966762542</v>
      </c>
      <c r="E138" s="11">
        <v>0.2705400232877726</v>
      </c>
      <c r="F138" s="11">
        <f t="shared" ref="F138" si="97">SUM(D138:E138)</f>
        <v>0.42160231996402681</v>
      </c>
      <c r="G138" s="200">
        <f t="shared" si="94"/>
        <v>3.2699447466156162E-2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0.47430448577673889</v>
      </c>
      <c r="C139" s="11">
        <v>0.66990013426300776</v>
      </c>
      <c r="D139" s="11">
        <f t="shared" si="92"/>
        <v>0.19559564848626887</v>
      </c>
      <c r="E139" s="11">
        <v>0.31242846275229247</v>
      </c>
      <c r="F139" s="11">
        <f t="shared" ref="F139" si="98">SUM(D139:E139)</f>
        <v>0.50802411123856128</v>
      </c>
      <c r="G139" s="200">
        <f t="shared" si="94"/>
        <v>3.4311469131208083E-2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6.8178299652538366</v>
      </c>
      <c r="C140" s="11">
        <v>8.0774403531810606</v>
      </c>
      <c r="D140" s="11">
        <f>C140-B140</f>
        <v>1.259610387927224</v>
      </c>
      <c r="E140" s="11">
        <v>4.3892605051535387</v>
      </c>
      <c r="F140" s="11">
        <f>SUM(D140:E140)</f>
        <v>5.6488708930807627</v>
      </c>
      <c r="G140" s="200">
        <f t="shared" si="94"/>
        <v>3.3688728769764031E-2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1.5300537333099675</v>
      </c>
      <c r="C141" s="11">
        <v>2.3393619812749513</v>
      </c>
      <c r="D141" s="11">
        <f t="shared" ref="D141:D147" si="99">C141-B141</f>
        <v>0.8093082479649838</v>
      </c>
      <c r="E141" s="11">
        <v>1.146061070441752</v>
      </c>
      <c r="F141" s="11">
        <f t="shared" ref="F141:F142" si="100">SUM(D141:E141)</f>
        <v>1.9553693184067358</v>
      </c>
      <c r="G141" s="200">
        <f t="shared" si="94"/>
        <v>3.7974148367579952E-2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4.4800585289554419E-2</v>
      </c>
      <c r="C142" s="11">
        <v>5.1425933466441268E-2</v>
      </c>
      <c r="D142" s="11">
        <f t="shared" si="99"/>
        <v>6.6253481768868486E-3</v>
      </c>
      <c r="E142" s="11">
        <v>2.2977636775453846E-2</v>
      </c>
      <c r="F142" s="11">
        <f t="shared" si="100"/>
        <v>2.9602984952340695E-2</v>
      </c>
      <c r="G142" s="200">
        <f t="shared" si="94"/>
        <v>2.7985760622154965E-2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2.7047916458307277</v>
      </c>
      <c r="C143" s="11">
        <v>4.0872449302829823</v>
      </c>
      <c r="D143" s="11">
        <f t="shared" si="99"/>
        <v>1.3824532844522546</v>
      </c>
      <c r="E143" s="11">
        <v>1.8896468537023206</v>
      </c>
      <c r="F143" s="11">
        <f t="shared" ref="F143:F144" si="101">SUM(D143:E143)</f>
        <v>3.2721001381545749</v>
      </c>
      <c r="G143" s="200">
        <f t="shared" si="94"/>
        <v>3.5952656494938173E-2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0.86449752353501286</v>
      </c>
      <c r="C144" s="11">
        <v>1.4687850349199625</v>
      </c>
      <c r="D144" s="11">
        <f t="shared" si="99"/>
        <v>0.60428751138494963</v>
      </c>
      <c r="E144" s="11">
        <v>0.63525319941473712</v>
      </c>
      <c r="F144" s="11">
        <f t="shared" si="101"/>
        <v>1.2395407107996868</v>
      </c>
      <c r="G144" s="200">
        <f t="shared" si="94"/>
        <v>3.7409821046889613E-2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0.46244892897252654</v>
      </c>
      <c r="C145" s="11">
        <v>0.83366046265374427</v>
      </c>
      <c r="D145" s="11">
        <f t="shared" si="99"/>
        <v>0.37121153368121773</v>
      </c>
      <c r="E145" s="11">
        <v>0.3250378346852707</v>
      </c>
      <c r="F145" s="11">
        <f t="shared" ref="F145:F146" si="102">SUM(D145:E145)</f>
        <v>0.69624936836648843</v>
      </c>
      <c r="G145" s="200">
        <f t="shared" si="94"/>
        <v>3.6124553882628474E-2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1.1822099306842406</v>
      </c>
      <c r="C146" s="11">
        <v>1.8132333140339696</v>
      </c>
      <c r="D146" s="11">
        <f t="shared" si="99"/>
        <v>0.63102338334972896</v>
      </c>
      <c r="E146" s="11">
        <v>0.95116360503390796</v>
      </c>
      <c r="F146" s="11">
        <f t="shared" si="102"/>
        <v>1.5821869883836368</v>
      </c>
      <c r="G146" s="200">
        <f t="shared" si="94"/>
        <v>4.0139254197097296E-2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0.50806503402054481</v>
      </c>
      <c r="C147" s="11">
        <v>1.9846169136055547</v>
      </c>
      <c r="D147" s="11">
        <f t="shared" si="99"/>
        <v>1.4765518795850099</v>
      </c>
      <c r="E147" s="11">
        <v>1.0436468465394366</v>
      </c>
      <c r="F147" s="11">
        <f t="shared" ref="F147" si="103">SUM(D147:E147)</f>
        <v>2.5201987261244465</v>
      </c>
      <c r="G147" s="200">
        <f t="shared" si="94"/>
        <v>7.727385185184632E-2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2.8195547772401759</v>
      </c>
      <c r="C148" s="11">
        <v>3.9239875814664615</v>
      </c>
      <c r="D148" s="11">
        <f t="shared" ref="D148" si="104">C148-B148</f>
        <v>1.1044328042262856</v>
      </c>
      <c r="E148" s="11">
        <v>1.8918615696024084</v>
      </c>
      <c r="F148" s="11">
        <f t="shared" ref="F148" si="105">SUM(D148:E148)</f>
        <v>2.996294373828694</v>
      </c>
      <c r="G148" s="200">
        <f t="shared" ref="G148:G149" si="106">IF(B148&gt;0,(1+(E148/B148))^(1/($C$6-$B$6))-1,0)</f>
        <v>3.4819800148235824E-2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48.456193949200717</v>
      </c>
      <c r="C149" s="11">
        <f t="shared" ref="C149:F149" si="107">SUM(C123:C148)</f>
        <v>59.852279329238335</v>
      </c>
      <c r="D149" s="11">
        <f t="shared" si="107"/>
        <v>11.396085380037626</v>
      </c>
      <c r="E149" s="11">
        <f t="shared" si="107"/>
        <v>28.911090787279182</v>
      </c>
      <c r="F149" s="11">
        <f t="shared" si="107"/>
        <v>40.307176167316804</v>
      </c>
      <c r="G149" s="200">
        <f t="shared" si="106"/>
        <v>3.1685207887309552E-2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5.5213116266295366</v>
      </c>
      <c r="C152" s="11">
        <v>5.6363726345145118</v>
      </c>
      <c r="D152" s="11">
        <f>C152-B152</f>
        <v>0.1150610078849752</v>
      </c>
      <c r="E152" s="11">
        <v>2.770868492557673</v>
      </c>
      <c r="F152" s="11">
        <f>SUM(D152:E152)</f>
        <v>2.8859295004426482</v>
      </c>
      <c r="G152" s="200">
        <f>IF(B152&gt;0,(1+(E152/B152))^(1/($C$6-$B$6))-1,0)</f>
        <v>2.7484071131716803E-2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2.2301738335252073</v>
      </c>
      <c r="C153" s="11">
        <v>3.0373830417351102</v>
      </c>
      <c r="D153" s="11">
        <f t="shared" ref="D153:D168" si="110">C153-B153</f>
        <v>0.80720920820990294</v>
      </c>
      <c r="E153" s="11">
        <v>1.5135491746896645</v>
      </c>
      <c r="F153" s="11">
        <f t="shared" ref="F153:F160" si="111">SUM(D153:E153)</f>
        <v>2.3207583828995677</v>
      </c>
      <c r="G153" s="200">
        <f t="shared" ref="G153:G155" si="112">IF(B153&gt;0,(1+(E153/B153))^(1/($C$6-$B$6))-1,0)</f>
        <v>3.513660400721097E-2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5.0519526146734739</v>
      </c>
      <c r="C154" s="11">
        <v>6.2730336857631501</v>
      </c>
      <c r="D154" s="11">
        <f t="shared" si="110"/>
        <v>1.2210810710896762</v>
      </c>
      <c r="E154" s="11">
        <v>2.1031970939882636</v>
      </c>
      <c r="F154" s="11">
        <f t="shared" si="111"/>
        <v>3.3242781650779398</v>
      </c>
      <c r="G154" s="200">
        <f t="shared" si="112"/>
        <v>2.3475137420735148E-2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1.0346059441185704</v>
      </c>
      <c r="C155" s="11">
        <v>1.2821703999445966</v>
      </c>
      <c r="D155" s="11">
        <f t="shared" si="110"/>
        <v>0.24756445582602615</v>
      </c>
      <c r="E155" s="11">
        <v>0.60027779461582298</v>
      </c>
      <c r="F155" s="11">
        <f t="shared" si="111"/>
        <v>0.84784225044184913</v>
      </c>
      <c r="G155" s="200">
        <f t="shared" si="112"/>
        <v>3.0973400171294241E-2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0.43953499784179312</v>
      </c>
      <c r="C156" s="11">
        <v>0.32772918610936957</v>
      </c>
      <c r="D156" s="11">
        <f t="shared" si="110"/>
        <v>-0.11180581173242354</v>
      </c>
      <c r="E156" s="11">
        <v>0.16919589611360139</v>
      </c>
      <c r="F156" s="11">
        <f t="shared" si="111"/>
        <v>5.7390084381177847E-2</v>
      </c>
      <c r="G156" s="200">
        <f>IF(B156&gt;0,(1+(E156/B156))^(1/($C$6-$B$6))-1,0)</f>
        <v>2.1947986053687307E-2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3.6637740594581101</v>
      </c>
      <c r="C157" s="11">
        <v>4.5007923006649175</v>
      </c>
      <c r="D157" s="11">
        <f t="shared" si="110"/>
        <v>0.83701824120680746</v>
      </c>
      <c r="E157" s="11">
        <v>1.9780294971520742</v>
      </c>
      <c r="F157" s="11">
        <f t="shared" si="111"/>
        <v>2.8150477383588814</v>
      </c>
      <c r="G157" s="200">
        <f t="shared" ref="G157:G178" si="113">IF(B157&gt;0,(1+(E157/B157))^(1/($C$6-$B$6))-1,0)</f>
        <v>2.9198833068654784E-2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1.8093655945556961</v>
      </c>
      <c r="C158" s="11">
        <v>1.6862925885505964</v>
      </c>
      <c r="D158" s="11">
        <f t="shared" si="110"/>
        <v>-0.12307300600509974</v>
      </c>
      <c r="E158" s="11">
        <v>0.62981443552821248</v>
      </c>
      <c r="F158" s="11">
        <f t="shared" si="111"/>
        <v>0.50674142952311274</v>
      </c>
      <c r="G158" s="200">
        <f t="shared" si="113"/>
        <v>2.0111950228293818E-2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0.77853465923723775</v>
      </c>
      <c r="C159" s="11">
        <v>1.4761633783137273</v>
      </c>
      <c r="D159" s="11">
        <f t="shared" si="110"/>
        <v>0.6976287190764896</v>
      </c>
      <c r="E159" s="11">
        <v>0.73183770912812263</v>
      </c>
      <c r="F159" s="11">
        <f t="shared" si="111"/>
        <v>1.4294664282046123</v>
      </c>
      <c r="G159" s="200">
        <f t="shared" si="113"/>
        <v>4.5170328600039111E-2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0.45741232552020478</v>
      </c>
      <c r="C160" s="11">
        <v>0.36686511920434323</v>
      </c>
      <c r="D160" s="11">
        <f t="shared" si="110"/>
        <v>-9.054720631586155E-2</v>
      </c>
      <c r="E160" s="11">
        <v>0.12121435913130252</v>
      </c>
      <c r="F160" s="11">
        <f t="shared" si="111"/>
        <v>3.0667152815440968E-2</v>
      </c>
      <c r="G160" s="200">
        <f t="shared" si="113"/>
        <v>1.5794927236298273E-2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0.80879409463137675</v>
      </c>
      <c r="C161" s="11">
        <v>0.69612397509542534</v>
      </c>
      <c r="D161" s="11">
        <f t="shared" si="110"/>
        <v>-0.11267011953595141</v>
      </c>
      <c r="E161" s="11">
        <v>0.33129190865220759</v>
      </c>
      <c r="F161" s="11">
        <f t="shared" ref="F161:F162" si="114">SUM(D161:E161)</f>
        <v>0.21862178911625618</v>
      </c>
      <c r="G161" s="200">
        <f t="shared" si="113"/>
        <v>2.3151572714752877E-2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3.6108593079965781</v>
      </c>
      <c r="C162" s="11">
        <v>4.4253728145204372</v>
      </c>
      <c r="D162" s="11">
        <f t="shared" si="110"/>
        <v>0.81451350652385912</v>
      </c>
      <c r="E162" s="11">
        <v>1.8832810406860006</v>
      </c>
      <c r="F162" s="11">
        <f t="shared" si="114"/>
        <v>2.6977945472098597</v>
      </c>
      <c r="G162" s="200">
        <f t="shared" si="113"/>
        <v>2.8377609064584863E-2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5.4127829585586449</v>
      </c>
      <c r="C163" s="11">
        <v>7.4313854670630617</v>
      </c>
      <c r="D163" s="11">
        <f t="shared" si="110"/>
        <v>2.0186025085044168</v>
      </c>
      <c r="E163" s="11">
        <v>3.775738770218751</v>
      </c>
      <c r="F163" s="11">
        <f t="shared" ref="F163:F166" si="115">SUM(D163:E163)</f>
        <v>5.7943412787231683</v>
      </c>
      <c r="G163" s="200">
        <f t="shared" si="113"/>
        <v>3.590914945600443E-2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0.90081895139374879</v>
      </c>
      <c r="C164" s="11">
        <v>0.96163544636917697</v>
      </c>
      <c r="D164" s="11">
        <f t="shared" si="110"/>
        <v>6.0816494975428181E-2</v>
      </c>
      <c r="E164" s="11">
        <v>0.58737475002293937</v>
      </c>
      <c r="F164" s="11">
        <f t="shared" si="115"/>
        <v>0.64819124499836756</v>
      </c>
      <c r="G164" s="200">
        <f t="shared" si="113"/>
        <v>3.403394648378355E-2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0.75162040989076195</v>
      </c>
      <c r="C165" s="11">
        <v>1.0806054194708006</v>
      </c>
      <c r="D165" s="11">
        <f t="shared" si="110"/>
        <v>0.32898500958003862</v>
      </c>
      <c r="E165" s="11">
        <v>0.54515394353209334</v>
      </c>
      <c r="F165" s="11">
        <f t="shared" si="115"/>
        <v>0.87413895311213197</v>
      </c>
      <c r="G165" s="200">
        <f t="shared" si="113"/>
        <v>3.7029370486869384E-2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2.1640028864394205</v>
      </c>
      <c r="C166" s="11">
        <v>2.5146772562696338</v>
      </c>
      <c r="D166" s="11">
        <f t="shared" si="110"/>
        <v>0.35067436983021327</v>
      </c>
      <c r="E166" s="11">
        <v>0.99549464490971595</v>
      </c>
      <c r="F166" s="11">
        <f t="shared" si="115"/>
        <v>1.3461690147399292</v>
      </c>
      <c r="G166" s="200">
        <f t="shared" si="113"/>
        <v>2.5551196501293338E-2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0.60497415315036762</v>
      </c>
      <c r="C167" s="11">
        <v>0.78129378576276964</v>
      </c>
      <c r="D167" s="11">
        <f t="shared" si="110"/>
        <v>0.17631963261240202</v>
      </c>
      <c r="E167" s="11">
        <v>0.36244734476708851</v>
      </c>
      <c r="F167" s="11">
        <f t="shared" ref="F167" si="116">SUM(D167:E167)</f>
        <v>0.53876697737949053</v>
      </c>
      <c r="G167" s="200">
        <f t="shared" si="113"/>
        <v>3.1791456733410106E-2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0.51524812335234693</v>
      </c>
      <c r="C168" s="11">
        <v>0.76414196784388222</v>
      </c>
      <c r="D168" s="11">
        <f t="shared" si="110"/>
        <v>0.24889384449153529</v>
      </c>
      <c r="E168" s="11">
        <v>0.35003417400848191</v>
      </c>
      <c r="F168" s="11">
        <f t="shared" ref="F168" si="117">SUM(D168:E168)</f>
        <v>0.5989280185000172</v>
      </c>
      <c r="G168" s="200">
        <f t="shared" si="113"/>
        <v>3.5164635411305767E-2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3.8131536900980016</v>
      </c>
      <c r="C169" s="11">
        <v>4.8118385280508171</v>
      </c>
      <c r="D169" s="11">
        <f>C169-B169</f>
        <v>0.99868483795281549</v>
      </c>
      <c r="E169" s="11">
        <v>2.5552019831814912</v>
      </c>
      <c r="F169" s="11">
        <f>SUM(D169:E169)</f>
        <v>3.5538868211343067</v>
      </c>
      <c r="G169" s="200">
        <f t="shared" si="113"/>
        <v>3.4783591190494789E-2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1.9434239714155777</v>
      </c>
      <c r="C170" s="11">
        <v>3.2090901668830267</v>
      </c>
      <c r="D170" s="11">
        <f t="shared" ref="D170:D176" si="118">C170-B170</f>
        <v>1.2656661954674491</v>
      </c>
      <c r="E170" s="11">
        <v>1.5252957603471111</v>
      </c>
      <c r="F170" s="11">
        <f t="shared" ref="F170:F171" si="119">SUM(D170:E170)</f>
        <v>2.7909619558145602</v>
      </c>
      <c r="G170" s="200">
        <f t="shared" si="113"/>
        <v>3.9377817187566055E-2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3.5830690990284179E-2</v>
      </c>
      <c r="C171" s="11">
        <v>3.0251711145182075E-2</v>
      </c>
      <c r="D171" s="11">
        <f t="shared" si="118"/>
        <v>-5.5789798451021042E-3</v>
      </c>
      <c r="E171" s="11">
        <v>1.587830679846634E-2</v>
      </c>
      <c r="F171" s="11">
        <f t="shared" si="119"/>
        <v>1.0299326953364236E-2</v>
      </c>
      <c r="G171" s="200">
        <f t="shared" si="113"/>
        <v>2.4756611874289014E-2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2.3814600304767573</v>
      </c>
      <c r="C172" s="11">
        <v>3.1068987368064156</v>
      </c>
      <c r="D172" s="11">
        <f t="shared" si="118"/>
        <v>0.72543870632965834</v>
      </c>
      <c r="E172" s="11">
        <v>1.2261159846204193</v>
      </c>
      <c r="F172" s="11">
        <f t="shared" ref="F172:F173" si="120">SUM(D172:E172)</f>
        <v>1.9515546909500776</v>
      </c>
      <c r="G172" s="200">
        <f t="shared" si="113"/>
        <v>2.8075034373277408E-2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1.0380048332779033</v>
      </c>
      <c r="C173" s="11">
        <v>1.545933340063276</v>
      </c>
      <c r="D173" s="11">
        <f t="shared" si="118"/>
        <v>0.50792850678537271</v>
      </c>
      <c r="E173" s="11">
        <v>0.63717135388144819</v>
      </c>
      <c r="F173" s="11">
        <f t="shared" si="120"/>
        <v>1.145099860666821</v>
      </c>
      <c r="G173" s="200">
        <f t="shared" si="113"/>
        <v>3.2422373871805021E-2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1.05861833096067</v>
      </c>
      <c r="C174" s="11">
        <v>1.8558434887204849</v>
      </c>
      <c r="D174" s="11">
        <f t="shared" si="118"/>
        <v>0.79722515775981484</v>
      </c>
      <c r="E174" s="11">
        <v>0.73163225919538444</v>
      </c>
      <c r="F174" s="11">
        <f t="shared" ref="F174:F175" si="121">SUM(D174:E174)</f>
        <v>1.5288574169551992</v>
      </c>
      <c r="G174" s="200">
        <f t="shared" si="113"/>
        <v>3.5646704859863432E-2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1.6910275807435118</v>
      </c>
      <c r="C175" s="11">
        <v>2.4418111246950307</v>
      </c>
      <c r="D175" s="11">
        <f t="shared" si="118"/>
        <v>0.75078354395151892</v>
      </c>
      <c r="E175" s="11">
        <v>1.3467427923276465</v>
      </c>
      <c r="F175" s="11">
        <f t="shared" si="121"/>
        <v>2.0975263362791656</v>
      </c>
      <c r="G175" s="200">
        <f t="shared" si="113"/>
        <v>3.9825068618903003E-2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0.56435488455417293</v>
      </c>
      <c r="C176" s="11">
        <v>1.9279551758966817</v>
      </c>
      <c r="D176" s="11">
        <f t="shared" si="118"/>
        <v>1.3636002913425087</v>
      </c>
      <c r="E176" s="11">
        <v>0.91755770955751181</v>
      </c>
      <c r="F176" s="11">
        <f t="shared" ref="F176" si="122">SUM(D176:E176)</f>
        <v>2.2811580009000205</v>
      </c>
      <c r="G176" s="200">
        <f t="shared" si="113"/>
        <v>6.647665530250535E-2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2.4088830893100295</v>
      </c>
      <c r="C177" s="11">
        <v>3.0562879693273217</v>
      </c>
      <c r="D177" s="11">
        <f t="shared" ref="D177" si="123">C177-B177</f>
        <v>0.64740488001729224</v>
      </c>
      <c r="E177" s="11">
        <v>1.512551895860935</v>
      </c>
      <c r="F177" s="11">
        <f t="shared" ref="F177" si="124">SUM(D177:E177)</f>
        <v>2.1599567758782272</v>
      </c>
      <c r="G177" s="200">
        <f t="shared" si="113"/>
        <v>3.3019738114935526E-2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50.690523642799974</v>
      </c>
      <c r="C178" s="11">
        <f t="shared" ref="C178:F178" si="125">SUM(C152:C177)</f>
        <v>65.227948708783757</v>
      </c>
      <c r="D178" s="11">
        <f t="shared" si="125"/>
        <v>14.537425065983765</v>
      </c>
      <c r="E178" s="11">
        <f t="shared" si="125"/>
        <v>29.91694907547242</v>
      </c>
      <c r="F178" s="11">
        <f t="shared" si="125"/>
        <v>44.454374141456192</v>
      </c>
      <c r="G178" s="200">
        <f t="shared" si="113"/>
        <v>3.1406589745085256E-2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14.818398913356713</v>
      </c>
      <c r="C181" s="11">
        <v>14.412648272065436</v>
      </c>
      <c r="D181" s="11">
        <f>C181-B181</f>
        <v>-0.40575064129127725</v>
      </c>
      <c r="E181" s="11">
        <v>6.1433527159554746</v>
      </c>
      <c r="F181" s="11">
        <f>SUM(D181:E181)</f>
        <v>5.7376020746641974</v>
      </c>
      <c r="G181" s="200">
        <f>IF(B181&gt;0,(1+(E181/B181))^(1/($C$6-$B$6))-1,0)</f>
        <v>2.3391375280534143E-2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6.2577753830626222</v>
      </c>
      <c r="C182" s="11">
        <v>7.208796709919536</v>
      </c>
      <c r="D182" s="11">
        <f t="shared" ref="D182:D197" si="128">C182-B182</f>
        <v>0.95102132685691387</v>
      </c>
      <c r="E182" s="11">
        <v>2.9718619530134833</v>
      </c>
      <c r="F182" s="11">
        <f t="shared" ref="F182:F189" si="129">SUM(D182:E182)</f>
        <v>3.9228832798703972</v>
      </c>
      <c r="G182" s="200">
        <f t="shared" ref="G182:G184" si="130">IF(B182&gt;0,(1+(E182/B182))^(1/($C$6-$B$6))-1,0)</f>
        <v>2.624481931656808E-2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9.0681790496270587</v>
      </c>
      <c r="C183" s="11">
        <v>11.670109346559357</v>
      </c>
      <c r="D183" s="11">
        <f t="shared" si="128"/>
        <v>2.6019302969322986</v>
      </c>
      <c r="E183" s="11">
        <v>3.375951431049057</v>
      </c>
      <c r="F183" s="11">
        <f t="shared" si="129"/>
        <v>5.9778817279813552</v>
      </c>
      <c r="G183" s="200">
        <f t="shared" si="130"/>
        <v>2.1322652869955272E-2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3.8354959784197824</v>
      </c>
      <c r="C184" s="11">
        <v>4.1305917371350205</v>
      </c>
      <c r="D184" s="11">
        <f t="shared" si="128"/>
        <v>0.29509575871523808</v>
      </c>
      <c r="E184" s="11">
        <v>2.1073416002179388</v>
      </c>
      <c r="F184" s="11">
        <f t="shared" si="129"/>
        <v>2.4024373589331769</v>
      </c>
      <c r="G184" s="200">
        <f t="shared" si="130"/>
        <v>2.9622810062698735E-2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1.8550628867274221</v>
      </c>
      <c r="C185" s="11">
        <v>2.0178103814684745</v>
      </c>
      <c r="D185" s="11">
        <f t="shared" si="128"/>
        <v>0.16274749474105232</v>
      </c>
      <c r="E185" s="11">
        <v>0.78613884008777668</v>
      </c>
      <c r="F185" s="11">
        <f t="shared" si="129"/>
        <v>0.948886334828829</v>
      </c>
      <c r="G185" s="200">
        <f>IF(B185&gt;0,(1+(E185/B185))^(1/($C$6-$B$6))-1,0)</f>
        <v>2.3833955970664844E-2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9.1608662669892755</v>
      </c>
      <c r="C186" s="11">
        <v>10.628577863139265</v>
      </c>
      <c r="D186" s="11">
        <f t="shared" si="128"/>
        <v>1.4677115961499894</v>
      </c>
      <c r="E186" s="11">
        <v>4.1548670392036575</v>
      </c>
      <c r="F186" s="11">
        <f t="shared" si="129"/>
        <v>5.6225786353536469</v>
      </c>
      <c r="G186" s="200">
        <f t="shared" ref="G186:G205" si="131">IF(B186&gt;0,(1+(E186/B186))^(1/($C$6-$B$6))-1,0)</f>
        <v>2.5247147570039319E-2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3.6754452954903702</v>
      </c>
      <c r="C187" s="11">
        <v>2.9240161641332274</v>
      </c>
      <c r="D187" s="11">
        <f t="shared" si="128"/>
        <v>-0.75142913135714284</v>
      </c>
      <c r="E187" s="11">
        <v>1.1191301811834118</v>
      </c>
      <c r="F187" s="11">
        <f t="shared" si="129"/>
        <v>0.36770104982626894</v>
      </c>
      <c r="G187" s="200">
        <f t="shared" si="131"/>
        <v>1.7878668671728937E-2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3.3348589090766017</v>
      </c>
      <c r="C188" s="11">
        <v>6.6373725328131128</v>
      </c>
      <c r="D188" s="11">
        <f t="shared" si="128"/>
        <v>3.3025136237365111</v>
      </c>
      <c r="E188" s="11">
        <v>3.2170512768711115</v>
      </c>
      <c r="F188" s="11">
        <f t="shared" si="129"/>
        <v>6.5195649006076231</v>
      </c>
      <c r="G188" s="200">
        <f t="shared" si="131"/>
        <v>4.6050612393545576E-2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2.3999052830037764</v>
      </c>
      <c r="C189" s="11">
        <v>2.2248589023457899</v>
      </c>
      <c r="D189" s="11">
        <f t="shared" si="128"/>
        <v>-0.1750463806579865</v>
      </c>
      <c r="E189" s="11">
        <v>0.5740999339976407</v>
      </c>
      <c r="F189" s="11">
        <f t="shared" si="129"/>
        <v>0.3990535533396542</v>
      </c>
      <c r="G189" s="200">
        <f t="shared" si="131"/>
        <v>1.4401403968956616E-2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2.197002871610668</v>
      </c>
      <c r="C190" s="11">
        <v>1.8291939983913867</v>
      </c>
      <c r="D190" s="11">
        <f t="shared" si="128"/>
        <v>-0.36780887321928124</v>
      </c>
      <c r="E190" s="11">
        <v>0.69786527899103756</v>
      </c>
      <c r="F190" s="11">
        <f t="shared" ref="F190:F191" si="132">SUM(D190:E190)</f>
        <v>0.33005640577175632</v>
      </c>
      <c r="G190" s="200">
        <f t="shared" si="131"/>
        <v>1.855982949434587E-2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11.545473944523645</v>
      </c>
      <c r="C191" s="11">
        <v>10.852318926889211</v>
      </c>
      <c r="D191" s="11">
        <f t="shared" si="128"/>
        <v>-0.69315501763443343</v>
      </c>
      <c r="E191" s="11">
        <v>4.6449649087677374</v>
      </c>
      <c r="F191" s="11">
        <f t="shared" si="132"/>
        <v>3.9518098911333039</v>
      </c>
      <c r="G191" s="200">
        <f t="shared" si="131"/>
        <v>2.2797812120449956E-2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19.144513325961178</v>
      </c>
      <c r="C192" s="11">
        <v>18.629986958208743</v>
      </c>
      <c r="D192" s="11">
        <f t="shared" si="128"/>
        <v>-0.51452636775243477</v>
      </c>
      <c r="E192" s="11">
        <v>9.123328427924795</v>
      </c>
      <c r="F192" s="11">
        <f t="shared" ref="F192:F195" si="133">SUM(D192:E192)</f>
        <v>8.6088020601723603</v>
      </c>
      <c r="G192" s="200">
        <f t="shared" si="131"/>
        <v>2.6321014427658218E-2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3.303094427005858</v>
      </c>
      <c r="C193" s="11">
        <v>1.2107153047992865</v>
      </c>
      <c r="D193" s="11">
        <f t="shared" si="128"/>
        <v>-2.0923791222065713</v>
      </c>
      <c r="E193" s="11">
        <v>1.1481066670531765</v>
      </c>
      <c r="F193" s="11">
        <f t="shared" si="133"/>
        <v>-0.94427245515339475</v>
      </c>
      <c r="G193" s="200">
        <f t="shared" si="131"/>
        <v>2.0086691772897458E-2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1.4837899291888323</v>
      </c>
      <c r="C194" s="11">
        <v>1.4640492117531485</v>
      </c>
      <c r="D194" s="11">
        <f t="shared" si="128"/>
        <v>-1.9740717435683841E-2</v>
      </c>
      <c r="E194" s="11">
        <v>0.74394067336933589</v>
      </c>
      <c r="F194" s="11">
        <f t="shared" si="133"/>
        <v>0.72419995593365205</v>
      </c>
      <c r="G194" s="200">
        <f t="shared" si="131"/>
        <v>2.7462586795258037E-2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13.291212945910186</v>
      </c>
      <c r="C195" s="11">
        <v>13.09989359095292</v>
      </c>
      <c r="D195" s="11">
        <f t="shared" si="128"/>
        <v>-0.19131935495726538</v>
      </c>
      <c r="E195" s="11">
        <v>4.7970537364478831</v>
      </c>
      <c r="F195" s="11">
        <f t="shared" si="133"/>
        <v>4.6057343814906178</v>
      </c>
      <c r="G195" s="200">
        <f t="shared" si="131"/>
        <v>2.0756503837346951E-2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6.2799207922808051</v>
      </c>
      <c r="C196" s="11">
        <v>5.4716885580911203</v>
      </c>
      <c r="D196" s="11">
        <f t="shared" si="128"/>
        <v>-0.80823223418968482</v>
      </c>
      <c r="E196" s="11">
        <v>2.2450636020416184</v>
      </c>
      <c r="F196" s="11">
        <f t="shared" ref="F196" si="134">SUM(D196:E196)</f>
        <v>1.4368313678519335</v>
      </c>
      <c r="G196" s="200">
        <f t="shared" si="131"/>
        <v>2.0585268096918741E-2</v>
      </c>
    </row>
    <row r="197" spans="1:14" x14ac:dyDescent="0.2">
      <c r="A197" t="str">
        <f t="shared" si="127"/>
        <v>54 Textiles, printing and other skilled trades</v>
      </c>
      <c r="B197" s="11">
        <v>3.1173001351701815</v>
      </c>
      <c r="C197" s="11">
        <v>3.3303793802077299</v>
      </c>
      <c r="D197" s="11">
        <f t="shared" si="128"/>
        <v>0.21307924503754849</v>
      </c>
      <c r="E197" s="11">
        <v>1.374708597817498</v>
      </c>
      <c r="F197" s="11">
        <f t="shared" ref="F197" si="135">SUM(D197:E197)</f>
        <v>1.5877878428550465</v>
      </c>
      <c r="G197" s="200">
        <f t="shared" si="131"/>
        <v>2.4654531157894954E-2</v>
      </c>
    </row>
    <row r="198" spans="1:14" x14ac:dyDescent="0.2">
      <c r="A198" t="str">
        <f t="shared" si="127"/>
        <v>61 Caring personal service occupations</v>
      </c>
      <c r="B198" s="11">
        <v>26.273232804684955</v>
      </c>
      <c r="C198" s="11">
        <v>31.795413798598634</v>
      </c>
      <c r="D198" s="11">
        <f>C198-B198</f>
        <v>5.522180993913679</v>
      </c>
      <c r="E198" s="11">
        <v>15.841316082646605</v>
      </c>
      <c r="F198" s="11">
        <f>SUM(D198:E198)</f>
        <v>21.363497076560286</v>
      </c>
      <c r="G198" s="200">
        <f t="shared" si="131"/>
        <v>3.195614764253274E-2</v>
      </c>
    </row>
    <row r="199" spans="1:14" x14ac:dyDescent="0.2">
      <c r="A199" t="str">
        <f t="shared" si="127"/>
        <v>62 Leisure, travel and related personal service occupations</v>
      </c>
      <c r="B199" s="11">
        <v>6.4322724404989096</v>
      </c>
      <c r="C199" s="11">
        <v>5.5289566041630653</v>
      </c>
      <c r="D199" s="11">
        <f t="shared" ref="D199:D205" si="136">C199-B199</f>
        <v>-0.90331583633584422</v>
      </c>
      <c r="E199" s="11">
        <v>2.5668841010918642</v>
      </c>
      <c r="F199" s="11">
        <f t="shared" ref="F199:F200" si="137">SUM(D199:E199)</f>
        <v>1.6635682647560199</v>
      </c>
      <c r="G199" s="200">
        <f t="shared" si="131"/>
        <v>2.2639330795280355E-2</v>
      </c>
    </row>
    <row r="200" spans="1:14" x14ac:dyDescent="0.2">
      <c r="A200" t="str">
        <f t="shared" si="127"/>
        <v>63 Community and civil enforcement occupations</v>
      </c>
      <c r="B200" s="11">
        <v>0.18615066428774094</v>
      </c>
      <c r="C200" s="11">
        <v>0.16971177132650136</v>
      </c>
      <c r="D200" s="11">
        <f t="shared" si="136"/>
        <v>-1.6438892961239571E-2</v>
      </c>
      <c r="E200" s="11">
        <v>5.3959353189493138E-2</v>
      </c>
      <c r="F200" s="11">
        <f t="shared" si="137"/>
        <v>3.7520460228253567E-2</v>
      </c>
      <c r="G200" s="200">
        <f t="shared" si="131"/>
        <v>1.711418836229095E-2</v>
      </c>
    </row>
    <row r="201" spans="1:14" x14ac:dyDescent="0.2">
      <c r="A201" t="str">
        <f t="shared" si="127"/>
        <v>71 Sales occupations</v>
      </c>
      <c r="B201" s="11">
        <v>17.682283253648997</v>
      </c>
      <c r="C201" s="11">
        <v>19.235695610158746</v>
      </c>
      <c r="D201" s="11">
        <f t="shared" si="136"/>
        <v>1.5534123565097495</v>
      </c>
      <c r="E201" s="11">
        <v>8.2756896845530932</v>
      </c>
      <c r="F201" s="11">
        <f t="shared" ref="F201:F202" si="138">SUM(D201:E201)</f>
        <v>9.8291020410628427</v>
      </c>
      <c r="G201" s="200">
        <f t="shared" si="131"/>
        <v>2.5924722497119301E-2</v>
      </c>
    </row>
    <row r="202" spans="1:14" x14ac:dyDescent="0.2">
      <c r="A202" t="str">
        <f t="shared" si="127"/>
        <v>72 Customer service occupations</v>
      </c>
      <c r="B202" s="11">
        <v>4.4386310200117203</v>
      </c>
      <c r="C202" s="11">
        <v>5.5471671973792489</v>
      </c>
      <c r="D202" s="11">
        <f t="shared" si="136"/>
        <v>1.1085361773675286</v>
      </c>
      <c r="E202" s="11">
        <v>2.1767376983117943</v>
      </c>
      <c r="F202" s="11">
        <f t="shared" si="138"/>
        <v>3.2852738756793229</v>
      </c>
      <c r="G202" s="200">
        <f t="shared" si="131"/>
        <v>2.6960329226457524E-2</v>
      </c>
    </row>
    <row r="203" spans="1:14" x14ac:dyDescent="0.2">
      <c r="A203" t="str">
        <f t="shared" si="127"/>
        <v>81 Process, plant and machine operatives</v>
      </c>
      <c r="B203" s="11">
        <v>6.4778753857790061</v>
      </c>
      <c r="C203" s="11">
        <v>8.4356392003464684</v>
      </c>
      <c r="D203" s="11">
        <f t="shared" si="136"/>
        <v>1.9577638145674623</v>
      </c>
      <c r="E203" s="11">
        <v>2.9349096538672432</v>
      </c>
      <c r="F203" s="11">
        <f t="shared" ref="F203:F204" si="139">SUM(D203:E203)</f>
        <v>4.8926734684347055</v>
      </c>
      <c r="G203" s="200">
        <f t="shared" si="131"/>
        <v>2.5224643309489148E-2</v>
      </c>
    </row>
    <row r="204" spans="1:14" x14ac:dyDescent="0.2">
      <c r="A204" t="str">
        <f t="shared" si="127"/>
        <v>82 Transport and mobile machine drivers and operatives</v>
      </c>
      <c r="B204" s="11">
        <v>10.213718618740538</v>
      </c>
      <c r="C204" s="11">
        <v>13.986796097826618</v>
      </c>
      <c r="D204" s="11">
        <f t="shared" si="136"/>
        <v>3.7730774790860799</v>
      </c>
      <c r="E204" s="11">
        <v>6.4473286989814529</v>
      </c>
      <c r="F204" s="11">
        <f t="shared" si="139"/>
        <v>10.220406178067533</v>
      </c>
      <c r="G204" s="200">
        <f t="shared" si="131"/>
        <v>3.316073818986176E-2</v>
      </c>
    </row>
    <row r="205" spans="1:14" x14ac:dyDescent="0.2">
      <c r="A205" t="str">
        <f t="shared" si="127"/>
        <v>91 Elementary trades and related occupations</v>
      </c>
      <c r="B205" s="11">
        <v>2.5056891841841828</v>
      </c>
      <c r="C205" s="11">
        <v>6.4801262491876042</v>
      </c>
      <c r="D205" s="11">
        <f t="shared" si="136"/>
        <v>3.9744370650034213</v>
      </c>
      <c r="E205" s="11">
        <v>2.3160761759297999</v>
      </c>
      <c r="F205" s="11">
        <f t="shared" ref="F205" si="140">SUM(D205:E205)</f>
        <v>6.2905132409332207</v>
      </c>
      <c r="G205" s="200">
        <f t="shared" si="131"/>
        <v>4.4604578343268919E-2</v>
      </c>
    </row>
    <row r="206" spans="1:14" x14ac:dyDescent="0.2">
      <c r="A206" t="str">
        <f t="shared" si="127"/>
        <v>92 Elementary administration and service occupations</v>
      </c>
      <c r="B206" s="11">
        <v>14.960049506696498</v>
      </c>
      <c r="C206" s="11">
        <v>13.312862796616601</v>
      </c>
      <c r="D206" s="11">
        <f t="shared" ref="D206" si="141">C206-B206</f>
        <v>-1.6471867100798967</v>
      </c>
      <c r="E206" s="11">
        <v>6.0542085827066376</v>
      </c>
      <c r="F206" s="11">
        <f t="shared" ref="F206" si="142">SUM(D206:E206)</f>
        <v>4.4070218726267409</v>
      </c>
      <c r="G206" s="200">
        <f t="shared" ref="G206:G207" si="143">IF(B206&gt;0,(1+(E206/B206))^(1/($C$6-$B$6))-1,0)</f>
        <v>2.291308808585546E-2</v>
      </c>
    </row>
    <row r="207" spans="1:14" x14ac:dyDescent="0.2">
      <c r="A207" t="str">
        <f t="shared" si="127"/>
        <v>All occupations</v>
      </c>
      <c r="B207" s="11">
        <f>SUM(B181:B206)</f>
        <v>203.93819921593749</v>
      </c>
      <c r="C207" s="11">
        <f t="shared" ref="C207:F207" si="144">SUM(C181:C206)</f>
        <v>222.2353771644762</v>
      </c>
      <c r="D207" s="11">
        <f t="shared" si="144"/>
        <v>18.297177948538728</v>
      </c>
      <c r="E207" s="11">
        <f t="shared" si="144"/>
        <v>95.89193689527059</v>
      </c>
      <c r="F207" s="11">
        <f t="shared" si="144"/>
        <v>114.18911484380935</v>
      </c>
      <c r="G207" s="200">
        <f t="shared" si="143"/>
        <v>2.6026190501291291E-2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10.431569347916087</v>
      </c>
      <c r="C210" s="11">
        <v>6.155546955531193</v>
      </c>
      <c r="D210" s="11">
        <f>C210-B210</f>
        <v>-4.2760223923848937</v>
      </c>
      <c r="E210" s="11">
        <v>3.4784090212648477</v>
      </c>
      <c r="F210" s="11">
        <f>SUM(D210:E210)</f>
        <v>-0.79761337112004593</v>
      </c>
      <c r="G210" s="200">
        <f>IF(B210&gt;0,(1+(E210/B210))^(1/($C$6-$B$6))-1,0)</f>
        <v>1.9369856415450526E-2</v>
      </c>
    </row>
    <row r="211" spans="1:7" x14ac:dyDescent="0.2">
      <c r="A211" t="str">
        <f t="shared" si="146"/>
        <v>12 Other managers and proprietors</v>
      </c>
      <c r="B211" s="11">
        <v>5.8715108205177868</v>
      </c>
      <c r="C211" s="11">
        <v>4.9777655179017026</v>
      </c>
      <c r="D211" s="11">
        <f t="shared" ref="D211:D226" si="147">C211-B211</f>
        <v>-0.8937453026160842</v>
      </c>
      <c r="E211" s="11">
        <v>2.8271248690020778</v>
      </c>
      <c r="F211" s="11">
        <f t="shared" ref="F211:F218" si="148">SUM(D211:E211)</f>
        <v>1.9333795663859936</v>
      </c>
      <c r="G211" s="200">
        <f t="shared" ref="G211:G213" si="149">IF(B211&gt;0,(1+(E211/B211))^(1/($C$6-$B$6))-1,0)</f>
        <v>2.6549947502771953E-2</v>
      </c>
    </row>
    <row r="212" spans="1:7" x14ac:dyDescent="0.2">
      <c r="A212" t="str">
        <f t="shared" si="146"/>
        <v>21 Science, research, engineering and technology professionals</v>
      </c>
      <c r="B212" s="11">
        <v>5.8820168703179805</v>
      </c>
      <c r="C212" s="11">
        <v>5.8399010614315596</v>
      </c>
      <c r="D212" s="11">
        <f t="shared" si="147"/>
        <v>-4.2115808886420858E-2</v>
      </c>
      <c r="E212" s="11">
        <v>2.0978794428418999</v>
      </c>
      <c r="F212" s="11">
        <f t="shared" si="148"/>
        <v>2.055763633955479</v>
      </c>
      <c r="G212" s="200">
        <f t="shared" si="149"/>
        <v>2.0543213019196038E-2</v>
      </c>
    </row>
    <row r="213" spans="1:7" x14ac:dyDescent="0.2">
      <c r="A213" t="str">
        <f t="shared" si="146"/>
        <v>22 Health professionals</v>
      </c>
      <c r="B213" s="11">
        <v>2.8637736585647611</v>
      </c>
      <c r="C213" s="11">
        <v>2.1021181803876501</v>
      </c>
      <c r="D213" s="11">
        <f t="shared" si="147"/>
        <v>-0.76165547817711099</v>
      </c>
      <c r="E213" s="11">
        <v>1.2225929465032399</v>
      </c>
      <c r="F213" s="11">
        <f t="shared" si="148"/>
        <v>0.46093746832612892</v>
      </c>
      <c r="G213" s="200">
        <f t="shared" si="149"/>
        <v>2.398416902811018E-2</v>
      </c>
    </row>
    <row r="214" spans="1:7" x14ac:dyDescent="0.2">
      <c r="A214" t="str">
        <f t="shared" si="146"/>
        <v>23 Teaching and other educational professionals</v>
      </c>
      <c r="B214" s="11">
        <v>1.3578080399763406</v>
      </c>
      <c r="C214" s="11">
        <v>0.87719053831834592</v>
      </c>
      <c r="D214" s="11">
        <f t="shared" si="147"/>
        <v>-0.48061750165799466</v>
      </c>
      <c r="E214" s="11">
        <v>0.50399130400744918</v>
      </c>
      <c r="F214" s="11">
        <f t="shared" si="148"/>
        <v>2.337380234945452E-2</v>
      </c>
      <c r="G214" s="200">
        <f>IF(B214&gt;0,(1+(E214/B214))^(1/($C$6-$B$6))-1,0)</f>
        <v>2.1267786058967619E-2</v>
      </c>
    </row>
    <row r="215" spans="1:7" x14ac:dyDescent="0.2">
      <c r="A215" t="str">
        <f t="shared" si="146"/>
        <v>24 Business, media and public service professionals</v>
      </c>
      <c r="B215" s="11">
        <v>5.989325148770102</v>
      </c>
      <c r="C215" s="11">
        <v>4.4036098380420077</v>
      </c>
      <c r="D215" s="11">
        <f t="shared" si="147"/>
        <v>-1.5857153107280944</v>
      </c>
      <c r="E215" s="11">
        <v>2.1522094822028177</v>
      </c>
      <c r="F215" s="11">
        <f t="shared" si="148"/>
        <v>0.56649417147472336</v>
      </c>
      <c r="G215" s="200">
        <f t="shared" ref="G215:G234" si="150">IF(B215&gt;0,(1+(E215/B215))^(1/($C$6-$B$6))-1,0)</f>
        <v>2.067754162404789E-2</v>
      </c>
    </row>
    <row r="216" spans="1:7" x14ac:dyDescent="0.2">
      <c r="A216" t="str">
        <f t="shared" si="146"/>
        <v>31 Science, engineering and technology associate professionals</v>
      </c>
      <c r="B216" s="11">
        <v>2.5532043005755627</v>
      </c>
      <c r="C216" s="11">
        <v>2.1029459520534117</v>
      </c>
      <c r="D216" s="11">
        <f t="shared" si="147"/>
        <v>-0.45025834852215096</v>
      </c>
      <c r="E216" s="11">
        <v>0.84555822560518257</v>
      </c>
      <c r="F216" s="11">
        <f t="shared" si="148"/>
        <v>0.3952998770830316</v>
      </c>
      <c r="G216" s="200">
        <f t="shared" si="150"/>
        <v>1.9253825791974766E-2</v>
      </c>
    </row>
    <row r="217" spans="1:7" x14ac:dyDescent="0.2">
      <c r="A217" t="str">
        <f t="shared" si="146"/>
        <v>32 Health and social care associate professionals</v>
      </c>
      <c r="B217" s="11">
        <v>2.4384766257525481</v>
      </c>
      <c r="C217" s="11">
        <v>2.8837788258141384</v>
      </c>
      <c r="D217" s="11">
        <f t="shared" si="147"/>
        <v>0.44530220006159027</v>
      </c>
      <c r="E217" s="11">
        <v>1.7655708287270424</v>
      </c>
      <c r="F217" s="11">
        <f t="shared" si="148"/>
        <v>2.2108730287886327</v>
      </c>
      <c r="G217" s="200">
        <f t="shared" si="150"/>
        <v>3.6978934703507438E-2</v>
      </c>
    </row>
    <row r="218" spans="1:7" x14ac:dyDescent="0.2">
      <c r="A218" t="str">
        <f t="shared" si="146"/>
        <v>33 Protective service occupations</v>
      </c>
      <c r="B218" s="11">
        <v>2.3991506752116822</v>
      </c>
      <c r="C218" s="11">
        <v>1.5159703808011293</v>
      </c>
      <c r="D218" s="11">
        <f t="shared" si="147"/>
        <v>-0.8831802944105529</v>
      </c>
      <c r="E218" s="11">
        <v>0.50558519405295566</v>
      </c>
      <c r="F218" s="11">
        <f t="shared" si="148"/>
        <v>-0.37759510035759725</v>
      </c>
      <c r="G218" s="200">
        <f t="shared" si="150"/>
        <v>1.2830120300169057E-2</v>
      </c>
    </row>
    <row r="219" spans="1:7" x14ac:dyDescent="0.2">
      <c r="A219" t="str">
        <f t="shared" si="146"/>
        <v>34 Culture, media and sports occupations</v>
      </c>
      <c r="B219" s="11">
        <v>0.97371875034334909</v>
      </c>
      <c r="C219" s="11">
        <v>0.3780364059065256</v>
      </c>
      <c r="D219" s="11">
        <f t="shared" si="147"/>
        <v>-0.59568234443682355</v>
      </c>
      <c r="E219" s="11">
        <v>0.22893592256702847</v>
      </c>
      <c r="F219" s="11">
        <f t="shared" ref="F219:F220" si="151">SUM(D219:E219)</f>
        <v>-0.36674642186979511</v>
      </c>
      <c r="G219" s="200">
        <f t="shared" si="150"/>
        <v>1.4177163823409833E-2</v>
      </c>
    </row>
    <row r="220" spans="1:7" x14ac:dyDescent="0.2">
      <c r="A220" t="str">
        <f t="shared" si="146"/>
        <v>35 Business and public service associate professionals</v>
      </c>
      <c r="B220" s="11">
        <v>9.206678666296483</v>
      </c>
      <c r="C220" s="11">
        <v>6.5943928682677813</v>
      </c>
      <c r="D220" s="11">
        <f t="shared" si="147"/>
        <v>-2.6122857980287018</v>
      </c>
      <c r="E220" s="11">
        <v>3.1313951416070371</v>
      </c>
      <c r="F220" s="11">
        <f t="shared" si="151"/>
        <v>0.51910934357833538</v>
      </c>
      <c r="G220" s="200">
        <f t="shared" si="150"/>
        <v>1.9709092667009598E-2</v>
      </c>
    </row>
    <row r="221" spans="1:7" x14ac:dyDescent="0.2">
      <c r="A221" t="str">
        <f t="shared" si="146"/>
        <v>41 Administrative occupations</v>
      </c>
      <c r="B221" s="11">
        <v>21.020115303293661</v>
      </c>
      <c r="C221" s="11">
        <v>13.919967247909602</v>
      </c>
      <c r="D221" s="11">
        <f t="shared" si="147"/>
        <v>-7.100148055384059</v>
      </c>
      <c r="E221" s="11">
        <v>8.1745092822103231</v>
      </c>
      <c r="F221" s="11">
        <f t="shared" ref="F221:F224" si="152">SUM(D221:E221)</f>
        <v>1.0743612268262641</v>
      </c>
      <c r="G221" s="200">
        <f t="shared" si="150"/>
        <v>2.2141889013964855E-2</v>
      </c>
    </row>
    <row r="222" spans="1:7" x14ac:dyDescent="0.2">
      <c r="A222" t="str">
        <f t="shared" si="146"/>
        <v>42 Secretarial and related occupations</v>
      </c>
      <c r="B222" s="11">
        <v>4.2568100340459232</v>
      </c>
      <c r="C222" s="11">
        <v>1.2361059686069724</v>
      </c>
      <c r="D222" s="11">
        <f t="shared" si="147"/>
        <v>-3.0207040654389505</v>
      </c>
      <c r="E222" s="11">
        <v>1.2960701587779184</v>
      </c>
      <c r="F222" s="11">
        <f t="shared" si="152"/>
        <v>-1.7246339066610321</v>
      </c>
      <c r="G222" s="200">
        <f t="shared" si="150"/>
        <v>1.7877705736245586E-2</v>
      </c>
    </row>
    <row r="223" spans="1:7" x14ac:dyDescent="0.2">
      <c r="A223" t="str">
        <f t="shared" si="146"/>
        <v>51 Skilled agricultural and related trades</v>
      </c>
      <c r="B223" s="11">
        <v>2.1987422384582755</v>
      </c>
      <c r="C223" s="11">
        <v>1.943934045668825</v>
      </c>
      <c r="D223" s="11">
        <f t="shared" si="147"/>
        <v>-0.25480819278945055</v>
      </c>
      <c r="E223" s="11">
        <v>1.0722652426142034</v>
      </c>
      <c r="F223" s="11">
        <f t="shared" si="152"/>
        <v>0.81745704982475287</v>
      </c>
      <c r="G223" s="200">
        <f t="shared" si="150"/>
        <v>2.6834569401409825E-2</v>
      </c>
    </row>
    <row r="224" spans="1:7" x14ac:dyDescent="0.2">
      <c r="A224" t="str">
        <f t="shared" si="146"/>
        <v>52 Skilled metal, electrical and electronic trades</v>
      </c>
      <c r="B224" s="11">
        <v>7.5811339907579391</v>
      </c>
      <c r="C224" s="11">
        <v>5.9752708691343717</v>
      </c>
      <c r="D224" s="11">
        <f t="shared" si="147"/>
        <v>-1.6058631216235675</v>
      </c>
      <c r="E224" s="11">
        <v>2.4072108545155766</v>
      </c>
      <c r="F224" s="11">
        <f t="shared" si="152"/>
        <v>0.80134773289200911</v>
      </c>
      <c r="G224" s="200">
        <f t="shared" si="150"/>
        <v>1.8553761654105383E-2</v>
      </c>
    </row>
    <row r="225" spans="1:7" x14ac:dyDescent="0.2">
      <c r="A225" t="str">
        <f t="shared" si="146"/>
        <v>53 Skilled construction and building trades</v>
      </c>
      <c r="B225" s="11">
        <v>5.7990345411156277</v>
      </c>
      <c r="C225" s="11">
        <v>5.3776691927581686</v>
      </c>
      <c r="D225" s="11">
        <f t="shared" si="147"/>
        <v>-0.42136534835745909</v>
      </c>
      <c r="E225" s="11">
        <v>2.3920512360588075</v>
      </c>
      <c r="F225" s="11">
        <f t="shared" ref="F225" si="153">SUM(D225:E225)</f>
        <v>1.9706858877013484</v>
      </c>
      <c r="G225" s="200">
        <f t="shared" si="150"/>
        <v>2.3290758324488126E-2</v>
      </c>
    </row>
    <row r="226" spans="1:7" x14ac:dyDescent="0.2">
      <c r="A226" t="str">
        <f t="shared" si="146"/>
        <v>54 Textiles, printing and other skilled trades</v>
      </c>
      <c r="B226" s="11">
        <v>3.6775874218134303</v>
      </c>
      <c r="C226" s="11">
        <v>2.7969187313936077</v>
      </c>
      <c r="D226" s="11">
        <f t="shared" si="147"/>
        <v>-0.88066869041982265</v>
      </c>
      <c r="E226" s="11">
        <v>1.284640133555885</v>
      </c>
      <c r="F226" s="11">
        <f t="shared" ref="F226" si="154">SUM(D226:E226)</f>
        <v>0.40397144313606237</v>
      </c>
      <c r="G226" s="200">
        <f t="shared" si="150"/>
        <v>2.0173985295392827E-2</v>
      </c>
    </row>
    <row r="227" spans="1:7" x14ac:dyDescent="0.2">
      <c r="A227" t="str">
        <f t="shared" si="146"/>
        <v>61 Caring personal service occupations</v>
      </c>
      <c r="B227" s="11">
        <v>17.802156213856104</v>
      </c>
      <c r="C227" s="11">
        <v>12.817115951728484</v>
      </c>
      <c r="D227" s="11">
        <f>C227-B227</f>
        <v>-4.9850402621276206</v>
      </c>
      <c r="E227" s="11">
        <v>7.8752431493249828</v>
      </c>
      <c r="F227" s="11">
        <f>SUM(D227:E227)</f>
        <v>2.8902028871973622</v>
      </c>
      <c r="G227" s="200">
        <f t="shared" si="150"/>
        <v>2.4720037512034443E-2</v>
      </c>
    </row>
    <row r="228" spans="1:7" x14ac:dyDescent="0.2">
      <c r="A228" t="str">
        <f t="shared" si="146"/>
        <v>62 Leisure, travel and related personal service occupations</v>
      </c>
      <c r="B228" s="11">
        <v>6.2140846701372139</v>
      </c>
      <c r="C228" s="11">
        <v>3.8239783679719994</v>
      </c>
      <c r="D228" s="11">
        <f t="shared" ref="D228:D234" si="155">C228-B228</f>
        <v>-2.3901063021652145</v>
      </c>
      <c r="E228" s="11">
        <v>2.2864483480028981</v>
      </c>
      <c r="F228" s="11">
        <f t="shared" ref="F228:F229" si="156">SUM(D228:E228)</f>
        <v>-0.10365795416231638</v>
      </c>
      <c r="G228" s="200">
        <f t="shared" si="150"/>
        <v>2.1107029907796448E-2</v>
      </c>
    </row>
    <row r="229" spans="1:7" x14ac:dyDescent="0.2">
      <c r="A229" t="str">
        <f t="shared" si="146"/>
        <v>63 Community and civil enforcement occupations</v>
      </c>
      <c r="B229" s="11">
        <v>0.25901884611558867</v>
      </c>
      <c r="C229" s="11">
        <v>0.19934145368447015</v>
      </c>
      <c r="D229" s="11">
        <f t="shared" si="155"/>
        <v>-5.9677392431118526E-2</v>
      </c>
      <c r="E229" s="11">
        <v>8.1087005230929973E-2</v>
      </c>
      <c r="F229" s="11">
        <f t="shared" si="156"/>
        <v>2.1409612799811448E-2</v>
      </c>
      <c r="G229" s="200">
        <f t="shared" si="150"/>
        <v>1.8322913347738279E-2</v>
      </c>
    </row>
    <row r="230" spans="1:7" x14ac:dyDescent="0.2">
      <c r="A230" t="str">
        <f t="shared" si="146"/>
        <v>71 Sales occupations</v>
      </c>
      <c r="B230" s="11">
        <v>16.680032568820206</v>
      </c>
      <c r="C230" s="11">
        <v>12.665516513598709</v>
      </c>
      <c r="D230" s="11">
        <f t="shared" si="155"/>
        <v>-4.0145160552214971</v>
      </c>
      <c r="E230" s="11">
        <v>7.3518918464389547</v>
      </c>
      <c r="F230" s="11">
        <f t="shared" ref="F230:F231" si="157">SUM(D230:E230)</f>
        <v>3.3373757912174575</v>
      </c>
      <c r="G230" s="200">
        <f t="shared" si="150"/>
        <v>2.4643470811159585E-2</v>
      </c>
    </row>
    <row r="231" spans="1:7" x14ac:dyDescent="0.2">
      <c r="A231" t="str">
        <f t="shared" si="146"/>
        <v>72 Customer service occupations</v>
      </c>
      <c r="B231" s="11">
        <v>4.3882362667985264</v>
      </c>
      <c r="C231" s="11">
        <v>3.8897032311652509</v>
      </c>
      <c r="D231" s="11">
        <f t="shared" si="155"/>
        <v>-0.49853303563327556</v>
      </c>
      <c r="E231" s="11">
        <v>2.1324131102895607</v>
      </c>
      <c r="F231" s="11">
        <f t="shared" si="157"/>
        <v>1.6338800746562852</v>
      </c>
      <c r="G231" s="200">
        <f t="shared" si="150"/>
        <v>2.6754755647593997E-2</v>
      </c>
    </row>
    <row r="232" spans="1:7" x14ac:dyDescent="0.2">
      <c r="A232" t="str">
        <f t="shared" si="146"/>
        <v>81 Process, plant and machine operatives</v>
      </c>
      <c r="B232" s="11">
        <v>8.465262577829991</v>
      </c>
      <c r="C232" s="11">
        <v>8.1550211226562155</v>
      </c>
      <c r="D232" s="11">
        <f t="shared" si="155"/>
        <v>-0.31024145517377555</v>
      </c>
      <c r="E232" s="11">
        <v>3.5152478276233818</v>
      </c>
      <c r="F232" s="11">
        <f t="shared" ref="F232:F233" si="158">SUM(D232:E232)</f>
        <v>3.2050063724496063</v>
      </c>
      <c r="G232" s="200">
        <f t="shared" si="150"/>
        <v>2.3424145797896312E-2</v>
      </c>
    </row>
    <row r="233" spans="1:7" x14ac:dyDescent="0.2">
      <c r="A233" t="str">
        <f t="shared" si="146"/>
        <v>82 Transport and mobile machine drivers and operatives</v>
      </c>
      <c r="B233" s="11">
        <v>15.296881320299052</v>
      </c>
      <c r="C233" s="11">
        <v>15.728292068739156</v>
      </c>
      <c r="D233" s="11">
        <f t="shared" si="155"/>
        <v>0.43141074844010419</v>
      </c>
      <c r="E233" s="11">
        <v>8.4788009038055723</v>
      </c>
      <c r="F233" s="11">
        <f t="shared" si="158"/>
        <v>8.9102116522456765</v>
      </c>
      <c r="G233" s="200">
        <f t="shared" si="150"/>
        <v>2.9837430563027789E-2</v>
      </c>
    </row>
    <row r="234" spans="1:7" x14ac:dyDescent="0.2">
      <c r="A234" t="str">
        <f t="shared" si="146"/>
        <v>91 Elementary trades and related occupations</v>
      </c>
      <c r="B234" s="11">
        <v>4.1054099243334257</v>
      </c>
      <c r="C234" s="11">
        <v>6.8060727668542622</v>
      </c>
      <c r="D234" s="11">
        <f t="shared" si="155"/>
        <v>2.7006628425208365</v>
      </c>
      <c r="E234" s="11">
        <v>2.7343326998873065</v>
      </c>
      <c r="F234" s="11">
        <f t="shared" ref="F234" si="159">SUM(D234:E234)</f>
        <v>5.4349955424081431</v>
      </c>
      <c r="G234" s="200">
        <f t="shared" si="150"/>
        <v>3.4615265731921419E-2</v>
      </c>
    </row>
    <row r="235" spans="1:7" x14ac:dyDescent="0.2">
      <c r="A235" t="str">
        <f t="shared" si="146"/>
        <v>92 Elementary administration and service occupations</v>
      </c>
      <c r="B235" s="11">
        <v>24.534804075448257</v>
      </c>
      <c r="C235" s="11">
        <v>19.804822494102694</v>
      </c>
      <c r="D235" s="11">
        <f t="shared" ref="D235" si="160">C235-B235</f>
        <v>-4.7299815813455623</v>
      </c>
      <c r="E235" s="11">
        <v>10.063080969455308</v>
      </c>
      <c r="F235" s="11">
        <f t="shared" ref="F235" si="161">SUM(D235:E235)</f>
        <v>5.3330993881097459</v>
      </c>
      <c r="G235" s="200">
        <f t="shared" ref="G235:G236" si="162">IF(B235&gt;0,(1+(E235/B235))^(1/($C$6-$B$6))-1,0)</f>
        <v>2.3177851444792452E-2</v>
      </c>
    </row>
    <row r="236" spans="1:7" x14ac:dyDescent="0.2">
      <c r="A236" t="str">
        <f t="shared" si="146"/>
        <v>All occupations</v>
      </c>
      <c r="B236" s="11">
        <f>SUM(B210:B235)</f>
        <v>192.24654289736591</v>
      </c>
      <c r="C236" s="11">
        <f t="shared" ref="C236:F236" si="163">SUM(C210:C235)</f>
        <v>152.97098655042822</v>
      </c>
      <c r="D236" s="11">
        <f t="shared" si="163"/>
        <v>-39.275556346937663</v>
      </c>
      <c r="E236" s="11">
        <f t="shared" si="163"/>
        <v>79.904545146173191</v>
      </c>
      <c r="F236" s="11">
        <f t="shared" si="163"/>
        <v>40.628988799235515</v>
      </c>
      <c r="G236" s="200">
        <f t="shared" si="162"/>
        <v>2.3442471715127144E-2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7.8460255536226597</v>
      </c>
      <c r="C239" s="11">
        <v>4.6762739685019072</v>
      </c>
      <c r="D239" s="11">
        <f>C239-B239</f>
        <v>-3.1697515851207525</v>
      </c>
      <c r="E239" s="11">
        <v>2.6966570096962883</v>
      </c>
      <c r="F239" s="11">
        <f>SUM(D239:E239)</f>
        <v>-0.4730945754244642</v>
      </c>
      <c r="G239" s="200">
        <f>IF(B239&gt;0,(1+(E239/B239))^(1/($C$6-$B$6))-1,0)</f>
        <v>1.9890220537468473E-2</v>
      </c>
    </row>
    <row r="240" spans="1:7" x14ac:dyDescent="0.2">
      <c r="A240" t="str">
        <f t="shared" si="165"/>
        <v>12 Other managers and proprietors</v>
      </c>
      <c r="B240" s="11">
        <v>3.9527272336621877</v>
      </c>
      <c r="C240" s="11">
        <v>2.5820749645203791</v>
      </c>
      <c r="D240" s="11">
        <f t="shared" ref="D240:D255" si="166">C240-B240</f>
        <v>-1.3706522691418086</v>
      </c>
      <c r="E240" s="11">
        <v>1.5260335293910137</v>
      </c>
      <c r="F240" s="11">
        <f t="shared" ref="F240:F247" si="167">SUM(D240:E240)</f>
        <v>0.15538126024920507</v>
      </c>
      <c r="G240" s="200">
        <f t="shared" ref="G240:G242" si="168">IF(B240&gt;0,(1+(E240/B240))^(1/($C$6-$B$6))-1,0)</f>
        <v>2.2003459882177001E-2</v>
      </c>
    </row>
    <row r="241" spans="1:7" x14ac:dyDescent="0.2">
      <c r="A241" t="str">
        <f t="shared" si="165"/>
        <v>21 Science, research, engineering and technology professionals</v>
      </c>
      <c r="B241" s="11">
        <v>3.7177947974720023</v>
      </c>
      <c r="C241" s="11">
        <v>2.6758154225390096</v>
      </c>
      <c r="D241" s="11">
        <f t="shared" si="166"/>
        <v>-1.0419793749329926</v>
      </c>
      <c r="E241" s="11">
        <v>1.124904689685349</v>
      </c>
      <c r="F241" s="11">
        <f t="shared" si="167"/>
        <v>8.2925314752356316E-2</v>
      </c>
      <c r="G241" s="200">
        <f t="shared" si="168"/>
        <v>1.7778971573884972E-2</v>
      </c>
    </row>
    <row r="242" spans="1:7" x14ac:dyDescent="0.2">
      <c r="A242" t="str">
        <f t="shared" si="165"/>
        <v>22 Health professionals</v>
      </c>
      <c r="B242" s="11">
        <v>1.5732224813638818</v>
      </c>
      <c r="C242" s="11">
        <v>1.1457639994084448</v>
      </c>
      <c r="D242" s="11">
        <f t="shared" si="166"/>
        <v>-0.42745848195543701</v>
      </c>
      <c r="E242" s="11">
        <v>0.61724404357083162</v>
      </c>
      <c r="F242" s="11">
        <f t="shared" si="167"/>
        <v>0.18978556161539462</v>
      </c>
      <c r="G242" s="200">
        <f t="shared" si="168"/>
        <v>2.2311152183414285E-2</v>
      </c>
    </row>
    <row r="243" spans="1:7" x14ac:dyDescent="0.2">
      <c r="A243" t="str">
        <f t="shared" si="165"/>
        <v>23 Teaching and other educational professionals</v>
      </c>
      <c r="B243" s="11">
        <v>0.9786023084962393</v>
      </c>
      <c r="C243" s="11">
        <v>0.60628551133845676</v>
      </c>
      <c r="D243" s="11">
        <f t="shared" si="166"/>
        <v>-0.37231679715778254</v>
      </c>
      <c r="E243" s="11">
        <v>0.351660274602558</v>
      </c>
      <c r="F243" s="11">
        <f t="shared" si="167"/>
        <v>-2.0656522555224544E-2</v>
      </c>
      <c r="G243" s="200">
        <f>IF(B243&gt;0,(1+(E243/B243))^(1/($C$6-$B$6))-1,0)</f>
        <v>2.0677973422105644E-2</v>
      </c>
    </row>
    <row r="244" spans="1:7" x14ac:dyDescent="0.2">
      <c r="A244" t="str">
        <f t="shared" si="165"/>
        <v>24 Business, media and public service professionals</v>
      </c>
      <c r="B244" s="11">
        <v>3.8864751961758763</v>
      </c>
      <c r="C244" s="11">
        <v>2.3615366809926663</v>
      </c>
      <c r="D244" s="11">
        <f t="shared" si="166"/>
        <v>-1.52493851518321</v>
      </c>
      <c r="E244" s="11">
        <v>1.3150035714004005</v>
      </c>
      <c r="F244" s="11">
        <f t="shared" si="167"/>
        <v>-0.20993494378280952</v>
      </c>
      <c r="G244" s="200">
        <f t="shared" ref="G244:G263" si="169">IF(B244&gt;0,(1+(E244/B244))^(1/($C$6-$B$6))-1,0)</f>
        <v>1.9619334050655635E-2</v>
      </c>
    </row>
    <row r="245" spans="1:7" x14ac:dyDescent="0.2">
      <c r="A245" t="str">
        <f t="shared" si="165"/>
        <v>31 Science, engineering and technology associate professionals</v>
      </c>
      <c r="B245" s="11">
        <v>2.3152763334386921</v>
      </c>
      <c r="C245" s="11">
        <v>1.5504445940749301</v>
      </c>
      <c r="D245" s="11">
        <f t="shared" si="166"/>
        <v>-0.76483173936376203</v>
      </c>
      <c r="E245" s="11">
        <v>0.6912330202121223</v>
      </c>
      <c r="F245" s="11">
        <f t="shared" si="167"/>
        <v>-7.3598719151639735E-2</v>
      </c>
      <c r="G245" s="200">
        <f>IF(B245&gt;0,(1+(E245/B245))^(1/($C$6-$B$6))-1,0)</f>
        <v>1.7569267022114365E-2</v>
      </c>
    </row>
    <row r="246" spans="1:7" x14ac:dyDescent="0.2">
      <c r="A246" t="str">
        <f t="shared" si="165"/>
        <v>32 Health and social care associate professionals</v>
      </c>
      <c r="B246" s="11">
        <v>0.73361389056480264</v>
      </c>
      <c r="C246" s="11">
        <v>0.7638746555138094</v>
      </c>
      <c r="D246" s="11">
        <f t="shared" si="166"/>
        <v>3.0260764949006758E-2</v>
      </c>
      <c r="E246" s="11">
        <v>0.41306745172745901</v>
      </c>
      <c r="F246" s="11">
        <f t="shared" si="167"/>
        <v>0.44332821667646577</v>
      </c>
      <c r="G246" s="200">
        <f t="shared" si="169"/>
        <v>3.02240405009917E-2</v>
      </c>
    </row>
    <row r="247" spans="1:7" x14ac:dyDescent="0.2">
      <c r="A247" t="str">
        <f t="shared" si="165"/>
        <v>33 Protective service occupations</v>
      </c>
      <c r="B247" s="11">
        <v>1.2601286190382455</v>
      </c>
      <c r="C247" s="11">
        <v>0.67538367106218189</v>
      </c>
      <c r="D247" s="11">
        <f t="shared" si="166"/>
        <v>-0.58474494797606358</v>
      </c>
      <c r="E247" s="11">
        <v>0.2861881690060642</v>
      </c>
      <c r="F247" s="11">
        <f t="shared" si="167"/>
        <v>-0.29855677896999938</v>
      </c>
      <c r="G247" s="200">
        <f t="shared" si="169"/>
        <v>1.3737642211774315E-2</v>
      </c>
    </row>
    <row r="248" spans="1:7" x14ac:dyDescent="0.2">
      <c r="A248" t="str">
        <f t="shared" si="165"/>
        <v>34 Culture, media and sports occupations</v>
      </c>
      <c r="B248" s="11">
        <v>0.87510680605523272</v>
      </c>
      <c r="C248" s="11">
        <v>0.39827679681595862</v>
      </c>
      <c r="D248" s="11">
        <f t="shared" si="166"/>
        <v>-0.4768300092392741</v>
      </c>
      <c r="E248" s="11">
        <v>0.21739853517813298</v>
      </c>
      <c r="F248" s="11">
        <f t="shared" ref="F248:F249" si="170">SUM(D248:E248)</f>
        <v>-0.25943147406114109</v>
      </c>
      <c r="G248" s="200">
        <f t="shared" si="169"/>
        <v>1.4902137442377672E-2</v>
      </c>
    </row>
    <row r="249" spans="1:7" x14ac:dyDescent="0.2">
      <c r="A249" t="str">
        <f t="shared" si="165"/>
        <v>35 Business and public service associate professionals</v>
      </c>
      <c r="B249" s="11">
        <v>5.5462609189315417</v>
      </c>
      <c r="C249" s="11">
        <v>3.1708525271490191</v>
      </c>
      <c r="D249" s="11">
        <f t="shared" si="166"/>
        <v>-2.3754083917825226</v>
      </c>
      <c r="E249" s="11">
        <v>1.61558258744337</v>
      </c>
      <c r="F249" s="11">
        <f t="shared" si="170"/>
        <v>-0.75982580433915259</v>
      </c>
      <c r="G249" s="200">
        <f t="shared" si="169"/>
        <v>1.7188953938498175E-2</v>
      </c>
    </row>
    <row r="250" spans="1:7" x14ac:dyDescent="0.2">
      <c r="A250" t="str">
        <f t="shared" si="165"/>
        <v>41 Administrative occupations</v>
      </c>
      <c r="B250" s="11">
        <v>9.2126113199075146</v>
      </c>
      <c r="C250" s="11">
        <v>2.5112583860315838</v>
      </c>
      <c r="D250" s="11">
        <f t="shared" si="166"/>
        <v>-6.7013529338759312</v>
      </c>
      <c r="E250" s="11">
        <v>1.9859684210959503</v>
      </c>
      <c r="F250" s="11">
        <f t="shared" ref="F250:F253" si="171">SUM(D250:E250)</f>
        <v>-4.7153845127799805</v>
      </c>
      <c r="G250" s="200">
        <f t="shared" si="169"/>
        <v>1.3099295169300529E-2</v>
      </c>
    </row>
    <row r="251" spans="1:7" x14ac:dyDescent="0.2">
      <c r="A251" t="str">
        <f t="shared" si="165"/>
        <v>42 Secretarial and related occupations</v>
      </c>
      <c r="B251" s="11">
        <v>3.4929994362895744</v>
      </c>
      <c r="C251" s="11">
        <v>0.76430816292776438</v>
      </c>
      <c r="D251" s="11">
        <f t="shared" si="166"/>
        <v>-2.7286912733618101</v>
      </c>
      <c r="E251" s="11">
        <v>0.71238000609496366</v>
      </c>
      <c r="F251" s="11">
        <f t="shared" si="171"/>
        <v>-2.0163112672668464</v>
      </c>
      <c r="G251" s="200">
        <f t="shared" si="169"/>
        <v>1.2450450875542529E-2</v>
      </c>
    </row>
    <row r="252" spans="1:7" x14ac:dyDescent="0.2">
      <c r="A252" t="str">
        <f t="shared" si="165"/>
        <v>51 Skilled agricultural and related trades</v>
      </c>
      <c r="B252" s="11">
        <v>1.7455465348575596</v>
      </c>
      <c r="C252" s="11">
        <v>1.1414329735629487</v>
      </c>
      <c r="D252" s="11">
        <f t="shared" si="166"/>
        <v>-0.60411356129461091</v>
      </c>
      <c r="E252" s="11">
        <v>0.63325983424379118</v>
      </c>
      <c r="F252" s="11">
        <f t="shared" si="171"/>
        <v>2.9146272949180263E-2</v>
      </c>
      <c r="G252" s="200">
        <f t="shared" si="169"/>
        <v>2.0849790738009855E-2</v>
      </c>
    </row>
    <row r="253" spans="1:7" x14ac:dyDescent="0.2">
      <c r="A253" t="str">
        <f t="shared" si="165"/>
        <v>52 Skilled metal, electrical and electronic trades</v>
      </c>
      <c r="B253" s="11">
        <v>3.6734609626033743</v>
      </c>
      <c r="C253" s="11">
        <v>1.6326746589280681</v>
      </c>
      <c r="D253" s="11">
        <f t="shared" si="166"/>
        <v>-2.040786303675306</v>
      </c>
      <c r="E253" s="11">
        <v>0.97460023762314041</v>
      </c>
      <c r="F253" s="11">
        <f t="shared" si="171"/>
        <v>-1.0661860660521656</v>
      </c>
      <c r="G253" s="200">
        <f t="shared" si="169"/>
        <v>1.5811426895083525E-2</v>
      </c>
    </row>
    <row r="254" spans="1:7" x14ac:dyDescent="0.2">
      <c r="A254" t="str">
        <f t="shared" si="165"/>
        <v>53 Skilled construction and building trades</v>
      </c>
      <c r="B254" s="11">
        <v>2.9414454830767403</v>
      </c>
      <c r="C254" s="11">
        <v>1.7933485180790063</v>
      </c>
      <c r="D254" s="11">
        <f t="shared" si="166"/>
        <v>-1.1480969649977339</v>
      </c>
      <c r="E254" s="11">
        <v>0.98283232165614298</v>
      </c>
      <c r="F254" s="11">
        <f t="shared" ref="F254" si="172">SUM(D254:E254)</f>
        <v>-0.16526464334159097</v>
      </c>
      <c r="G254" s="200">
        <f t="shared" si="169"/>
        <v>1.940461654805925E-2</v>
      </c>
    </row>
    <row r="255" spans="1:7" x14ac:dyDescent="0.2">
      <c r="A255" t="str">
        <f t="shared" si="165"/>
        <v>54 Textiles, printing and other skilled trades</v>
      </c>
      <c r="B255" s="11">
        <v>2.917773353148541</v>
      </c>
      <c r="C255" s="11">
        <v>2.1501415235294696</v>
      </c>
      <c r="D255" s="11">
        <f t="shared" si="166"/>
        <v>-0.76763182961907139</v>
      </c>
      <c r="E255" s="11">
        <v>0.97473565860760303</v>
      </c>
      <c r="F255" s="11">
        <f t="shared" ref="F255" si="173">SUM(D255:E255)</f>
        <v>0.20710382898853164</v>
      </c>
      <c r="G255" s="200">
        <f t="shared" si="169"/>
        <v>1.9401351108624398E-2</v>
      </c>
    </row>
    <row r="256" spans="1:7" x14ac:dyDescent="0.2">
      <c r="A256" t="str">
        <f t="shared" si="165"/>
        <v>61 Caring personal service occupations</v>
      </c>
      <c r="B256" s="11">
        <v>2.9602249635408522</v>
      </c>
      <c r="C256" s="11">
        <v>1.3996496124032554</v>
      </c>
      <c r="D256" s="11">
        <f>C256-B256</f>
        <v>-1.5605753511375968</v>
      </c>
      <c r="E256" s="11">
        <v>0.63427553945033499</v>
      </c>
      <c r="F256" s="11">
        <f>SUM(D256:E256)</f>
        <v>-0.92629981168726183</v>
      </c>
      <c r="G256" s="200">
        <f t="shared" si="169"/>
        <v>1.302677014381004E-2</v>
      </c>
    </row>
    <row r="257" spans="1:7" x14ac:dyDescent="0.2">
      <c r="A257" t="str">
        <f t="shared" si="165"/>
        <v>62 Leisure, travel and related personal service occupations</v>
      </c>
      <c r="B257" s="11">
        <v>3.9767810182345169</v>
      </c>
      <c r="C257" s="11">
        <v>3.0637789313198414</v>
      </c>
      <c r="D257" s="11">
        <f t="shared" ref="D257:D263" si="174">C257-B257</f>
        <v>-0.91300208691467555</v>
      </c>
      <c r="E257" s="11">
        <v>1.5109352161776479</v>
      </c>
      <c r="F257" s="11">
        <f t="shared" ref="F257:F258" si="175">SUM(D257:E257)</f>
        <v>0.59793312926297237</v>
      </c>
      <c r="G257" s="200">
        <f t="shared" si="169"/>
        <v>2.1701422250924862E-2</v>
      </c>
    </row>
    <row r="258" spans="1:7" x14ac:dyDescent="0.2">
      <c r="A258" t="str">
        <f t="shared" si="165"/>
        <v>63 Community and civil enforcement occupations</v>
      </c>
      <c r="B258" s="11">
        <v>0.23132071787608999</v>
      </c>
      <c r="C258" s="11">
        <v>0.12971659537980149</v>
      </c>
      <c r="D258" s="11">
        <f t="shared" si="174"/>
        <v>-0.1016041224962885</v>
      </c>
      <c r="E258" s="11">
        <v>6.2191659910519982E-2</v>
      </c>
      <c r="F258" s="11">
        <f t="shared" si="175"/>
        <v>-3.9412462585768519E-2</v>
      </c>
      <c r="G258" s="200">
        <f t="shared" si="169"/>
        <v>1.6000977893531942E-2</v>
      </c>
    </row>
    <row r="259" spans="1:7" x14ac:dyDescent="0.2">
      <c r="A259" t="str">
        <f t="shared" si="165"/>
        <v>71 Sales occupations</v>
      </c>
      <c r="B259" s="11">
        <v>11.177746426441209</v>
      </c>
      <c r="C259" s="11">
        <v>3.5325182418811072</v>
      </c>
      <c r="D259" s="11">
        <f t="shared" si="174"/>
        <v>-7.6452281845601018</v>
      </c>
      <c r="E259" s="11">
        <v>2.7560750612611198</v>
      </c>
      <c r="F259" s="11">
        <f t="shared" ref="F259:F260" si="176">SUM(D259:E259)</f>
        <v>-4.889153123298982</v>
      </c>
      <c r="G259" s="200">
        <f t="shared" si="169"/>
        <v>1.4801419271361471E-2</v>
      </c>
    </row>
    <row r="260" spans="1:7" x14ac:dyDescent="0.2">
      <c r="A260" t="str">
        <f t="shared" si="165"/>
        <v>72 Customer service occupations</v>
      </c>
      <c r="B260" s="11">
        <v>1.9969193567938395</v>
      </c>
      <c r="C260" s="11">
        <v>1.2958374067375338</v>
      </c>
      <c r="D260" s="11">
        <f t="shared" si="174"/>
        <v>-0.70108195005630569</v>
      </c>
      <c r="E260" s="11">
        <v>0.5580687557082471</v>
      </c>
      <c r="F260" s="11">
        <f t="shared" si="176"/>
        <v>-0.14301319434805859</v>
      </c>
      <c r="G260" s="200">
        <f t="shared" si="169"/>
        <v>1.6565165720349828E-2</v>
      </c>
    </row>
    <row r="261" spans="1:7" x14ac:dyDescent="0.2">
      <c r="A261" t="str">
        <f t="shared" si="165"/>
        <v>81 Process, plant and machine operatives</v>
      </c>
      <c r="B261" s="11">
        <v>7.061717870684749</v>
      </c>
      <c r="C261" s="11">
        <v>3.2845459913512429</v>
      </c>
      <c r="D261" s="11">
        <f t="shared" si="174"/>
        <v>-3.7771718793335061</v>
      </c>
      <c r="E261" s="11">
        <v>1.9794860765578379</v>
      </c>
      <c r="F261" s="11">
        <f t="shared" ref="F261:F262" si="177">SUM(D261:E261)</f>
        <v>-1.7976858027756681</v>
      </c>
      <c r="G261" s="200">
        <f t="shared" si="169"/>
        <v>1.6610037870867567E-2</v>
      </c>
    </row>
    <row r="262" spans="1:7" x14ac:dyDescent="0.2">
      <c r="A262" t="str">
        <f t="shared" si="165"/>
        <v>82 Transport and mobile machine drivers and operatives</v>
      </c>
      <c r="B262" s="11">
        <v>13.439096813973341</v>
      </c>
      <c r="C262" s="11">
        <v>7.8336504669912568</v>
      </c>
      <c r="D262" s="11">
        <f t="shared" si="174"/>
        <v>-5.6054463469820845</v>
      </c>
      <c r="E262" s="11">
        <v>5.1238247938306927</v>
      </c>
      <c r="F262" s="11">
        <f t="shared" si="177"/>
        <v>-0.48162155315139188</v>
      </c>
      <c r="G262" s="200">
        <f t="shared" si="169"/>
        <v>2.176671227161564E-2</v>
      </c>
    </row>
    <row r="263" spans="1:7" x14ac:dyDescent="0.2">
      <c r="A263" t="str">
        <f t="shared" si="165"/>
        <v>91 Elementary trades and related occupations</v>
      </c>
      <c r="B263" s="11">
        <v>5.7589644815158714</v>
      </c>
      <c r="C263" s="11">
        <v>8.2773114353610211</v>
      </c>
      <c r="D263" s="11">
        <f t="shared" si="174"/>
        <v>2.5183469538451497</v>
      </c>
      <c r="E263" s="11">
        <v>3.7457787625662844</v>
      </c>
      <c r="F263" s="11">
        <f t="shared" ref="F263" si="178">SUM(D263:E263)</f>
        <v>6.2641257164114341</v>
      </c>
      <c r="G263" s="200">
        <f t="shared" si="169"/>
        <v>3.3966336301815669E-2</v>
      </c>
    </row>
    <row r="264" spans="1:7" x14ac:dyDescent="0.2">
      <c r="A264" t="str">
        <f t="shared" si="165"/>
        <v>92 Elementary administration and service occupations</v>
      </c>
      <c r="B264" s="11">
        <v>22.691870261095929</v>
      </c>
      <c r="C264" s="11">
        <v>13.152826063155231</v>
      </c>
      <c r="D264" s="11">
        <f t="shared" ref="D264" si="179">C264-B264</f>
        <v>-9.5390441979406972</v>
      </c>
      <c r="E264" s="11">
        <v>7.0678247570058748</v>
      </c>
      <c r="F264" s="11">
        <f>SUM(D264:E264)</f>
        <v>-2.4712194409348225</v>
      </c>
      <c r="G264" s="200">
        <f t="shared" ref="G264:G265" si="180">IF(B264&gt;0,(1+(E264/B264))^(1/($C$6-$B$6))-1,0)</f>
        <v>1.8240919056606186E-2</v>
      </c>
    </row>
    <row r="265" spans="1:7" x14ac:dyDescent="0.2">
      <c r="A265" t="str">
        <f t="shared" si="165"/>
        <v>All occupations</v>
      </c>
      <c r="B265" s="11">
        <f>SUM(B239:B264)</f>
        <v>125.96371313886105</v>
      </c>
      <c r="C265" s="11">
        <f t="shared" ref="C265:F265" si="181">SUM(C239:C264)</f>
        <v>72.569581759555902</v>
      </c>
      <c r="D265" s="11">
        <f t="shared" si="181"/>
        <v>-53.394131379305165</v>
      </c>
      <c r="E265" s="11">
        <f t="shared" si="181"/>
        <v>40.557209983703743</v>
      </c>
      <c r="F265" s="11">
        <f t="shared" si="181"/>
        <v>-12.836921395601427</v>
      </c>
      <c r="G265" s="200">
        <f t="shared" si="180"/>
        <v>1.8782689347121462E-2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1.2497767629495293</v>
      </c>
      <c r="C268" s="11">
        <v>1.0963669221704184</v>
      </c>
      <c r="D268" s="11">
        <f>C268-B268</f>
        <v>-0.15340984077911091</v>
      </c>
      <c r="E268" s="11">
        <v>0.41867302531741551</v>
      </c>
      <c r="F268" s="11">
        <f>SUM(D268:E268)</f>
        <v>0.26526318453830461</v>
      </c>
      <c r="G268" s="200">
        <f>IF(B268&gt;0,(1+(E268/B268))^(1/($C$6-$B$6))-1,0)</f>
        <v>1.9448707771992257E-2</v>
      </c>
    </row>
    <row r="269" spans="1:7" x14ac:dyDescent="0.2">
      <c r="A269" t="str">
        <f t="shared" si="183"/>
        <v>12 Other managers and proprietors</v>
      </c>
      <c r="B269" s="11">
        <v>1.223495034861575</v>
      </c>
      <c r="C269" s="11">
        <v>1.6202756762271495</v>
      </c>
      <c r="D269" s="11">
        <f t="shared" ref="D269:D284" si="184">C269-B269</f>
        <v>0.39678064136557456</v>
      </c>
      <c r="E269" s="11">
        <v>0.5674226332715685</v>
      </c>
      <c r="F269" s="11">
        <f t="shared" ref="F269:F276" si="185">SUM(D269:E269)</f>
        <v>0.96420327463714306</v>
      </c>
      <c r="G269" s="200">
        <f t="shared" ref="G269:G271" si="186">IF(B269&gt;0,(1+(E269/B269))^(1/($C$6-$B$6))-1,0)</f>
        <v>2.5726464189792742E-2</v>
      </c>
    </row>
    <row r="270" spans="1:7" x14ac:dyDescent="0.2">
      <c r="A270" t="str">
        <f t="shared" si="183"/>
        <v>21 Science, research, engineering and technology professionals</v>
      </c>
      <c r="B270" s="11">
        <v>0.67810284923132846</v>
      </c>
      <c r="C270" s="11">
        <v>1.056047837867627</v>
      </c>
      <c r="D270" s="11">
        <f t="shared" si="184"/>
        <v>0.37794498863629855</v>
      </c>
      <c r="E270" s="11">
        <v>0.29474286012457557</v>
      </c>
      <c r="F270" s="11">
        <f t="shared" si="185"/>
        <v>0.67268784876087406</v>
      </c>
      <c r="G270" s="200">
        <f t="shared" si="186"/>
        <v>2.4353588622443967E-2</v>
      </c>
    </row>
    <row r="271" spans="1:7" x14ac:dyDescent="0.2">
      <c r="A271" t="str">
        <f t="shared" si="183"/>
        <v>22 Health professionals</v>
      </c>
      <c r="B271" s="11">
        <v>0.18488175691773739</v>
      </c>
      <c r="C271" s="11">
        <v>0.21741491295692392</v>
      </c>
      <c r="D271" s="11">
        <f t="shared" si="184"/>
        <v>3.2533156039186523E-2</v>
      </c>
      <c r="E271" s="11">
        <v>8.580646273806912E-2</v>
      </c>
      <c r="F271" s="11">
        <f t="shared" si="185"/>
        <v>0.11833961877725564</v>
      </c>
      <c r="G271" s="200">
        <f t="shared" si="186"/>
        <v>2.574250682469903E-2</v>
      </c>
    </row>
    <row r="272" spans="1:7" x14ac:dyDescent="0.2">
      <c r="A272" t="str">
        <f t="shared" si="183"/>
        <v>23 Teaching and other educational professionals</v>
      </c>
      <c r="B272" s="11">
        <v>0.2180556279889094</v>
      </c>
      <c r="C272" s="11">
        <v>0.22947788478843156</v>
      </c>
      <c r="D272" s="11">
        <f t="shared" si="184"/>
        <v>1.1422256799522162E-2</v>
      </c>
      <c r="E272" s="11">
        <v>0.10724359026505718</v>
      </c>
      <c r="F272" s="11">
        <f t="shared" si="185"/>
        <v>0.11866584706457935</v>
      </c>
      <c r="G272" s="200">
        <f>IF(B272&gt;0,(1+(E272/B272))^(1/($C$6-$B$6))-1,0)</f>
        <v>2.7025077018903332E-2</v>
      </c>
    </row>
    <row r="273" spans="1:7" x14ac:dyDescent="0.2">
      <c r="A273" t="str">
        <f t="shared" si="183"/>
        <v>24 Business, media and public service professionals</v>
      </c>
      <c r="B273" s="11">
        <v>0.76645358782042394</v>
      </c>
      <c r="C273" s="11">
        <v>0.82621730248054881</v>
      </c>
      <c r="D273" s="11">
        <f t="shared" si="184"/>
        <v>5.9763714660124867E-2</v>
      </c>
      <c r="E273" s="11">
        <v>0.33228797878059751</v>
      </c>
      <c r="F273" s="11">
        <f t="shared" si="185"/>
        <v>0.39205169344072238</v>
      </c>
      <c r="G273" s="200">
        <f t="shared" ref="G273" si="187">IF(B273&gt;0,(1+(E273/B273))^(1/($C$6-$B$6))-1,0)</f>
        <v>2.4300330570778073E-2</v>
      </c>
    </row>
    <row r="274" spans="1:7" x14ac:dyDescent="0.2">
      <c r="A274" t="str">
        <f t="shared" si="183"/>
        <v>31 Science, engineering and technology associate professionals</v>
      </c>
      <c r="B274" s="11">
        <v>0.39062168907963718</v>
      </c>
      <c r="C274" s="11">
        <v>0.47984852995983512</v>
      </c>
      <c r="D274" s="11">
        <f t="shared" si="184"/>
        <v>8.9226840880197944E-2</v>
      </c>
      <c r="E274" s="11">
        <v>0.18401811088011238</v>
      </c>
      <c r="F274" s="11">
        <f t="shared" si="185"/>
        <v>0.27324495176031033</v>
      </c>
      <c r="G274" s="200">
        <f>IF(B274&gt;0,(1+(E274/B274))^(1/($C$6-$B$6))-1,0)</f>
        <v>2.6067558436624561E-2</v>
      </c>
    </row>
    <row r="275" spans="1:7" x14ac:dyDescent="0.2">
      <c r="A275" t="str">
        <f t="shared" si="183"/>
        <v>32 Health and social care associate professionals</v>
      </c>
      <c r="B275" s="11">
        <v>0.10787038926119301</v>
      </c>
      <c r="C275" s="11">
        <v>0.20924862605456784</v>
      </c>
      <c r="D275" s="11">
        <f t="shared" si="184"/>
        <v>0.10137823679337483</v>
      </c>
      <c r="E275" s="11">
        <v>8.4976473307749559E-2</v>
      </c>
      <c r="F275" s="11">
        <f t="shared" si="185"/>
        <v>0.18635471010112439</v>
      </c>
      <c r="G275" s="200">
        <f t="shared" ref="G275:G292" si="188">IF(B275&gt;0,(1+(E275/B275))^(1/($C$6-$B$6))-1,0)</f>
        <v>3.9490892912793285E-2</v>
      </c>
    </row>
    <row r="276" spans="1:7" x14ac:dyDescent="0.2">
      <c r="A276" t="str">
        <f t="shared" si="183"/>
        <v>33 Protective service occupations</v>
      </c>
      <c r="B276" s="11">
        <v>0.15414590137040812</v>
      </c>
      <c r="C276" s="11">
        <v>4.6648120642618633E-2</v>
      </c>
      <c r="D276" s="11">
        <f t="shared" si="184"/>
        <v>-0.10749778072778948</v>
      </c>
      <c r="E276" s="11">
        <v>2.3111971172870859E-2</v>
      </c>
      <c r="F276" s="11">
        <f t="shared" si="185"/>
        <v>-8.4385809554918617E-2</v>
      </c>
      <c r="G276" s="200">
        <f t="shared" si="188"/>
        <v>9.3572420540497525E-3</v>
      </c>
    </row>
    <row r="277" spans="1:7" x14ac:dyDescent="0.2">
      <c r="A277" t="str">
        <f t="shared" si="183"/>
        <v>34 Culture, media and sports occupations</v>
      </c>
      <c r="B277" s="11">
        <v>0.28139641235975188</v>
      </c>
      <c r="C277" s="11">
        <v>0.24502239016411334</v>
      </c>
      <c r="D277" s="11">
        <f t="shared" si="184"/>
        <v>-3.6374022195638539E-2</v>
      </c>
      <c r="E277" s="11">
        <v>9.6783423342538588E-2</v>
      </c>
      <c r="F277" s="11">
        <f t="shared" ref="F277:F278" si="189">SUM(D277:E277)</f>
        <v>6.0409401146900049E-2</v>
      </c>
      <c r="G277" s="200">
        <f t="shared" si="188"/>
        <v>1.990249494025309E-2</v>
      </c>
    </row>
    <row r="278" spans="1:7" x14ac:dyDescent="0.2">
      <c r="A278" t="str">
        <f t="shared" si="183"/>
        <v>35 Business and public service associate professionals</v>
      </c>
      <c r="B278" s="11">
        <v>0.9747900357789846</v>
      </c>
      <c r="C278" s="11">
        <v>0.79202227343234699</v>
      </c>
      <c r="D278" s="11">
        <f t="shared" si="184"/>
        <v>-0.18276776234663761</v>
      </c>
      <c r="E278" s="11">
        <v>0.29328700799247326</v>
      </c>
      <c r="F278" s="11">
        <f t="shared" si="189"/>
        <v>0.11051924564583565</v>
      </c>
      <c r="G278" s="200">
        <f t="shared" si="188"/>
        <v>1.7690305103467585E-2</v>
      </c>
    </row>
    <row r="279" spans="1:7" x14ac:dyDescent="0.2">
      <c r="A279" t="str">
        <f t="shared" si="183"/>
        <v>41 Administrative occupations</v>
      </c>
      <c r="B279" s="11">
        <v>1.855923175126265</v>
      </c>
      <c r="C279" s="11">
        <v>1.0447077840452521</v>
      </c>
      <c r="D279" s="11">
        <f t="shared" si="184"/>
        <v>-0.81121539108101293</v>
      </c>
      <c r="E279" s="11">
        <v>0.53136541131627246</v>
      </c>
      <c r="F279" s="11">
        <f t="shared" ref="F279:F282" si="190">SUM(D279:E279)</f>
        <v>-0.27984997976474046</v>
      </c>
      <c r="G279" s="200">
        <f t="shared" si="188"/>
        <v>1.6926727279796605E-2</v>
      </c>
    </row>
    <row r="280" spans="1:7" x14ac:dyDescent="0.2">
      <c r="A280" t="str">
        <f t="shared" si="183"/>
        <v>42 Secretarial and related occupations</v>
      </c>
      <c r="B280" s="11">
        <v>0.82082368527882599</v>
      </c>
      <c r="C280" s="11">
        <v>0.82306962886538215</v>
      </c>
      <c r="D280" s="11">
        <f t="shared" si="184"/>
        <v>2.245943586556165E-3</v>
      </c>
      <c r="E280" s="11">
        <v>0.41731752649724696</v>
      </c>
      <c r="F280" s="11">
        <f t="shared" si="190"/>
        <v>0.41956347008380313</v>
      </c>
      <c r="G280" s="200">
        <f t="shared" si="188"/>
        <v>2.7782818562114731E-2</v>
      </c>
    </row>
    <row r="281" spans="1:7" x14ac:dyDescent="0.2">
      <c r="A281" t="str">
        <f t="shared" si="183"/>
        <v>51 Skilled agricultural and related trades</v>
      </c>
      <c r="B281" s="11">
        <v>0.95321695624194724</v>
      </c>
      <c r="C281" s="11">
        <v>0.79739442064062527</v>
      </c>
      <c r="D281" s="11">
        <f t="shared" si="184"/>
        <v>-0.15582253560132198</v>
      </c>
      <c r="E281" s="11">
        <v>0.33022472698223115</v>
      </c>
      <c r="F281" s="11">
        <f t="shared" si="190"/>
        <v>0.17440219138090918</v>
      </c>
      <c r="G281" s="200">
        <f t="shared" si="188"/>
        <v>2.002846657567825E-2</v>
      </c>
    </row>
    <row r="282" spans="1:7" x14ac:dyDescent="0.2">
      <c r="A282" t="str">
        <f t="shared" si="183"/>
        <v>52 Skilled metal, electrical and electronic trades</v>
      </c>
      <c r="B282" s="11">
        <v>1.3383980930219301</v>
      </c>
      <c r="C282" s="11">
        <v>1.037655125989638</v>
      </c>
      <c r="D282" s="11">
        <f t="shared" si="184"/>
        <v>-0.30074296703229209</v>
      </c>
      <c r="E282" s="11">
        <v>0.4023920922764031</v>
      </c>
      <c r="F282" s="11">
        <f t="shared" si="190"/>
        <v>0.10164912524411102</v>
      </c>
      <c r="G282" s="200">
        <f t="shared" si="188"/>
        <v>1.7678832434395275E-2</v>
      </c>
    </row>
    <row r="283" spans="1:7" x14ac:dyDescent="0.2">
      <c r="A283" t="str">
        <f t="shared" si="183"/>
        <v>53 Skilled construction and building trades</v>
      </c>
      <c r="B283" s="11">
        <v>1.2418687568576323</v>
      </c>
      <c r="C283" s="11">
        <v>0.40341571244330982</v>
      </c>
      <c r="D283" s="11">
        <f t="shared" si="184"/>
        <v>-0.83845304441432256</v>
      </c>
      <c r="E283" s="11">
        <v>0.2515878315225431</v>
      </c>
      <c r="F283" s="11">
        <f t="shared" ref="F283" si="191">SUM(D283:E283)</f>
        <v>-0.58686521289177951</v>
      </c>
      <c r="G283" s="200">
        <f t="shared" si="188"/>
        <v>1.2374335226779776E-2</v>
      </c>
    </row>
    <row r="284" spans="1:7" x14ac:dyDescent="0.2">
      <c r="A284" t="str">
        <f t="shared" si="183"/>
        <v>54 Textiles, printing and other skilled trades</v>
      </c>
      <c r="B284" s="11">
        <v>1.0805108350284611</v>
      </c>
      <c r="C284" s="11">
        <v>0.61153396158656947</v>
      </c>
      <c r="D284" s="11">
        <f t="shared" si="184"/>
        <v>-0.46897687344189165</v>
      </c>
      <c r="E284" s="11">
        <v>0.26375191276949356</v>
      </c>
      <c r="F284" s="11">
        <f t="shared" ref="F284" si="192">SUM(D284:E284)</f>
        <v>-0.20522496067239809</v>
      </c>
      <c r="G284" s="200">
        <f t="shared" si="188"/>
        <v>1.4667310993170535E-2</v>
      </c>
    </row>
    <row r="285" spans="1:7" x14ac:dyDescent="0.2">
      <c r="A285" t="str">
        <f t="shared" si="183"/>
        <v>61 Caring personal service occupations</v>
      </c>
      <c r="B285" s="11">
        <v>0.58386302127951017</v>
      </c>
      <c r="C285" s="11">
        <v>0.85515361967298431</v>
      </c>
      <c r="D285" s="11">
        <f>C285-B285</f>
        <v>0.27129059839347414</v>
      </c>
      <c r="E285" s="11">
        <v>0.23180250347581907</v>
      </c>
      <c r="F285" s="11">
        <f>SUM(D285:E285)</f>
        <v>0.50309310186929324</v>
      </c>
      <c r="G285" s="200">
        <f t="shared" si="188"/>
        <v>2.2539458222781805E-2</v>
      </c>
    </row>
    <row r="286" spans="1:7" x14ac:dyDescent="0.2">
      <c r="A286" t="str">
        <f t="shared" si="183"/>
        <v>62 Leisure, travel and related personal service occupations</v>
      </c>
      <c r="B286" s="11">
        <v>0.91548595545874256</v>
      </c>
      <c r="C286" s="11">
        <v>0.3546236099696275</v>
      </c>
      <c r="D286" s="11">
        <f t="shared" ref="D286:D292" si="193">C286-B286</f>
        <v>-0.56086234548911507</v>
      </c>
      <c r="E286" s="11">
        <v>0.19451753315444381</v>
      </c>
      <c r="F286" s="11">
        <f t="shared" ref="F286:F287" si="194">SUM(D286:E286)</f>
        <v>-0.36634481233467125</v>
      </c>
      <c r="G286" s="200">
        <f t="shared" si="188"/>
        <v>1.2927068992070856E-2</v>
      </c>
    </row>
    <row r="287" spans="1:7" x14ac:dyDescent="0.2">
      <c r="A287" t="str">
        <f t="shared" si="183"/>
        <v>63 Community and civil enforcement occupations</v>
      </c>
      <c r="B287" s="11">
        <v>4.5456711695708585E-2</v>
      </c>
      <c r="C287" s="11">
        <v>1.568732580693832E-2</v>
      </c>
      <c r="D287" s="11">
        <f t="shared" si="193"/>
        <v>-2.9769385888770265E-2</v>
      </c>
      <c r="E287" s="11">
        <v>5.5714595013134326E-3</v>
      </c>
      <c r="F287" s="11">
        <f t="shared" si="194"/>
        <v>-2.4197926387456832E-2</v>
      </c>
      <c r="G287" s="200">
        <f t="shared" si="188"/>
        <v>7.7376067406340621E-3</v>
      </c>
    </row>
    <row r="288" spans="1:7" x14ac:dyDescent="0.2">
      <c r="A288" t="str">
        <f t="shared" si="183"/>
        <v>71 Sales occupations</v>
      </c>
      <c r="B288" s="11">
        <v>3.3872500582347458</v>
      </c>
      <c r="C288" s="11">
        <v>1.9741719040790131</v>
      </c>
      <c r="D288" s="11">
        <f t="shared" si="193"/>
        <v>-1.4130781541557327</v>
      </c>
      <c r="E288" s="11">
        <v>0.71637369515809157</v>
      </c>
      <c r="F288" s="11">
        <f t="shared" ref="F288:F289" si="195">SUM(D288:E288)</f>
        <v>-0.69670445899764111</v>
      </c>
      <c r="G288" s="200">
        <f t="shared" si="188"/>
        <v>1.2872278660032377E-2</v>
      </c>
    </row>
    <row r="289" spans="1:7" x14ac:dyDescent="0.2">
      <c r="A289" t="str">
        <f t="shared" si="183"/>
        <v>72 Customer service occupations</v>
      </c>
      <c r="B289" s="11">
        <v>0.5378141799774091</v>
      </c>
      <c r="C289" s="11">
        <v>0.82232235760830075</v>
      </c>
      <c r="D289" s="11">
        <f t="shared" si="193"/>
        <v>0.28450817763089165</v>
      </c>
      <c r="E289" s="11">
        <v>0.24881737928016662</v>
      </c>
      <c r="F289" s="11">
        <f t="shared" si="195"/>
        <v>0.53332555691105821</v>
      </c>
      <c r="G289" s="200">
        <f t="shared" si="188"/>
        <v>2.5673829612089083E-2</v>
      </c>
    </row>
    <row r="290" spans="1:7" x14ac:dyDescent="0.2">
      <c r="A290" t="str">
        <f t="shared" si="183"/>
        <v>81 Process, plant and machine operatives</v>
      </c>
      <c r="B290" s="11">
        <v>2.1189297640530063</v>
      </c>
      <c r="C290" s="11">
        <v>0.47849532603376593</v>
      </c>
      <c r="D290" s="11">
        <f t="shared" si="193"/>
        <v>-1.6404344380192404</v>
      </c>
      <c r="E290" s="11">
        <v>0.26757050760193507</v>
      </c>
      <c r="F290" s="11">
        <f t="shared" ref="F290:F291" si="196">SUM(D290:E290)</f>
        <v>-1.3728639304173054</v>
      </c>
      <c r="G290" s="200">
        <f t="shared" si="188"/>
        <v>7.9592973529076794E-3</v>
      </c>
    </row>
    <row r="291" spans="1:7" x14ac:dyDescent="0.2">
      <c r="A291" t="str">
        <f t="shared" si="183"/>
        <v>82 Transport and mobile machine drivers and operatives</v>
      </c>
      <c r="B291" s="11">
        <v>4.4646222658256383</v>
      </c>
      <c r="C291" s="11">
        <v>1.9097967061362815</v>
      </c>
      <c r="D291" s="11">
        <f t="shared" si="193"/>
        <v>-2.5548255596893568</v>
      </c>
      <c r="E291" s="11">
        <v>1.3068254759086222</v>
      </c>
      <c r="F291" s="11">
        <f t="shared" si="196"/>
        <v>-1.2480000837807346</v>
      </c>
      <c r="G291" s="200">
        <f t="shared" si="188"/>
        <v>1.7263205833189188E-2</v>
      </c>
    </row>
    <row r="292" spans="1:7" x14ac:dyDescent="0.2">
      <c r="A292" t="str">
        <f t="shared" si="183"/>
        <v>91 Elementary trades and related occupations</v>
      </c>
      <c r="B292" s="11">
        <v>2.0921227759632428</v>
      </c>
      <c r="C292" s="11">
        <v>2.4721103671144165</v>
      </c>
      <c r="D292" s="11">
        <f t="shared" si="193"/>
        <v>0.37998759115117364</v>
      </c>
      <c r="E292" s="11">
        <v>1.0405424763384312</v>
      </c>
      <c r="F292" s="11">
        <f t="shared" ref="F292" si="197">SUM(D292:E292)</f>
        <v>1.4205300674896049</v>
      </c>
      <c r="G292" s="200">
        <f t="shared" si="188"/>
        <v>2.7279105555261918E-2</v>
      </c>
    </row>
    <row r="293" spans="1:7" x14ac:dyDescent="0.2">
      <c r="A293" t="str">
        <f t="shared" si="183"/>
        <v>92 Elementary administration and service occupations</v>
      </c>
      <c r="B293" s="11">
        <v>5.858319291938745</v>
      </c>
      <c r="C293" s="11">
        <v>2.2209020004813391</v>
      </c>
      <c r="D293" s="11">
        <f t="shared" ref="D293" si="198">C293-B293</f>
        <v>-3.6374172914574059</v>
      </c>
      <c r="E293" s="11">
        <v>0.96458671075373725</v>
      </c>
      <c r="F293" s="11">
        <f t="shared" ref="F293" si="199">SUM(D293:E293)</f>
        <v>-2.6728305807036685</v>
      </c>
      <c r="G293" s="200">
        <f t="shared" ref="G293:G294" si="200">IF(B293&gt;0,(1+(E293/B293))^(1/($C$6-$B$6))-1,0)</f>
        <v>1.0213318781668868E-2</v>
      </c>
    </row>
    <row r="294" spans="1:7" x14ac:dyDescent="0.2">
      <c r="A294" s="24" t="str">
        <f t="shared" si="183"/>
        <v>All occupations</v>
      </c>
      <c r="B294" s="34">
        <f>SUM(B268:B293)</f>
        <v>33.52419557360129</v>
      </c>
      <c r="C294" s="34">
        <f t="shared" ref="C294:F294" si="201">SUM(C268:C293)</f>
        <v>22.639630327218025</v>
      </c>
      <c r="D294" s="34">
        <f t="shared" si="201"/>
        <v>-10.884565246383264</v>
      </c>
      <c r="E294" s="34">
        <f t="shared" si="201"/>
        <v>9.6616007797297794</v>
      </c>
      <c r="F294" s="34">
        <f t="shared" si="201"/>
        <v>-1.2229644666534856</v>
      </c>
      <c r="G294" s="234">
        <f t="shared" si="200"/>
        <v>1.702627033174875E-2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South East Midlands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0.73739631419647367</v>
      </c>
      <c r="Q7" s="11">
        <f>'Occ T1'!J16</f>
        <v>46.902166165969795</v>
      </c>
    </row>
    <row r="8" spans="1:17" x14ac:dyDescent="0.2">
      <c r="O8" t="str">
        <f>name!E11</f>
        <v>Process, plant and machine operatives</v>
      </c>
      <c r="P8" s="11">
        <f>'Occ T1'!H15</f>
        <v>-0.78250059475038825</v>
      </c>
      <c r="Q8" s="11">
        <f>'Occ T1'!J15</f>
        <v>36.506697744760416</v>
      </c>
    </row>
    <row r="9" spans="1:17" x14ac:dyDescent="0.2">
      <c r="O9" t="str">
        <f>name!E10</f>
        <v>Sales and customer service occupations</v>
      </c>
      <c r="P9" s="11">
        <f>'Occ T1'!H14</f>
        <v>0.65034844500937083</v>
      </c>
      <c r="Q9" s="11">
        <f>'Occ T1'!J14</f>
        <v>38.152565820573074</v>
      </c>
    </row>
    <row r="10" spans="1:17" x14ac:dyDescent="0.2">
      <c r="O10" t="str">
        <f>name!E9</f>
        <v>Caring, leisure and other service occupations</v>
      </c>
      <c r="P10" s="11">
        <f>'Occ T1'!H13</f>
        <v>9.2764030827349728</v>
      </c>
      <c r="Q10" s="11">
        <f>'Occ T1'!J13</f>
        <v>62.89737249894192</v>
      </c>
    </row>
    <row r="11" spans="1:17" x14ac:dyDescent="0.2">
      <c r="O11" t="str">
        <f>name!E8</f>
        <v>Skilled trades occupations</v>
      </c>
      <c r="P11" s="11">
        <f>'Occ T1'!H12</f>
        <v>-4.5819761808727435</v>
      </c>
      <c r="Q11" s="11">
        <f>'Occ T1'!J12</f>
        <v>24.570651545476998</v>
      </c>
    </row>
    <row r="12" spans="1:17" x14ac:dyDescent="0.2">
      <c r="O12" t="str">
        <f>name!E7</f>
        <v>Administrative and secretarial occupations</v>
      </c>
      <c r="P12" s="11">
        <f>'Occ T1'!H11</f>
        <v>-2.6584820875644795</v>
      </c>
      <c r="Q12" s="11">
        <f>'Occ T1'!J11</f>
        <v>48.37330828027148</v>
      </c>
    </row>
    <row r="13" spans="1:17" x14ac:dyDescent="0.2">
      <c r="O13" t="str">
        <f>name!E6</f>
        <v>Associate professional occupations</v>
      </c>
      <c r="P13" s="11">
        <f>'Occ T1'!H10</f>
        <v>16.619882732360196</v>
      </c>
      <c r="Q13" s="11">
        <f>'Occ T1'!J10</f>
        <v>72.907031477994622</v>
      </c>
    </row>
    <row r="14" spans="1:17" x14ac:dyDescent="0.2">
      <c r="O14" t="str">
        <f>name!E5</f>
        <v>Professional occupations</v>
      </c>
      <c r="P14" s="11">
        <f>'Occ T1'!H9</f>
        <v>37.302636922100106</v>
      </c>
      <c r="Q14" s="11">
        <f>'Occ T1'!J9</f>
        <v>130.5382700666045</v>
      </c>
    </row>
    <row r="15" spans="1:17" x14ac:dyDescent="0.2">
      <c r="O15" t="str">
        <f>name!E4</f>
        <v>Managers, directors and senior officials</v>
      </c>
      <c r="P15" s="11">
        <f>'Occ T1'!H8</f>
        <v>4.5262913667859692</v>
      </c>
      <c r="Q15" s="11">
        <f>'Occ T1'!J8</f>
        <v>56.37439179228447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South East Midlands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-1.1387287032459028</v>
      </c>
      <c r="Q37" s="11">
        <f>'Occ T2'!J8</f>
        <v>32.840218084692609</v>
      </c>
    </row>
    <row r="38" spans="1:17" x14ac:dyDescent="0.2">
      <c r="O38" s="10" t="str">
        <f>name!D5</f>
        <v>12 Other managers and proprietors</v>
      </c>
      <c r="P38" s="11">
        <f>'Occ T2'!H9</f>
        <v>5.6650200700318827</v>
      </c>
      <c r="Q38" s="11">
        <f>'Occ T2'!J9</f>
        <v>23.534173707591876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23.954689733412046</v>
      </c>
      <c r="Q39" s="11">
        <f>'Occ T2'!J10</f>
        <v>50.393034461394606</v>
      </c>
    </row>
    <row r="40" spans="1:17" x14ac:dyDescent="0.2">
      <c r="O40" s="10" t="str">
        <f>name!D7</f>
        <v>22 Health professionals</v>
      </c>
      <c r="P40" s="11">
        <f>'Occ T2'!H11</f>
        <v>3.1711243997558114</v>
      </c>
      <c r="Q40" s="11">
        <f>'Occ T2'!J11</f>
        <v>21.750891421045647</v>
      </c>
    </row>
    <row r="41" spans="1:17" x14ac:dyDescent="0.2">
      <c r="O41" s="10" t="str">
        <f>name!D8</f>
        <v>23 Teaching and other educational professionals</v>
      </c>
      <c r="P41" s="11">
        <f>'Occ T2'!H12</f>
        <v>-1.0636781073711745</v>
      </c>
      <c r="Q41" s="11">
        <f>'Occ T2'!J12</f>
        <v>15.05821928280918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11.240500896303416</v>
      </c>
      <c r="Q42" s="11">
        <f>'Occ T2'!J13</f>
        <v>43.336124901355049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0.32258273084580935</v>
      </c>
      <c r="Q43" s="11">
        <f>'Occ T2'!J14</f>
        <v>7.3406731805454246</v>
      </c>
    </row>
    <row r="44" spans="1:17" x14ac:dyDescent="0.2">
      <c r="O44" s="10" t="str">
        <f>name!D11</f>
        <v>32 Health and social care associate professionals</v>
      </c>
      <c r="P44" s="11">
        <f>'Occ T2'!H15</f>
        <v>14.308629305667441</v>
      </c>
      <c r="Q44" s="11">
        <f>'Occ T2'!J15</f>
        <v>29.04460656915289</v>
      </c>
    </row>
    <row r="45" spans="1:17" x14ac:dyDescent="0.2">
      <c r="O45" s="10" t="str">
        <f>name!D12</f>
        <v>33 Protective service occupations</v>
      </c>
      <c r="P45" s="11">
        <f>'Occ T2'!H16</f>
        <v>-0.82783733020753658</v>
      </c>
      <c r="Q45" s="11">
        <f>'Occ T2'!J16</f>
        <v>2.1045047400518864</v>
      </c>
    </row>
    <row r="46" spans="1:17" x14ac:dyDescent="0.2">
      <c r="O46" s="10" t="str">
        <f>name!D13</f>
        <v>34 Culture, media and sports occupations</v>
      </c>
      <c r="P46" s="11">
        <f>'Occ T2'!H17</f>
        <v>-0.87855674126132399</v>
      </c>
      <c r="Q46" s="11">
        <f>'Occ T2'!J17</f>
        <v>4.5402924484364124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3.695064767315813</v>
      </c>
      <c r="Q47" s="11">
        <f>'Occ T2'!J18</f>
        <v>29.876954539808011</v>
      </c>
    </row>
    <row r="48" spans="1:17" x14ac:dyDescent="0.2">
      <c r="O48" s="10" t="str">
        <f>name!D15</f>
        <v>41 Administrative occupations</v>
      </c>
      <c r="P48" s="11">
        <f>'Occ T2'!H19</f>
        <v>2.0135741817338157</v>
      </c>
      <c r="Q48" s="11">
        <f>'Occ T2'!J19</f>
        <v>45.0931638362065</v>
      </c>
    </row>
    <row r="49" spans="15:17" x14ac:dyDescent="0.2">
      <c r="O49" s="10" t="str">
        <f>name!D16</f>
        <v>42 Secretarial and related occupations</v>
      </c>
      <c r="P49" s="11">
        <f>'Occ T2'!H20</f>
        <v>-4.6720562692983005</v>
      </c>
      <c r="Q49" s="11">
        <f>'Occ T2'!J20</f>
        <v>3.2801444440649723</v>
      </c>
    </row>
    <row r="50" spans="15:17" x14ac:dyDescent="0.2">
      <c r="O50" s="10" t="str">
        <f>name!D17</f>
        <v>51 Skilled agricultural and related trades</v>
      </c>
      <c r="P50" s="11">
        <f>'Occ T2'!H21</f>
        <v>0.28024730374403539</v>
      </c>
      <c r="Q50" s="11">
        <f>'Occ T2'!J21</f>
        <v>5.3402855660963002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-2.1167386826802712</v>
      </c>
      <c r="Q51" s="11">
        <f>'Occ T2'!J22</f>
        <v>9.1849507626634921</v>
      </c>
    </row>
    <row r="52" spans="15:17" x14ac:dyDescent="0.2">
      <c r="O52" s="10" t="str">
        <f>name!D19</f>
        <v>53 Skilled construction and building trades</v>
      </c>
      <c r="P52" s="11">
        <f>'Occ T2'!H23</f>
        <v>-2.5570871390984209</v>
      </c>
      <c r="Q52" s="11">
        <f>'Occ T2'!J23</f>
        <v>4.4498093678203334</v>
      </c>
    </row>
    <row r="53" spans="15:17" x14ac:dyDescent="0.2">
      <c r="O53" s="10" t="str">
        <f>name!D20</f>
        <v>54 Textiles, printing and other skilled trades</v>
      </c>
      <c r="P53" s="11">
        <f>'Occ T2'!H24</f>
        <v>-0.18839766283808856</v>
      </c>
      <c r="Q53" s="11">
        <f>'Occ T2'!J24</f>
        <v>5.5956058488968736</v>
      </c>
    </row>
    <row r="54" spans="15:17" x14ac:dyDescent="0.2">
      <c r="O54" s="10" t="str">
        <f>name!D21</f>
        <v>61 Caring personal service occupations</v>
      </c>
      <c r="P54" s="11">
        <f>'Occ T2'!H25</f>
        <v>10.214957029645689</v>
      </c>
      <c r="Q54" s="11">
        <f>'Occ T2'!J25</f>
        <v>51.929539453066738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-0.80897715986219154</v>
      </c>
      <c r="Q55" s="11">
        <f>'Occ T2'!J26</f>
        <v>10.738534358330282</v>
      </c>
    </row>
    <row r="56" spans="15:17" x14ac:dyDescent="0.2">
      <c r="O56" s="10" t="str">
        <f>name!D23</f>
        <v>63 Community and civil enforcement occupations</v>
      </c>
      <c r="P56" s="11">
        <f>'Occ T2'!H27</f>
        <v>-0.12957678704853448</v>
      </c>
      <c r="Q56" s="11">
        <f>'Occ T2'!J27</f>
        <v>0.22929868754488975</v>
      </c>
    </row>
    <row r="57" spans="15:17" x14ac:dyDescent="0.2">
      <c r="O57" s="10" t="str">
        <f>name!D24</f>
        <v>71 Sales occupations</v>
      </c>
      <c r="P57" s="11">
        <f>'Occ T2'!H28</f>
        <v>-3.1489218430988828</v>
      </c>
      <c r="Q57" s="11">
        <f>'Occ T2'!J28</f>
        <v>25.695980722132212</v>
      </c>
    </row>
    <row r="58" spans="15:17" x14ac:dyDescent="0.2">
      <c r="O58" s="10" t="str">
        <f>name!D25</f>
        <v>72 Customer service occupations</v>
      </c>
      <c r="P58" s="11">
        <f>'Occ T2'!H29</f>
        <v>3.7992702881082536</v>
      </c>
      <c r="Q58" s="11">
        <f>'Occ T2'!J29</f>
        <v>12.456585098440863</v>
      </c>
    </row>
    <row r="59" spans="15:17" x14ac:dyDescent="0.2">
      <c r="O59" s="10" t="str">
        <f>name!D26</f>
        <v>81 Process, plant and machine operatives</v>
      </c>
      <c r="P59" s="11">
        <f>'Occ T2'!H30</f>
        <v>-0.10554962021543801</v>
      </c>
      <c r="Q59" s="11">
        <f>'Occ T2'!J30</f>
        <v>11.021107784723274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-0.67695097453495379</v>
      </c>
      <c r="Q60" s="11">
        <f>'Occ T2'!J31</f>
        <v>25.485589960037142</v>
      </c>
    </row>
    <row r="61" spans="15:17" x14ac:dyDescent="0.2">
      <c r="O61" s="10" t="str">
        <f>name!D28</f>
        <v>91 Elementary trades and related occupations</v>
      </c>
      <c r="P61" s="11">
        <f>'Occ T2'!H32</f>
        <v>14.801597023100825</v>
      </c>
      <c r="Q61" s="11">
        <f>'Occ T2'!J32</f>
        <v>28.215600113106696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-14.064200708904352</v>
      </c>
      <c r="Q62" s="11">
        <f>'Occ T2'!J33</f>
        <v>18.6865660528631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61.089999999999577</v>
      </c>
      <c r="Q64" s="11">
        <f>'Occ T2'!J35</f>
        <v>517.22245539287724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South East Midlands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924.25600000000043</v>
      </c>
      <c r="C8" s="305">
        <f>SUM(C9:C17)</f>
        <v>949.40200000000038</v>
      </c>
      <c r="D8" s="305">
        <f>SUM(D9:D17)</f>
        <v>985.34600000000046</v>
      </c>
      <c r="E8" s="304"/>
      <c r="F8" s="305">
        <f>SUM(F9:F17)</f>
        <v>11.498006439581227</v>
      </c>
      <c r="G8" s="305">
        <f>SUM(G9:G17)</f>
        <v>14.092677919932363</v>
      </c>
      <c r="H8" s="305">
        <f>SUM(H9:H17)</f>
        <v>18.524398257577545</v>
      </c>
      <c r="I8" s="304"/>
      <c r="J8" s="305">
        <f>SUM(J9:J17)</f>
        <v>81.917293211584095</v>
      </c>
      <c r="K8" s="305">
        <f>SUM(K9:K17)</f>
        <v>100.42217635506105</v>
      </c>
      <c r="L8" s="305">
        <f>SUM(L9:L17)</f>
        <v>133.49677920919672</v>
      </c>
      <c r="M8" s="304"/>
      <c r="N8" s="305">
        <f>SUM(N9:N17)</f>
        <v>176.02133193106857</v>
      </c>
      <c r="O8" s="305">
        <f>SUM(O9:O17)</f>
        <v>194.57997940658547</v>
      </c>
      <c r="P8" s="305">
        <f>SUM(P9:P17)</f>
        <v>237.82901869352563</v>
      </c>
      <c r="Q8" s="306"/>
      <c r="R8" s="305">
        <f>SUM(R9:R17)</f>
        <v>48.456193949200696</v>
      </c>
      <c r="S8" s="305">
        <f>SUM(S9:S17)</f>
        <v>50.680086026435383</v>
      </c>
      <c r="T8" s="305">
        <f>SUM(T9:T17)</f>
        <v>59.852279329238328</v>
      </c>
      <c r="U8" s="306"/>
      <c r="V8" s="305">
        <f>SUM(V9:V17)</f>
        <v>50.690523642799981</v>
      </c>
      <c r="W8" s="305">
        <f>SUM(W9:W17)</f>
        <v>54.138146724972401</v>
      </c>
      <c r="X8" s="305">
        <f>SUM(X9:X17)</f>
        <v>65.227948708783757</v>
      </c>
      <c r="Y8" s="306"/>
      <c r="Z8" s="305">
        <f>SUM(Z9:Z17)</f>
        <v>203.93819921593752</v>
      </c>
      <c r="AA8" s="305">
        <f>SUM(AA9:AA17)</f>
        <v>209.69003241658859</v>
      </c>
      <c r="AB8" s="305">
        <f>SUM(AB9:AB17)</f>
        <v>222.2353771644762</v>
      </c>
      <c r="AC8" s="306"/>
      <c r="AD8" s="305">
        <f>SUM(AD9:AD17)</f>
        <v>192.24654289736588</v>
      </c>
      <c r="AE8" s="305">
        <f>SUM(AE9:AE17)</f>
        <v>180.81908369432787</v>
      </c>
      <c r="AF8" s="305">
        <f>SUM(AF9:AF17)</f>
        <v>152.97098655042822</v>
      </c>
      <c r="AG8" s="306"/>
      <c r="AH8" s="305">
        <f>SUM(AH9:AH17)</f>
        <v>125.96371313886107</v>
      </c>
      <c r="AI8" s="305">
        <f>SUM(AI9:AI17)</f>
        <v>112.9321607239313</v>
      </c>
      <c r="AJ8" s="305">
        <f>SUM(AJ9:AJ17)</f>
        <v>72.569581759555902</v>
      </c>
      <c r="AK8" s="306"/>
      <c r="AL8" s="305">
        <f>SUM(AL9:AL17)</f>
        <v>33.52419557360129</v>
      </c>
      <c r="AM8" s="305">
        <f>SUM(AM9:AM17)</f>
        <v>32.047656732165891</v>
      </c>
      <c r="AN8" s="305">
        <f>SUM(AN9:AN17)</f>
        <v>22.639630327218022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102.75495333891909</v>
      </c>
      <c r="C9" s="304">
        <f t="shared" ref="B9:D17" si="0">SUM(C21,C33,C51,C63,C75,C93)</f>
        <v>97.432961167666363</v>
      </c>
      <c r="D9" s="304">
        <f t="shared" si="0"/>
        <v>107.28124470570515</v>
      </c>
      <c r="E9" s="304"/>
      <c r="F9" s="304">
        <f t="shared" ref="F9:H17" si="1">SUM(F21,F33,F51,F63,F75,F93)</f>
        <v>1.1528223852028427</v>
      </c>
      <c r="G9" s="304">
        <f t="shared" si="1"/>
        <v>1.3353296073983187</v>
      </c>
      <c r="H9" s="304">
        <f t="shared" si="1"/>
        <v>1.8389870290574446</v>
      </c>
      <c r="I9" s="304"/>
      <c r="J9" s="304">
        <f t="shared" ref="J9:L17" si="2">SUM(J21,J33,J51,J63,J75,J93)</f>
        <v>10.125891233389321</v>
      </c>
      <c r="K9" s="304">
        <f t="shared" si="2"/>
        <v>11.351125609454803</v>
      </c>
      <c r="L9" s="304">
        <f t="shared" si="2"/>
        <v>15.408208433004898</v>
      </c>
      <c r="M9" s="304"/>
      <c r="N9" s="304">
        <f t="shared" ref="N9:P17" si="3">SUM(N21,N33,N51,N63,N75,N93)</f>
        <v>26.881817650425997</v>
      </c>
      <c r="O9" s="304">
        <f t="shared" si="3"/>
        <v>26.767838045979531</v>
      </c>
      <c r="P9" s="304">
        <f t="shared" si="3"/>
        <v>32.928130233628785</v>
      </c>
      <c r="Q9" s="306"/>
      <c r="R9" s="304">
        <f t="shared" ref="R9:T9" si="4">SUM(R21,R33,R51,R63,R75,R93)</f>
        <v>5.1916575597970267</v>
      </c>
      <c r="S9" s="304">
        <f t="shared" si="4"/>
        <v>4.858998565739725</v>
      </c>
      <c r="T9" s="304">
        <f t="shared" si="4"/>
        <v>5.7024143469266875</v>
      </c>
      <c r="U9" s="306"/>
      <c r="V9" s="304">
        <f t="shared" ref="V9:X9" si="5">SUM(V21,V33,V51,V63,V75,V93)</f>
        <v>7.7514854601547407</v>
      </c>
      <c r="W9" s="304">
        <f t="shared" si="5"/>
        <v>7.3341135198542071</v>
      </c>
      <c r="X9" s="304">
        <f t="shared" si="5"/>
        <v>8.6737556762496197</v>
      </c>
      <c r="Y9" s="306"/>
      <c r="Z9" s="304">
        <f t="shared" ref="Z9:AB9" si="6">SUM(Z21,Z33,Z51,Z63,Z75,Z93)</f>
        <v>21.076174296419335</v>
      </c>
      <c r="AA9" s="304">
        <f t="shared" si="6"/>
        <v>19.493626406794682</v>
      </c>
      <c r="AB9" s="304">
        <f t="shared" si="6"/>
        <v>21.621444981984968</v>
      </c>
      <c r="AC9" s="306"/>
      <c r="AD9" s="304">
        <f>SUM(AD21,AD33,AD51,AD63,AD75,AD93)</f>
        <v>16.303080168433873</v>
      </c>
      <c r="AE9" s="304">
        <f t="shared" ref="AE9:AF9" si="7">SUM(AE21,AE33,AE51,AE63,AE75,AE93)</f>
        <v>13.545005343546775</v>
      </c>
      <c r="AF9" s="304">
        <f t="shared" si="7"/>
        <v>11.133312473432897</v>
      </c>
      <c r="AG9" s="306"/>
      <c r="AH9" s="304">
        <f t="shared" ref="AH9:AJ9" si="8">SUM(AH21,AH33,AH51,AH63,AH75,AH93)</f>
        <v>11.798752787284847</v>
      </c>
      <c r="AI9" s="304">
        <f t="shared" si="8"/>
        <v>10.039297478469317</v>
      </c>
      <c r="AJ9" s="304">
        <f t="shared" si="8"/>
        <v>7.2583489330222859</v>
      </c>
      <c r="AK9" s="306"/>
      <c r="AL9" s="304">
        <f t="shared" ref="AL9:AN9" si="9">SUM(AL21,AL33,AL51,AL63,AL75,AL93)</f>
        <v>2.4732717978111052</v>
      </c>
      <c r="AM9" s="304">
        <f t="shared" si="9"/>
        <v>2.7076265904290087</v>
      </c>
      <c r="AN9" s="304">
        <f t="shared" si="9"/>
        <v>2.7166425983975677</v>
      </c>
    </row>
    <row r="10" spans="1:40" x14ac:dyDescent="0.2">
      <c r="A10" s="13" t="str">
        <f>name!E5</f>
        <v>Professional occupations</v>
      </c>
      <c r="B10" s="304">
        <f t="shared" si="0"/>
        <v>188.40918454289601</v>
      </c>
      <c r="C10" s="304">
        <f t="shared" si="0"/>
        <v>202.87052516967481</v>
      </c>
      <c r="D10" s="304">
        <f t="shared" si="0"/>
        <v>225.71182146499649</v>
      </c>
      <c r="E10" s="304"/>
      <c r="F10" s="304">
        <f t="shared" si="1"/>
        <v>8.2614756295859468</v>
      </c>
      <c r="G10" s="304">
        <f t="shared" si="1"/>
        <v>10.061415239321079</v>
      </c>
      <c r="H10" s="304">
        <f t="shared" si="1"/>
        <v>12.760578349878436</v>
      </c>
      <c r="I10" s="304"/>
      <c r="J10" s="304">
        <f t="shared" si="2"/>
        <v>44.595190501362978</v>
      </c>
      <c r="K10" s="304">
        <f t="shared" si="2"/>
        <v>53.411220511668581</v>
      </c>
      <c r="L10" s="304">
        <f t="shared" si="2"/>
        <v>67.583360791837549</v>
      </c>
      <c r="M10" s="304"/>
      <c r="N10" s="304">
        <f t="shared" si="3"/>
        <v>64.426249016750319</v>
      </c>
      <c r="O10" s="304">
        <f t="shared" si="3"/>
        <v>67.796003456710949</v>
      </c>
      <c r="P10" s="304">
        <f t="shared" si="3"/>
        <v>75.560441356661798</v>
      </c>
      <c r="Q10" s="306"/>
      <c r="R10" s="304">
        <f t="shared" ref="R10:T10" si="10">SUM(R22,R34,R52,R64,R76,R94)</f>
        <v>8.9202852742456891</v>
      </c>
      <c r="S10" s="304">
        <f t="shared" si="10"/>
        <v>7.0774637196448271</v>
      </c>
      <c r="T10" s="304">
        <f t="shared" si="10"/>
        <v>6.6352468952828927</v>
      </c>
      <c r="U10" s="306"/>
      <c r="V10" s="304">
        <f t="shared" ref="V10:X10" si="11">SUM(V22,V34,V52,V64,V76,V94)</f>
        <v>10.189867616091949</v>
      </c>
      <c r="W10" s="304">
        <f t="shared" si="11"/>
        <v>10.920771808456347</v>
      </c>
      <c r="X10" s="304">
        <f t="shared" si="11"/>
        <v>12.383725572482033</v>
      </c>
      <c r="Y10" s="306"/>
      <c r="Z10" s="304">
        <f t="shared" ref="Z10:AB10" si="12">SUM(Z22,Z34,Z52,Z64,Z76,Z94)</f>
        <v>23.919604181763543</v>
      </c>
      <c r="AA10" s="304">
        <f t="shared" si="12"/>
        <v>25.736415752669402</v>
      </c>
      <c r="AB10" s="304">
        <f t="shared" si="12"/>
        <v>28.447089328302113</v>
      </c>
      <c r="AC10" s="306"/>
      <c r="AD10" s="304">
        <f t="shared" ref="AD10:AF10" si="13">SUM(AD22,AD34,AD52,AD64,AD76,AD94)</f>
        <v>16.092923717629187</v>
      </c>
      <c r="AE10" s="304">
        <f t="shared" si="13"/>
        <v>15.36792263927688</v>
      </c>
      <c r="AF10" s="304">
        <f t="shared" si="13"/>
        <v>13.222819618179564</v>
      </c>
      <c r="AG10" s="306"/>
      <c r="AH10" s="304">
        <f t="shared" ref="AH10:AJ10" si="14">SUM(AH22,AH34,AH52,AH64,AH76,AH94)</f>
        <v>10.156094783507999</v>
      </c>
      <c r="AI10" s="304">
        <f t="shared" si="14"/>
        <v>10.026154293572178</v>
      </c>
      <c r="AJ10" s="304">
        <f t="shared" si="14"/>
        <v>6.7894016142785771</v>
      </c>
      <c r="AK10" s="306"/>
      <c r="AL10" s="304">
        <f t="shared" ref="AL10:AN10" si="15">SUM(AL22,AL34,AL52,AL64,AL76,AL94)</f>
        <v>1.847493821958399</v>
      </c>
      <c r="AM10" s="304">
        <f t="shared" si="15"/>
        <v>2.4731577483545291</v>
      </c>
      <c r="AN10" s="304">
        <f t="shared" si="15"/>
        <v>2.3291579380935312</v>
      </c>
    </row>
    <row r="11" spans="1:40" x14ac:dyDescent="0.2">
      <c r="A11" s="13" t="str">
        <f>name!E6</f>
        <v>Associate professional occupations</v>
      </c>
      <c r="B11" s="304">
        <f>SUM(B23,B35,B53,B65,B77,B95)</f>
        <v>113.44183156404978</v>
      </c>
      <c r="C11" s="304">
        <f t="shared" si="0"/>
        <v>119.2907987423402</v>
      </c>
      <c r="D11" s="304">
        <f>SUM(D23,D35,D53,D65,D77,D95)</f>
        <v>130.06171429640997</v>
      </c>
      <c r="E11" s="304"/>
      <c r="F11" s="304">
        <f t="shared" si="1"/>
        <v>1.1458255427045383</v>
      </c>
      <c r="G11" s="304">
        <f t="shared" si="1"/>
        <v>1.4235304139895515</v>
      </c>
      <c r="H11" s="304">
        <f t="shared" si="1"/>
        <v>2.0254261031457625</v>
      </c>
      <c r="I11" s="304"/>
      <c r="J11" s="304">
        <f t="shared" si="2"/>
        <v>12.538121592819181</v>
      </c>
      <c r="K11" s="304">
        <f t="shared" si="2"/>
        <v>15.698614867576627</v>
      </c>
      <c r="L11" s="304">
        <f t="shared" si="2"/>
        <v>21.453119258119148</v>
      </c>
      <c r="M11" s="304"/>
      <c r="N11" s="304">
        <f t="shared" si="3"/>
        <v>30.675823158482601</v>
      </c>
      <c r="O11" s="304">
        <f t="shared" si="3"/>
        <v>34.41113663512067</v>
      </c>
      <c r="P11" s="304">
        <f t="shared" si="3"/>
        <v>41.911082774213398</v>
      </c>
      <c r="Q11" s="306"/>
      <c r="R11" s="304">
        <f t="shared" ref="R11:T11" si="16">SUM(R23,R35,R53,R65,R77,R95)</f>
        <v>8.2539689703392138</v>
      </c>
      <c r="S11" s="304">
        <f t="shared" si="16"/>
        <v>8.9282300818725702</v>
      </c>
      <c r="T11" s="304">
        <f t="shared" si="16"/>
        <v>9.7467611429620362</v>
      </c>
      <c r="U11" s="306"/>
      <c r="V11" s="304">
        <f t="shared" ref="V11:X11" si="17">SUM(V23,V35,V53,V65,V77,V95)</f>
        <v>7.4649659819410923</v>
      </c>
      <c r="W11" s="304">
        <f t="shared" si="17"/>
        <v>7.5239282567642043</v>
      </c>
      <c r="X11" s="304">
        <f t="shared" si="17"/>
        <v>8.6508178756845311</v>
      </c>
      <c r="Y11" s="306"/>
      <c r="Z11" s="304">
        <f t="shared" ref="Z11:AB11" si="18">SUM(Z23,Z35,Z53,Z65,Z77,Z95)</f>
        <v>23.152686303705057</v>
      </c>
      <c r="AA11" s="304">
        <f t="shared" si="18"/>
        <v>23.606201888900941</v>
      </c>
      <c r="AB11" s="304">
        <f t="shared" si="18"/>
        <v>24.467760524572732</v>
      </c>
      <c r="AC11" s="306"/>
      <c r="AD11" s="304">
        <f t="shared" ref="AD11:AF11" si="19">SUM(AD23,AD35,AD53,AD65,AD77,AD95)</f>
        <v>17.571229018179622</v>
      </c>
      <c r="AE11" s="304">
        <f t="shared" si="19"/>
        <v>16.248386877732163</v>
      </c>
      <c r="AF11" s="304">
        <f t="shared" si="19"/>
        <v>13.475124432842986</v>
      </c>
      <c r="AG11" s="306"/>
      <c r="AH11" s="304">
        <f t="shared" ref="AH11:AJ11" si="20">SUM(AH23,AH35,AH53,AH65,AH77,AH95)</f>
        <v>10.730386568028514</v>
      </c>
      <c r="AI11" s="304">
        <f t="shared" si="20"/>
        <v>9.4845522171175087</v>
      </c>
      <c r="AJ11" s="304">
        <f t="shared" si="20"/>
        <v>6.5588322446158989</v>
      </c>
      <c r="AK11" s="306"/>
      <c r="AL11" s="304">
        <f t="shared" ref="AL11:AN11" si="21">SUM(AL23,AL35,AL53,AL65,AL77,AL95)</f>
        <v>1.9088244278499749</v>
      </c>
      <c r="AM11" s="304">
        <f t="shared" si="21"/>
        <v>1.9662175032659768</v>
      </c>
      <c r="AN11" s="304">
        <f t="shared" si="21"/>
        <v>1.7727899402534821</v>
      </c>
    </row>
    <row r="12" spans="1:40" x14ac:dyDescent="0.2">
      <c r="A12" s="13" t="str">
        <f>name!E7</f>
        <v>Administrative and secretarial occupations</v>
      </c>
      <c r="B12" s="304">
        <f t="shared" si="0"/>
        <v>100.00440525300455</v>
      </c>
      <c r="C12" s="304">
        <f t="shared" si="0"/>
        <v>101.76115119532852</v>
      </c>
      <c r="D12" s="304">
        <f t="shared" si="0"/>
        <v>97.345923165440013</v>
      </c>
      <c r="E12" s="304"/>
      <c r="F12" s="304">
        <f t="shared" si="1"/>
        <v>0.39227568831520904</v>
      </c>
      <c r="G12" s="304">
        <f t="shared" si="1"/>
        <v>0.52654911963725648</v>
      </c>
      <c r="H12" s="304">
        <f t="shared" si="1"/>
        <v>0.77065721755013206</v>
      </c>
      <c r="I12" s="304"/>
      <c r="J12" s="304">
        <f t="shared" si="2"/>
        <v>5.3619505207196729</v>
      </c>
      <c r="K12" s="304">
        <f t="shared" si="2"/>
        <v>7.352157611115814</v>
      </c>
      <c r="L12" s="304">
        <f t="shared" si="2"/>
        <v>10.232596870950678</v>
      </c>
      <c r="M12" s="304"/>
      <c r="N12" s="304">
        <f t="shared" si="3"/>
        <v>17.833571466029909</v>
      </c>
      <c r="O12" s="304">
        <f t="shared" si="3"/>
        <v>21.904539932304104</v>
      </c>
      <c r="P12" s="304">
        <f t="shared" si="3"/>
        <v>27.656843010445293</v>
      </c>
      <c r="Q12" s="306"/>
      <c r="R12" s="304">
        <f t="shared" ref="R12:T12" si="22">SUM(R24,R36,R54,R66,R78,R96)</f>
        <v>6.9961149610786029</v>
      </c>
      <c r="S12" s="304">
        <f t="shared" si="22"/>
        <v>8.2933495811770079</v>
      </c>
      <c r="T12" s="304">
        <f t="shared" si="22"/>
        <v>10.152685711667075</v>
      </c>
      <c r="U12" s="306"/>
      <c r="V12" s="304">
        <f t="shared" ref="V12:X12" si="23">SUM(V24,V36,V54,V66,V78,V96)</f>
        <v>6.3136019099523928</v>
      </c>
      <c r="W12" s="304">
        <f t="shared" si="23"/>
        <v>7.154095730430984</v>
      </c>
      <c r="X12" s="304">
        <f t="shared" si="23"/>
        <v>8.39302091343224</v>
      </c>
      <c r="Y12" s="306"/>
      <c r="Z12" s="304">
        <f t="shared" ref="Z12:AA12" si="24">SUM(Z24,Z36,Z54,Z66,Z78,Z96)</f>
        <v>22.447607752967031</v>
      </c>
      <c r="AA12" s="304">
        <f t="shared" si="24"/>
        <v>22.466985686458361</v>
      </c>
      <c r="AB12" s="304">
        <f>SUM(AB24,AB36,AB54,AB66,AB78,AB96)</f>
        <v>19.840702263008037</v>
      </c>
      <c r="AC12" s="306"/>
      <c r="AD12" s="304">
        <f t="shared" ref="AD12:AE12" si="25">SUM(AD24,AD36,AD54,AD66,AD78,AD96)</f>
        <v>25.276925337339577</v>
      </c>
      <c r="AE12" s="304">
        <f t="shared" si="25"/>
        <v>22.466998293224666</v>
      </c>
      <c r="AF12" s="304">
        <f>SUM(AF24,AF36,AF54,AF66,AF78,AF96)</f>
        <v>15.156073216516576</v>
      </c>
      <c r="AG12" s="306"/>
      <c r="AH12" s="304">
        <f t="shared" ref="AH12:AI12" si="26">SUM(AH24,AH36,AH54,AH66,AH78,AH96)</f>
        <v>12.705610756197085</v>
      </c>
      <c r="AI12" s="304">
        <f t="shared" si="26"/>
        <v>9.0013717393417796</v>
      </c>
      <c r="AJ12" s="304">
        <f>SUM(AJ24,AJ36,AJ54,AJ66,AJ78,AJ96)</f>
        <v>3.2755665489593473</v>
      </c>
      <c r="AK12" s="306"/>
      <c r="AL12" s="304">
        <f t="shared" ref="AL12:AM12" si="27">SUM(AL24,AL36,AL54,AL66,AL78,AL96)</f>
        <v>2.6767468604050917</v>
      </c>
      <c r="AM12" s="304">
        <f t="shared" si="27"/>
        <v>2.5951035016385502</v>
      </c>
      <c r="AN12" s="304">
        <f>SUM(AN24,AN36,AN54,AN66,AN78,AN96)</f>
        <v>1.8677774129106346</v>
      </c>
    </row>
    <row r="13" spans="1:40" x14ac:dyDescent="0.2">
      <c r="A13" s="13" t="str">
        <f>name!E8</f>
        <v>Skilled trades occupations</v>
      </c>
      <c r="B13" s="304">
        <f t="shared" si="0"/>
        <v>71.816893394090897</v>
      </c>
      <c r="C13" s="304">
        <f t="shared" si="0"/>
        <v>71.409965440509438</v>
      </c>
      <c r="D13" s="304">
        <f t="shared" si="0"/>
        <v>67.234917213218196</v>
      </c>
      <c r="E13" s="304"/>
      <c r="F13" s="304">
        <f t="shared" si="1"/>
        <v>0.10319895388135258</v>
      </c>
      <c r="G13" s="304">
        <f t="shared" si="1"/>
        <v>0.14278220021205468</v>
      </c>
      <c r="H13" s="304">
        <f t="shared" si="1"/>
        <v>0.20176677440341848</v>
      </c>
      <c r="I13" s="304"/>
      <c r="J13" s="304">
        <f t="shared" si="2"/>
        <v>1.2807602364859993</v>
      </c>
      <c r="K13" s="304">
        <f t="shared" si="2"/>
        <v>1.7025518821743979</v>
      </c>
      <c r="L13" s="304">
        <f t="shared" si="2"/>
        <v>2.4732149085555797</v>
      </c>
      <c r="M13" s="304"/>
      <c r="N13" s="304">
        <f t="shared" si="3"/>
        <v>4.9162306017555997</v>
      </c>
      <c r="O13" s="304">
        <f t="shared" si="3"/>
        <v>5.6907161394522818</v>
      </c>
      <c r="P13" s="304">
        <f t="shared" si="3"/>
        <v>7.356401898678075</v>
      </c>
      <c r="Q13" s="306"/>
      <c r="R13" s="304">
        <f t="shared" ref="R13:T13" si="28">SUM(R25,R37,R55,R67,R79,R97)</f>
        <v>2.1599150596035841</v>
      </c>
      <c r="S13" s="304">
        <f t="shared" si="28"/>
        <v>2.3847106198732728</v>
      </c>
      <c r="T13" s="304">
        <f t="shared" si="28"/>
        <v>3.0354147275145036</v>
      </c>
      <c r="U13" s="306"/>
      <c r="V13" s="304">
        <f t="shared" ref="V13:X13" si="29">SUM(V25,V37,V55,V67,V79,V97)</f>
        <v>4.0358455728328977</v>
      </c>
      <c r="W13" s="304">
        <f t="shared" si="29"/>
        <v>4.2889592444146656</v>
      </c>
      <c r="X13" s="304">
        <f t="shared" si="29"/>
        <v>5.1407184293470856</v>
      </c>
      <c r="Y13" s="306"/>
      <c r="Z13" s="304">
        <f t="shared" ref="Z13:AB13" si="30">SUM(Z25,Z37,Z55,Z67,Z79,Z97)</f>
        <v>24.172223802549997</v>
      </c>
      <c r="AA13" s="304">
        <f t="shared" si="30"/>
        <v>24.533119344533549</v>
      </c>
      <c r="AB13" s="304">
        <f t="shared" si="30"/>
        <v>23.366010741004917</v>
      </c>
      <c r="AC13" s="306"/>
      <c r="AD13" s="304">
        <f t="shared" ref="AD13:AF13" si="31">SUM(AD25,AD37,AD55,AD67,AD79,AD97)</f>
        <v>19.256498192145269</v>
      </c>
      <c r="AE13" s="304">
        <f t="shared" si="31"/>
        <v>18.309715902368914</v>
      </c>
      <c r="AF13" s="304">
        <f t="shared" si="31"/>
        <v>16.093792838954972</v>
      </c>
      <c r="AG13" s="306"/>
      <c r="AH13" s="304">
        <f t="shared" ref="AH13:AJ13" si="32">SUM(AH25,AH37,AH55,AH67,AH79,AH97)</f>
        <v>11.278226333686217</v>
      </c>
      <c r="AI13" s="304">
        <f t="shared" si="32"/>
        <v>9.7471104851538577</v>
      </c>
      <c r="AJ13" s="304">
        <f t="shared" si="32"/>
        <v>6.7175976740994923</v>
      </c>
      <c r="AK13" s="306"/>
      <c r="AL13" s="304">
        <f t="shared" ref="AL13:AN13" si="33">SUM(AL25,AL37,AL55,AL67,AL79,AL97)</f>
        <v>4.6139946411499722</v>
      </c>
      <c r="AM13" s="304">
        <f t="shared" si="33"/>
        <v>4.6102996223264388</v>
      </c>
      <c r="AN13" s="304">
        <f t="shared" si="33"/>
        <v>2.8499992206601434</v>
      </c>
    </row>
    <row r="14" spans="1:40" x14ac:dyDescent="0.2">
      <c r="A14" s="13" t="str">
        <f>name!E9</f>
        <v>Caring, leisure and other service occupations</v>
      </c>
      <c r="B14" s="304">
        <f t="shared" si="0"/>
        <v>94.84600913435672</v>
      </c>
      <c r="C14" s="304">
        <f t="shared" si="0"/>
        <v>96.943108715047543</v>
      </c>
      <c r="D14" s="304">
        <f t="shared" si="0"/>
        <v>104.12241221709172</v>
      </c>
      <c r="E14" s="304"/>
      <c r="F14" s="304">
        <f t="shared" si="1"/>
        <v>6.436418629318541E-2</v>
      </c>
      <c r="G14" s="304">
        <f t="shared" si="1"/>
        <v>9.0969773804962878E-2</v>
      </c>
      <c r="H14" s="304">
        <f t="shared" si="1"/>
        <v>0.13909132882219599</v>
      </c>
      <c r="I14" s="304"/>
      <c r="J14" s="304">
        <f t="shared" si="2"/>
        <v>3.2242099264150017</v>
      </c>
      <c r="K14" s="304">
        <f t="shared" si="2"/>
        <v>4.4184263483329875</v>
      </c>
      <c r="L14" s="304">
        <f t="shared" si="2"/>
        <v>6.350667352367223</v>
      </c>
      <c r="M14" s="304"/>
      <c r="N14" s="304">
        <f t="shared" si="3"/>
        <v>11.492294357625378</v>
      </c>
      <c r="O14" s="304">
        <f t="shared" si="3"/>
        <v>14.100624175309052</v>
      </c>
      <c r="P14" s="304">
        <f t="shared" si="3"/>
        <v>18.960117219875251</v>
      </c>
      <c r="Q14" s="306"/>
      <c r="R14" s="304">
        <f>SUM(R26,R38,R56,R68,R80,R98)</f>
        <v>8.3926842838533595</v>
      </c>
      <c r="S14" s="304">
        <f t="shared" ref="S14:T14" si="34">SUM(S26,S38,S56,S68,S80,S98)</f>
        <v>8.9677788728957353</v>
      </c>
      <c r="T14" s="304">
        <f t="shared" si="34"/>
        <v>10.468228267922452</v>
      </c>
      <c r="U14" s="306"/>
      <c r="V14" s="304">
        <f t="shared" ref="V14:X14" si="35">SUM(V26,V38,V56,V68,V80,V98)</f>
        <v>5.7924083525038643</v>
      </c>
      <c r="W14" s="304">
        <f t="shared" si="35"/>
        <v>6.3108414031946882</v>
      </c>
      <c r="X14" s="304">
        <f t="shared" si="35"/>
        <v>8.0511804060790269</v>
      </c>
      <c r="Y14" s="306"/>
      <c r="Z14" s="304">
        <f t="shared" ref="Z14:AB14" si="36">SUM(Z26,Z38,Z56,Z68,Z80,Z98)</f>
        <v>32.891655909471595</v>
      </c>
      <c r="AA14" s="304">
        <f t="shared" si="36"/>
        <v>33.902090263782611</v>
      </c>
      <c r="AB14" s="304">
        <f t="shared" si="36"/>
        <v>37.494082174088192</v>
      </c>
      <c r="AC14" s="306"/>
      <c r="AD14" s="304">
        <f t="shared" ref="AD14:AF14" si="37">SUM(AD26,AD38,AD56,AD68,AD80,AD98)</f>
        <v>24.275259730108914</v>
      </c>
      <c r="AE14" s="304">
        <f t="shared" si="37"/>
        <v>21.524041602392906</v>
      </c>
      <c r="AF14" s="304">
        <f t="shared" si="37"/>
        <v>16.84043577338495</v>
      </c>
      <c r="AG14" s="306"/>
      <c r="AH14" s="304">
        <f t="shared" ref="AH14:AJ14" si="38">SUM(AH26,AH38,AH56,AH68,AH80,AH98)</f>
        <v>7.1683266996514599</v>
      </c>
      <c r="AI14" s="304">
        <f t="shared" si="38"/>
        <v>6.1024923921469885</v>
      </c>
      <c r="AJ14" s="304">
        <f t="shared" si="38"/>
        <v>4.593145139102897</v>
      </c>
      <c r="AK14" s="306"/>
      <c r="AL14" s="304">
        <f t="shared" ref="AL14:AN14" si="39">SUM(AL26,AL38,AL56,AL68,AL80,AL98)</f>
        <v>1.5448056884339609</v>
      </c>
      <c r="AM14" s="304">
        <f t="shared" si="39"/>
        <v>1.5258438831876078</v>
      </c>
      <c r="AN14" s="304">
        <f t="shared" si="39"/>
        <v>1.2254645554495505</v>
      </c>
    </row>
    <row r="15" spans="1:40" x14ac:dyDescent="0.2">
      <c r="A15" s="13" t="str">
        <f>name!E10</f>
        <v>Sales and customer service occupations</v>
      </c>
      <c r="B15" s="304">
        <f t="shared" si="0"/>
        <v>79.902877888102637</v>
      </c>
      <c r="C15" s="304">
        <f t="shared" si="0"/>
        <v>80.275732852162477</v>
      </c>
      <c r="D15" s="304">
        <f t="shared" si="0"/>
        <v>80.55322633311205</v>
      </c>
      <c r="E15" s="304"/>
      <c r="F15" s="304">
        <f t="shared" si="1"/>
        <v>0.16447893637995259</v>
      </c>
      <c r="G15" s="304">
        <f t="shared" si="1"/>
        <v>0.21571251114228349</v>
      </c>
      <c r="H15" s="304">
        <f t="shared" si="1"/>
        <v>0.2937947713851905</v>
      </c>
      <c r="I15" s="304"/>
      <c r="J15" s="304">
        <f t="shared" si="2"/>
        <v>2.3807833274641359</v>
      </c>
      <c r="K15" s="304">
        <f t="shared" si="2"/>
        <v>3.1802958836499942</v>
      </c>
      <c r="L15" s="304">
        <f t="shared" si="2"/>
        <v>4.8111774417850475</v>
      </c>
      <c r="M15" s="304"/>
      <c r="N15" s="304">
        <f t="shared" si="3"/>
        <v>10.079948460411483</v>
      </c>
      <c r="O15" s="304">
        <f t="shared" si="3"/>
        <v>11.744473477701366</v>
      </c>
      <c r="P15" s="304">
        <f t="shared" si="3"/>
        <v>16.27645961526126</v>
      </c>
      <c r="Q15" s="306"/>
      <c r="R15" s="304">
        <f t="shared" ref="R15:T15" si="40">SUM(R27,R39,R57,R69,R81,R99)</f>
        <v>3.5692891693657396</v>
      </c>
      <c r="S15" s="304">
        <f t="shared" si="40"/>
        <v>3.9977008033499088</v>
      </c>
      <c r="T15" s="304">
        <f t="shared" si="40"/>
        <v>5.5560299652029448</v>
      </c>
      <c r="U15" s="306"/>
      <c r="V15" s="304">
        <f t="shared" ref="V15:X15" si="41">SUM(V27,V39,V57,V69,V81,V99)</f>
        <v>3.4194648637546594</v>
      </c>
      <c r="W15" s="304">
        <f t="shared" si="41"/>
        <v>3.6987778693319191</v>
      </c>
      <c r="X15" s="304">
        <f t="shared" si="41"/>
        <v>4.6528320768696902</v>
      </c>
      <c r="Y15" s="306"/>
      <c r="Z15" s="304">
        <f t="shared" ref="Z15:AB15" si="42">SUM(Z27,Z39,Z57,Z69,Z81,Z99)</f>
        <v>22.120914273660727</v>
      </c>
      <c r="AA15" s="304">
        <f t="shared" si="42"/>
        <v>22.63583310445059</v>
      </c>
      <c r="AB15" s="304">
        <f t="shared" si="42"/>
        <v>24.782862807537992</v>
      </c>
      <c r="AC15" s="306"/>
      <c r="AD15" s="304">
        <f t="shared" ref="AD15:AF15" si="43">SUM(AD27,AD39,AD57,AD69,AD81,AD99)</f>
        <v>21.068268835618728</v>
      </c>
      <c r="AE15" s="304">
        <f t="shared" si="43"/>
        <v>19.596066910762381</v>
      </c>
      <c r="AF15" s="304">
        <f t="shared" si="43"/>
        <v>16.555219744763964</v>
      </c>
      <c r="AG15" s="306"/>
      <c r="AH15" s="304">
        <f t="shared" ref="AH15:AJ15" si="44">SUM(AH27,AH39,AH57,AH69,AH81,AH99)</f>
        <v>13.17466578323504</v>
      </c>
      <c r="AI15" s="304">
        <f t="shared" si="44"/>
        <v>11.540685652060162</v>
      </c>
      <c r="AJ15" s="304">
        <f t="shared" si="44"/>
        <v>4.8283556486186416</v>
      </c>
      <c r="AK15" s="306"/>
      <c r="AL15" s="304">
        <f t="shared" ref="AL15:AN15" si="45">SUM(AL27,AL39,AL57,AL69,AL81,AL99)</f>
        <v>3.9250642382121543</v>
      </c>
      <c r="AM15" s="304">
        <f t="shared" si="45"/>
        <v>3.666186639713882</v>
      </c>
      <c r="AN15" s="304">
        <f t="shared" si="45"/>
        <v>2.7964942616873136</v>
      </c>
    </row>
    <row r="16" spans="1:40" x14ac:dyDescent="0.2">
      <c r="A16" s="13" t="str">
        <f>name!E11</f>
        <v>Process, plant and machine operatives</v>
      </c>
      <c r="B16" s="304">
        <f t="shared" si="0"/>
        <v>76.239495144541578</v>
      </c>
      <c r="C16" s="304">
        <f t="shared" si="0"/>
        <v>78.581937849117722</v>
      </c>
      <c r="D16" s="304">
        <f t="shared" si="0"/>
        <v>75.456994549791176</v>
      </c>
      <c r="E16" s="304"/>
      <c r="F16" s="304">
        <f t="shared" si="1"/>
        <v>0.15297221456252802</v>
      </c>
      <c r="G16" s="304">
        <f t="shared" si="1"/>
        <v>0.21993422381508332</v>
      </c>
      <c r="H16" s="304">
        <f t="shared" si="1"/>
        <v>0.38220282419519125</v>
      </c>
      <c r="I16" s="304"/>
      <c r="J16" s="304">
        <f t="shared" si="2"/>
        <v>0.88668780942138092</v>
      </c>
      <c r="K16" s="304">
        <f t="shared" si="2"/>
        <v>1.2691331069868033</v>
      </c>
      <c r="L16" s="304">
        <f t="shared" si="2"/>
        <v>2.0630273481621924</v>
      </c>
      <c r="M16" s="304"/>
      <c r="N16" s="304">
        <f t="shared" si="3"/>
        <v>3.2674257320113975</v>
      </c>
      <c r="O16" s="304">
        <f t="shared" si="3"/>
        <v>4.1906214229330727</v>
      </c>
      <c r="P16" s="304">
        <f t="shared" si="3"/>
        <v>6.2549790072495597</v>
      </c>
      <c r="Q16" s="306"/>
      <c r="R16" s="304">
        <f t="shared" ref="R16:T16" si="46">SUM(R28,R40,R58,R70,R82,R100)</f>
        <v>1.6446588596567684</v>
      </c>
      <c r="S16" s="304">
        <f t="shared" si="46"/>
        <v>1.9701375804589829</v>
      </c>
      <c r="T16" s="304">
        <f t="shared" si="46"/>
        <v>2.6468937766877141</v>
      </c>
      <c r="U16" s="306"/>
      <c r="V16" s="304">
        <f t="shared" ref="V16:X16" si="47">SUM(V28,V40,V58,V70,V82,V100)</f>
        <v>2.7496459117041825</v>
      </c>
      <c r="W16" s="304">
        <f t="shared" si="47"/>
        <v>3.2265195990076392</v>
      </c>
      <c r="X16" s="304">
        <f t="shared" si="47"/>
        <v>4.2976546134155189</v>
      </c>
      <c r="Y16" s="306"/>
      <c r="Z16" s="304">
        <f t="shared" ref="Z16:AB16" si="48">SUM(Z28,Z40,Z58,Z70,Z82,Z100)</f>
        <v>16.691594004519555</v>
      </c>
      <c r="AA16" s="304">
        <f t="shared" si="48"/>
        <v>19.365783491375097</v>
      </c>
      <c r="AB16" s="304">
        <f t="shared" si="48"/>
        <v>22.422435298173081</v>
      </c>
      <c r="AC16" s="306"/>
      <c r="AD16" s="304">
        <f t="shared" ref="AD16:AF16" si="49">SUM(AD28,AD40,AD58,AD70,AD82,AD100)</f>
        <v>23.762143898129036</v>
      </c>
      <c r="AE16" s="304">
        <f t="shared" si="49"/>
        <v>25.078605046913616</v>
      </c>
      <c r="AF16" s="304">
        <f t="shared" si="49"/>
        <v>23.883313191395366</v>
      </c>
      <c r="AG16" s="306"/>
      <c r="AH16" s="304">
        <f t="shared" ref="AH16:AJ16" si="50">SUM(AH28,AH40,AH58,AH70,AH82,AH100)</f>
        <v>20.500814684658092</v>
      </c>
      <c r="AI16" s="304">
        <f t="shared" si="50"/>
        <v>17.944342897886948</v>
      </c>
      <c r="AJ16" s="304">
        <f t="shared" si="50"/>
        <v>11.118196458342499</v>
      </c>
      <c r="AK16" s="306"/>
      <c r="AL16" s="304">
        <f t="shared" ref="AL16:AN16" si="51">SUM(AL28,AL40,AL58,AL70,AL82,AL100)</f>
        <v>6.5835520298786463</v>
      </c>
      <c r="AM16" s="304">
        <f t="shared" si="51"/>
        <v>5.3168604797404742</v>
      </c>
      <c r="AN16" s="304">
        <f t="shared" si="51"/>
        <v>2.3882920321700478</v>
      </c>
    </row>
    <row r="17" spans="1:40" x14ac:dyDescent="0.2">
      <c r="A17" s="13" t="str">
        <f>name!E12</f>
        <v>Elementary occupations</v>
      </c>
      <c r="B17" s="304">
        <f t="shared" si="0"/>
        <v>96.840349740039073</v>
      </c>
      <c r="C17" s="304">
        <f t="shared" si="0"/>
        <v>100.83581886815331</v>
      </c>
      <c r="D17" s="304">
        <f t="shared" si="0"/>
        <v>97.577746054235561</v>
      </c>
      <c r="E17" s="304"/>
      <c r="F17" s="304">
        <f t="shared" si="1"/>
        <v>6.0592902655672395E-2</v>
      </c>
      <c r="G17" s="304">
        <f t="shared" si="1"/>
        <v>7.6454830611773703E-2</v>
      </c>
      <c r="H17" s="304">
        <f t="shared" si="1"/>
        <v>0.1118938591397771</v>
      </c>
      <c r="I17" s="304"/>
      <c r="J17" s="304">
        <f t="shared" si="2"/>
        <v>1.5236980635064246</v>
      </c>
      <c r="K17" s="304">
        <f t="shared" si="2"/>
        <v>2.0386505341010466</v>
      </c>
      <c r="L17" s="304">
        <f t="shared" si="2"/>
        <v>3.121406804414411</v>
      </c>
      <c r="M17" s="304"/>
      <c r="N17" s="304">
        <f t="shared" si="3"/>
        <v>6.4479714875758853</v>
      </c>
      <c r="O17" s="304">
        <f t="shared" si="3"/>
        <v>7.9740261210744281</v>
      </c>
      <c r="P17" s="304">
        <f t="shared" si="3"/>
        <v>10.924563577512158</v>
      </c>
      <c r="Q17" s="306"/>
      <c r="R17" s="304">
        <f t="shared" ref="R17:T17" si="52">SUM(R29,R41,R59,R71,R83,R101)</f>
        <v>3.3276198112607211</v>
      </c>
      <c r="S17" s="304">
        <f t="shared" si="52"/>
        <v>4.2017162014233582</v>
      </c>
      <c r="T17" s="304">
        <f t="shared" si="52"/>
        <v>5.9086044950720158</v>
      </c>
      <c r="U17" s="306"/>
      <c r="V17" s="304">
        <f t="shared" ref="V17:X17" si="53">SUM(V29,V41,V59,V71,V83,V101)</f>
        <v>2.9732379738642014</v>
      </c>
      <c r="W17" s="304">
        <f t="shared" si="53"/>
        <v>3.6801392935177564</v>
      </c>
      <c r="X17" s="304">
        <f t="shared" si="53"/>
        <v>4.9842431452240055</v>
      </c>
      <c r="Y17" s="306"/>
      <c r="Z17" s="304">
        <f t="shared" ref="Z17:AB17" si="54">SUM(Z29,Z41,Z59,Z71,Z83,Z101)</f>
        <v>17.465738690880684</v>
      </c>
      <c r="AA17" s="304">
        <f t="shared" si="54"/>
        <v>17.949976477623387</v>
      </c>
      <c r="AB17" s="304">
        <f t="shared" si="54"/>
        <v>19.792989045804205</v>
      </c>
      <c r="AC17" s="306"/>
      <c r="AD17" s="304">
        <f t="shared" ref="AD17:AF17" si="55">SUM(AD29,AD41,AD59,AD71,AD83,AD101)</f>
        <v>28.64021399978169</v>
      </c>
      <c r="AE17" s="304">
        <f t="shared" si="55"/>
        <v>28.682341078109573</v>
      </c>
      <c r="AF17" s="304">
        <f t="shared" si="55"/>
        <v>26.610895260956955</v>
      </c>
      <c r="AG17" s="306"/>
      <c r="AH17" s="304">
        <f t="shared" ref="AH17:AJ17" si="56">SUM(AH29,AH41,AH59,AH71,AH83,AH101)</f>
        <v>28.4508347426118</v>
      </c>
      <c r="AI17" s="304">
        <f t="shared" si="56"/>
        <v>29.046153568182568</v>
      </c>
      <c r="AJ17" s="304">
        <f t="shared" si="56"/>
        <v>21.43013749851627</v>
      </c>
      <c r="AK17" s="306"/>
      <c r="AL17" s="304">
        <f t="shared" ref="AL17:AN17" si="57">SUM(AL29,AL41,AL59,AL71,AL83,AL101)</f>
        <v>7.9504420679019852</v>
      </c>
      <c r="AM17" s="304">
        <f t="shared" si="57"/>
        <v>7.1863607635094224</v>
      </c>
      <c r="AN17" s="304">
        <f t="shared" si="57"/>
        <v>4.693012367595756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14.009000000000018</v>
      </c>
      <c r="C20" s="305">
        <f>SUM(C21:C29)</f>
        <v>14.100000000000012</v>
      </c>
      <c r="D20" s="305">
        <f>SUM(D21:D29)</f>
        <v>14.141000000000011</v>
      </c>
      <c r="E20" s="304"/>
      <c r="F20" s="305">
        <f>SUM(F21:F29)</f>
        <v>0.1330483657484352</v>
      </c>
      <c r="G20" s="305">
        <f>SUM(G21:G29)</f>
        <v>0.16436150058025892</v>
      </c>
      <c r="H20" s="305">
        <f>SUM(H21:H29)</f>
        <v>0.22539834608590556</v>
      </c>
      <c r="I20" s="304"/>
      <c r="J20" s="305">
        <f>SUM(J21:J29)</f>
        <v>0.73759080263603627</v>
      </c>
      <c r="K20" s="305">
        <f>SUM(K21:K29)</f>
        <v>0.88936338566928597</v>
      </c>
      <c r="L20" s="305">
        <f>SUM(L21:L29)</f>
        <v>1.193236011283846</v>
      </c>
      <c r="M20" s="304"/>
      <c r="N20" s="305">
        <f>SUM(N21:N29)</f>
        <v>2.4994783700229366</v>
      </c>
      <c r="O20" s="305">
        <f>SUM(O21:O29)</f>
        <v>2.6686996784903676</v>
      </c>
      <c r="P20" s="305">
        <f>SUM(P21:P29)</f>
        <v>3.1807828260462148</v>
      </c>
      <c r="Q20" s="306"/>
      <c r="R20" s="305">
        <f>SUM(R21:R29)</f>
        <v>0.52791806123924601</v>
      </c>
      <c r="S20" s="305">
        <f>SUM(S21:S29)</f>
        <v>0.55595913817272158</v>
      </c>
      <c r="T20" s="305">
        <f>SUM(T21:T29)</f>
        <v>0.65546413583189478</v>
      </c>
      <c r="U20" s="306"/>
      <c r="V20" s="305">
        <f>SUM(V21:V29)</f>
        <v>1.1964438716957497</v>
      </c>
      <c r="W20" s="305">
        <f>SUM(W21:W29)</f>
        <v>1.2509319921845277</v>
      </c>
      <c r="X20" s="305">
        <f>SUM(X21:X29)</f>
        <v>1.4687725413256207</v>
      </c>
      <c r="Y20" s="306"/>
      <c r="Z20" s="305">
        <f>SUM(Z21:Z29)</f>
        <v>2.8799997559767383</v>
      </c>
      <c r="AA20" s="305">
        <f>SUM(AA21:AA29)</f>
        <v>2.8651106396352137</v>
      </c>
      <c r="AB20" s="305">
        <f>SUM(AB21:AB29)</f>
        <v>2.885365521544025</v>
      </c>
      <c r="AC20" s="306"/>
      <c r="AD20" s="305">
        <f>SUM(AD21:AD29)</f>
        <v>2.9206932659294922</v>
      </c>
      <c r="AE20" s="305">
        <f>SUM(AE21:AE29)</f>
        <v>2.7578140708721084</v>
      </c>
      <c r="AF20" s="305">
        <f>SUM(AF21:AF29)</f>
        <v>2.4653530367759124</v>
      </c>
      <c r="AG20" s="306"/>
      <c r="AH20" s="305">
        <f>SUM(AH21:AH29)</f>
        <v>2.016916630472537</v>
      </c>
      <c r="AI20" s="305">
        <f>SUM(AI21:AI29)</f>
        <v>1.6251273345138033</v>
      </c>
      <c r="AJ20" s="305">
        <f>SUM(AJ21:AJ29)</f>
        <v>0.95899044352351526</v>
      </c>
      <c r="AK20" s="306"/>
      <c r="AL20" s="305">
        <f>SUM(AL21:AL29)</f>
        <v>1.0969108762788469</v>
      </c>
      <c r="AM20" s="305">
        <f>SUM(AM21:AM29)</f>
        <v>1.3226322598817228</v>
      </c>
      <c r="AN20" s="305">
        <f>SUM(AN21:AN29)</f>
        <v>1.1076371375830765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1.470567421982905</v>
      </c>
      <c r="C21" s="304">
        <f t="shared" ref="C21:D21" si="59">SUM(G21,K21,O21,S21,W21,AA21,AE21,AI21,AM21)</f>
        <v>1.470232354529764</v>
      </c>
      <c r="D21" s="304">
        <f t="shared" si="59"/>
        <v>1.5633521075617369</v>
      </c>
      <c r="E21" s="304"/>
      <c r="F21" s="304">
        <v>3.1837381215381474E-2</v>
      </c>
      <c r="G21" s="304">
        <v>3.5508153915941108E-2</v>
      </c>
      <c r="H21" s="304">
        <v>4.3737136466787105E-2</v>
      </c>
      <c r="I21" s="304"/>
      <c r="J21" s="304">
        <v>0.14683129910382686</v>
      </c>
      <c r="K21" s="304">
        <v>0.15118055467573743</v>
      </c>
      <c r="L21" s="304">
        <v>0.18254234707654013</v>
      </c>
      <c r="M21" s="304"/>
      <c r="N21" s="304">
        <v>0.31260528299120405</v>
      </c>
      <c r="O21" s="304">
        <v>0.30422615083328214</v>
      </c>
      <c r="P21" s="304">
        <v>0.34604673323070234</v>
      </c>
      <c r="Q21" s="306"/>
      <c r="R21" s="304">
        <v>7.0843181513257053E-2</v>
      </c>
      <c r="S21" s="304">
        <v>7.2610082805029966E-2</v>
      </c>
      <c r="T21" s="304">
        <v>8.1521171192880118E-2</v>
      </c>
      <c r="U21" s="306"/>
      <c r="V21" s="304">
        <v>9.6478470726182139E-2</v>
      </c>
      <c r="W21" s="304">
        <v>8.2242302977915668E-2</v>
      </c>
      <c r="X21" s="304">
        <v>8.4601508277913517E-2</v>
      </c>
      <c r="Y21" s="306"/>
      <c r="Z21" s="304">
        <v>0.32112590560980336</v>
      </c>
      <c r="AA21" s="304">
        <v>0.37049398314767445</v>
      </c>
      <c r="AB21" s="304">
        <v>0.46362123079018214</v>
      </c>
      <c r="AC21" s="306"/>
      <c r="AD21" s="304">
        <v>0.23913508878065362</v>
      </c>
      <c r="AE21" s="304">
        <v>0.21824744284657657</v>
      </c>
      <c r="AF21" s="304">
        <v>0.17345986183418541</v>
      </c>
      <c r="AG21" s="306"/>
      <c r="AH21" s="304">
        <v>0.16632474636120409</v>
      </c>
      <c r="AI21" s="304">
        <v>0.13748444435219268</v>
      </c>
      <c r="AJ21" s="304">
        <v>8.1797854253001984E-2</v>
      </c>
      <c r="AK21" s="306"/>
      <c r="AL21" s="304">
        <v>8.5386065681392356E-2</v>
      </c>
      <c r="AM21" s="304">
        <v>9.8239238975413964E-2</v>
      </c>
      <c r="AN21" s="304">
        <v>0.10602426443954412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1.7971758135466258</v>
      </c>
      <c r="C22" s="304">
        <f t="shared" ref="C22:C29" si="61">SUM(G22,K22,O22,S22,W22,AA22,AE22,AI22,AM22)</f>
        <v>2.0004576171015884</v>
      </c>
      <c r="D22" s="304">
        <f t="shared" ref="D22:D29" si="62">SUM(H22,L22,P22,T22,X22,AB22,AF22,AJ22,AN22)</f>
        <v>2.2763260144493924</v>
      </c>
      <c r="E22" s="304"/>
      <c r="F22" s="304">
        <v>5.8420674518611208E-2</v>
      </c>
      <c r="G22" s="304">
        <v>7.9070470171155857E-2</v>
      </c>
      <c r="H22" s="304">
        <v>0.11514422279005886</v>
      </c>
      <c r="I22" s="304"/>
      <c r="J22" s="304">
        <v>0.29467557603734712</v>
      </c>
      <c r="K22" s="304">
        <v>0.3877666546172488</v>
      </c>
      <c r="L22" s="304">
        <v>0.53690641246786763</v>
      </c>
      <c r="M22" s="304"/>
      <c r="N22" s="304">
        <v>0.57670789748228646</v>
      </c>
      <c r="O22" s="304">
        <v>0.59668584200851382</v>
      </c>
      <c r="P22" s="304">
        <v>0.63961323802847581</v>
      </c>
      <c r="Q22" s="306"/>
      <c r="R22" s="304">
        <v>5.9001488158395392E-2</v>
      </c>
      <c r="S22" s="304">
        <v>6.4690303373869384E-2</v>
      </c>
      <c r="T22" s="304">
        <v>7.4027774185013565E-2</v>
      </c>
      <c r="U22" s="306"/>
      <c r="V22" s="304">
        <v>0.25043329558036359</v>
      </c>
      <c r="W22" s="304">
        <v>0.27721573611311612</v>
      </c>
      <c r="X22" s="304">
        <v>0.33142487097189238</v>
      </c>
      <c r="Y22" s="306"/>
      <c r="Z22" s="304">
        <v>0.19871585719936799</v>
      </c>
      <c r="AA22" s="304">
        <v>0.20461624194856137</v>
      </c>
      <c r="AB22" s="304">
        <v>0.198980459832238</v>
      </c>
      <c r="AC22" s="306"/>
      <c r="AD22" s="304">
        <v>0.1863024083546044</v>
      </c>
      <c r="AE22" s="304">
        <v>0.1914668059949281</v>
      </c>
      <c r="AF22" s="304">
        <v>0.20962051650672842</v>
      </c>
      <c r="AG22" s="306"/>
      <c r="AH22" s="304">
        <v>0.12445407528535744</v>
      </c>
      <c r="AI22" s="304">
        <v>0.12548934981909343</v>
      </c>
      <c r="AJ22" s="304">
        <v>9.5890732397769726E-2</v>
      </c>
      <c r="AK22" s="306"/>
      <c r="AL22" s="304">
        <v>4.8464540930292468E-2</v>
      </c>
      <c r="AM22" s="304">
        <v>7.3456213055101791E-2</v>
      </c>
      <c r="AN22" s="304">
        <v>7.4717787269348079E-2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1.1412800472902755</v>
      </c>
      <c r="C23" s="304">
        <f t="shared" si="61"/>
        <v>1.0884440210503659</v>
      </c>
      <c r="D23" s="304">
        <f t="shared" si="62"/>
        <v>1.1875115940716185</v>
      </c>
      <c r="E23" s="304"/>
      <c r="F23" s="304">
        <v>2.2760444247956535E-2</v>
      </c>
      <c r="G23" s="304">
        <v>2.5252106251388372E-2</v>
      </c>
      <c r="H23" s="304">
        <v>3.5654749484151448E-2</v>
      </c>
      <c r="I23" s="304"/>
      <c r="J23" s="304">
        <v>0.1075455916687713</v>
      </c>
      <c r="K23" s="304">
        <v>0.12164333507951136</v>
      </c>
      <c r="L23" s="304">
        <v>0.16868555613025957</v>
      </c>
      <c r="M23" s="304"/>
      <c r="N23" s="304">
        <v>0.27942277195973098</v>
      </c>
      <c r="O23" s="304">
        <v>0.26506638523490972</v>
      </c>
      <c r="P23" s="304">
        <v>0.29436077842950992</v>
      </c>
      <c r="Q23" s="306"/>
      <c r="R23" s="304">
        <v>3.538127015735211E-2</v>
      </c>
      <c r="S23" s="304">
        <v>3.4875160862887E-2</v>
      </c>
      <c r="T23" s="304">
        <v>4.4385984417975047E-2</v>
      </c>
      <c r="U23" s="306"/>
      <c r="V23" s="304">
        <v>0.15502936423914651</v>
      </c>
      <c r="W23" s="304">
        <v>0.15822975471822187</v>
      </c>
      <c r="X23" s="304">
        <v>0.20185021706543343</v>
      </c>
      <c r="Y23" s="306"/>
      <c r="Z23" s="304">
        <v>0.24575751261847853</v>
      </c>
      <c r="AA23" s="304">
        <v>0.22099481450443151</v>
      </c>
      <c r="AB23" s="304">
        <v>0.21777564236767971</v>
      </c>
      <c r="AC23" s="306"/>
      <c r="AD23" s="304">
        <v>0.1441292940911536</v>
      </c>
      <c r="AE23" s="304">
        <v>0.10868001492345167</v>
      </c>
      <c r="AF23" s="304">
        <v>9.0609226129376691E-2</v>
      </c>
      <c r="AG23" s="306"/>
      <c r="AH23" s="304">
        <v>0.10962741144280874</v>
      </c>
      <c r="AI23" s="304">
        <v>0.10273570202668912</v>
      </c>
      <c r="AJ23" s="304">
        <v>8.2636690503445562E-2</v>
      </c>
      <c r="AK23" s="306"/>
      <c r="AL23" s="304">
        <v>4.1626386864877171E-2</v>
      </c>
      <c r="AM23" s="304">
        <v>5.0966747448875242E-2</v>
      </c>
      <c r="AN23" s="304">
        <v>5.1552749543787101E-2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0.86902188758793197</v>
      </c>
      <c r="C24" s="304">
        <f t="shared" si="61"/>
        <v>0.84737986503043339</v>
      </c>
      <c r="D24" s="304">
        <f t="shared" si="62"/>
        <v>0.7462355040407801</v>
      </c>
      <c r="E24" s="304"/>
      <c r="F24" s="304">
        <v>2.8395495780347232E-3</v>
      </c>
      <c r="G24" s="304">
        <v>3.4246944362402417E-3</v>
      </c>
      <c r="H24" s="304">
        <v>4.3777167829543058E-3</v>
      </c>
      <c r="I24" s="304"/>
      <c r="J24" s="304">
        <v>4.321256393952639E-2</v>
      </c>
      <c r="K24" s="304">
        <v>5.6176616413367027E-2</v>
      </c>
      <c r="L24" s="304">
        <v>8.0692023826323345E-2</v>
      </c>
      <c r="M24" s="304"/>
      <c r="N24" s="304">
        <v>0.14785196081598939</v>
      </c>
      <c r="O24" s="304">
        <v>0.17089584450103215</v>
      </c>
      <c r="P24" s="304">
        <v>0.19444904442093006</v>
      </c>
      <c r="Q24" s="306"/>
      <c r="R24" s="304">
        <v>2.7521907293809145E-2</v>
      </c>
      <c r="S24" s="304">
        <v>2.5936164499839397E-2</v>
      </c>
      <c r="T24" s="304">
        <v>2.7702182855821714E-2</v>
      </c>
      <c r="U24" s="306"/>
      <c r="V24" s="304">
        <v>7.2471028160165679E-2</v>
      </c>
      <c r="W24" s="304">
        <v>7.2880324044103176E-2</v>
      </c>
      <c r="X24" s="304">
        <v>7.1865029389352228E-2</v>
      </c>
      <c r="Y24" s="306"/>
      <c r="Z24" s="304">
        <v>0.19649306294334734</v>
      </c>
      <c r="AA24" s="304">
        <v>0.15747864389987637</v>
      </c>
      <c r="AB24" s="304">
        <v>0.11004423979028465</v>
      </c>
      <c r="AC24" s="306"/>
      <c r="AD24" s="304">
        <v>0.18922132559047061</v>
      </c>
      <c r="AE24" s="304">
        <v>0.15253889596458686</v>
      </c>
      <c r="AF24" s="304">
        <v>0.10753089177991483</v>
      </c>
      <c r="AG24" s="306"/>
      <c r="AH24" s="304">
        <v>0.13050942992428508</v>
      </c>
      <c r="AI24" s="304">
        <v>0.13210940634548951</v>
      </c>
      <c r="AJ24" s="304">
        <v>8.4965557115889406E-2</v>
      </c>
      <c r="AK24" s="306"/>
      <c r="AL24" s="304">
        <v>5.8901059342303684E-2</v>
      </c>
      <c r="AM24" s="304">
        <v>7.5939274925898678E-2</v>
      </c>
      <c r="AN24" s="304">
        <v>6.4608818079309516E-2</v>
      </c>
    </row>
    <row r="25" spans="1:40" x14ac:dyDescent="0.2">
      <c r="A25" s="13" t="str">
        <f t="shared" si="58"/>
        <v>Skilled trades occupations</v>
      </c>
      <c r="B25" s="304">
        <f t="shared" si="60"/>
        <v>4.8550786937486965</v>
      </c>
      <c r="C25" s="304">
        <f t="shared" si="61"/>
        <v>4.4853016713527003</v>
      </c>
      <c r="D25" s="304">
        <f t="shared" si="62"/>
        <v>4.1107259550408539</v>
      </c>
      <c r="E25" s="304"/>
      <c r="F25" s="304">
        <v>1.1758151884770874E-2</v>
      </c>
      <c r="G25" s="304">
        <v>1.3869379479455322E-2</v>
      </c>
      <c r="H25" s="304">
        <v>1.6735014103392072E-2</v>
      </c>
      <c r="I25" s="304"/>
      <c r="J25" s="304">
        <v>5.6850312134536347E-2</v>
      </c>
      <c r="K25" s="304">
        <v>5.4359037073335927E-2</v>
      </c>
      <c r="L25" s="304">
        <v>6.8912821157290666E-2</v>
      </c>
      <c r="M25" s="304"/>
      <c r="N25" s="304">
        <v>0.82064534999862859</v>
      </c>
      <c r="O25" s="304">
        <v>0.91475528614335089</v>
      </c>
      <c r="P25" s="304">
        <v>1.2209301992012365</v>
      </c>
      <c r="Q25" s="306"/>
      <c r="R25" s="304">
        <v>0.18998221859250261</v>
      </c>
      <c r="S25" s="304">
        <v>0.18795273095191467</v>
      </c>
      <c r="T25" s="304">
        <v>0.22066505214870641</v>
      </c>
      <c r="U25" s="306"/>
      <c r="V25" s="304">
        <v>0.42461702004895846</v>
      </c>
      <c r="W25" s="304">
        <v>0.42592063883444314</v>
      </c>
      <c r="X25" s="304">
        <v>0.51381720165759104</v>
      </c>
      <c r="Y25" s="306"/>
      <c r="Z25" s="304">
        <v>1.0047850989061882</v>
      </c>
      <c r="AA25" s="304">
        <v>0.85547924334140524</v>
      </c>
      <c r="AB25" s="304">
        <v>0.67502642732100648</v>
      </c>
      <c r="AC25" s="306"/>
      <c r="AD25" s="304">
        <v>1.1741058140931968</v>
      </c>
      <c r="AE25" s="304">
        <v>1.0812434093672612</v>
      </c>
      <c r="AF25" s="304">
        <v>0.98230225270197924</v>
      </c>
      <c r="AG25" s="306"/>
      <c r="AH25" s="304">
        <v>0.72941481984812007</v>
      </c>
      <c r="AI25" s="304">
        <v>0.51505743804316328</v>
      </c>
      <c r="AJ25" s="304">
        <v>0.18881427595057068</v>
      </c>
      <c r="AK25" s="306"/>
      <c r="AL25" s="304">
        <v>0.44291990824179445</v>
      </c>
      <c r="AM25" s="304">
        <v>0.43666450811837071</v>
      </c>
      <c r="AN25" s="304">
        <v>0.22352271079908123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0.40021188077493869</v>
      </c>
      <c r="C26" s="304">
        <f t="shared" si="61"/>
        <v>0.40486379191990757</v>
      </c>
      <c r="D26" s="304">
        <f t="shared" si="62"/>
        <v>0.42084482938307294</v>
      </c>
      <c r="E26" s="304"/>
      <c r="F26" s="304">
        <v>1.7755925088338729E-3</v>
      </c>
      <c r="G26" s="304">
        <v>2.4121421414039584E-3</v>
      </c>
      <c r="H26" s="304">
        <v>3.0935578654104072E-3</v>
      </c>
      <c r="I26" s="304"/>
      <c r="J26" s="304">
        <v>1.7543514177524068E-2</v>
      </c>
      <c r="K26" s="304">
        <v>2.1710541393385657E-2</v>
      </c>
      <c r="L26" s="304">
        <v>2.8624886942021803E-2</v>
      </c>
      <c r="M26" s="304"/>
      <c r="N26" s="304">
        <v>0.10474242801634451</v>
      </c>
      <c r="O26" s="304">
        <v>0.10394309111874121</v>
      </c>
      <c r="P26" s="304">
        <v>0.10444219497123909</v>
      </c>
      <c r="Q26" s="306"/>
      <c r="R26" s="304">
        <v>2.4387101584608436E-2</v>
      </c>
      <c r="S26" s="304">
        <v>2.6134363268622462E-2</v>
      </c>
      <c r="T26" s="304">
        <v>3.2487457791452339E-2</v>
      </c>
      <c r="U26" s="306"/>
      <c r="V26" s="304">
        <v>1.7457217486356254E-2</v>
      </c>
      <c r="W26" s="304">
        <v>1.4571812556528148E-2</v>
      </c>
      <c r="X26" s="304">
        <v>1.3792885287037662E-2</v>
      </c>
      <c r="Y26" s="306"/>
      <c r="Z26" s="304">
        <v>5.2173846493206562E-2</v>
      </c>
      <c r="AA26" s="304">
        <v>4.4672349025440157E-2</v>
      </c>
      <c r="AB26" s="304">
        <v>4.9108685774176167E-2</v>
      </c>
      <c r="AC26" s="306"/>
      <c r="AD26" s="304">
        <v>5.2924012843267532E-2</v>
      </c>
      <c r="AE26" s="304">
        <v>3.5683183953445073E-2</v>
      </c>
      <c r="AF26" s="304">
        <v>2.4990922453962106E-2</v>
      </c>
      <c r="AG26" s="306"/>
      <c r="AH26" s="304">
        <v>8.4413398975301784E-2</v>
      </c>
      <c r="AI26" s="304">
        <v>8.3559400991422353E-2</v>
      </c>
      <c r="AJ26" s="304">
        <v>7.5655456806027838E-2</v>
      </c>
      <c r="AK26" s="306"/>
      <c r="AL26" s="304">
        <v>4.4794768689495668E-2</v>
      </c>
      <c r="AM26" s="304">
        <v>7.2176907470918553E-2</v>
      </c>
      <c r="AN26" s="304">
        <v>8.8648781491745557E-2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0.61423464594257937</v>
      </c>
      <c r="C27" s="304">
        <f t="shared" si="61"/>
        <v>0.62923302175133533</v>
      </c>
      <c r="D27" s="304">
        <f t="shared" si="62"/>
        <v>0.65785960767635299</v>
      </c>
      <c r="E27" s="304"/>
      <c r="F27" s="304">
        <v>3.4742109557829239E-3</v>
      </c>
      <c r="G27" s="304">
        <v>4.5768181529045448E-3</v>
      </c>
      <c r="H27" s="304">
        <v>6.2975002589942151E-3</v>
      </c>
      <c r="I27" s="304"/>
      <c r="J27" s="304">
        <v>1.7860885741945758E-2</v>
      </c>
      <c r="K27" s="304">
        <v>2.0837226912566783E-2</v>
      </c>
      <c r="L27" s="304">
        <v>2.5166921077024097E-2</v>
      </c>
      <c r="M27" s="304"/>
      <c r="N27" s="304">
        <v>0.10218679859509422</v>
      </c>
      <c r="O27" s="304">
        <v>0.11839915947368138</v>
      </c>
      <c r="P27" s="304">
        <v>0.15618884684383244</v>
      </c>
      <c r="Q27" s="306"/>
      <c r="R27" s="304">
        <v>5.1897169702164472E-2</v>
      </c>
      <c r="S27" s="304">
        <v>5.4812679630079214E-2</v>
      </c>
      <c r="T27" s="304">
        <v>7.263596335168794E-2</v>
      </c>
      <c r="U27" s="306"/>
      <c r="V27" s="304">
        <v>3.0040284069606824E-2</v>
      </c>
      <c r="W27" s="304">
        <v>3.1228671007609336E-2</v>
      </c>
      <c r="X27" s="304">
        <v>3.6476509104641286E-2</v>
      </c>
      <c r="Y27" s="306"/>
      <c r="Z27" s="304">
        <v>0.13616588306718805</v>
      </c>
      <c r="AA27" s="304">
        <v>0.14877536760689636</v>
      </c>
      <c r="AB27" s="304">
        <v>0.17949144506409861</v>
      </c>
      <c r="AC27" s="306"/>
      <c r="AD27" s="304">
        <v>8.7706799215830175E-2</v>
      </c>
      <c r="AE27" s="304">
        <v>8.0591995289709464E-2</v>
      </c>
      <c r="AF27" s="304">
        <v>7.3948816173435433E-2</v>
      </c>
      <c r="AG27" s="306"/>
      <c r="AH27" s="304">
        <v>0.15865200650912925</v>
      </c>
      <c r="AI27" s="304">
        <v>0.14004903060496107</v>
      </c>
      <c r="AJ27" s="304">
        <v>8.0629129886215845E-2</v>
      </c>
      <c r="AK27" s="306"/>
      <c r="AL27" s="304">
        <v>2.6250608085837637E-2</v>
      </c>
      <c r="AM27" s="304">
        <v>2.9962073072927187E-2</v>
      </c>
      <c r="AN27" s="304">
        <v>2.7024475916423051E-2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1.3700866901213296</v>
      </c>
      <c r="C28" s="304">
        <f t="shared" si="61"/>
        <v>1.4029552528880893</v>
      </c>
      <c r="D28" s="304">
        <f t="shared" si="62"/>
        <v>1.4293975191307178</v>
      </c>
      <c r="E28" s="304"/>
      <c r="F28" s="304">
        <v>1.5307367022183291E-4</v>
      </c>
      <c r="G28" s="304">
        <v>2.1408071420267555E-4</v>
      </c>
      <c r="H28" s="304">
        <v>3.1452840187339216E-4</v>
      </c>
      <c r="I28" s="304"/>
      <c r="J28" s="304">
        <v>1.499166904970874E-2</v>
      </c>
      <c r="K28" s="304">
        <v>1.9025080151718891E-2</v>
      </c>
      <c r="L28" s="304">
        <v>2.5204747594459342E-2</v>
      </c>
      <c r="M28" s="304"/>
      <c r="N28" s="304">
        <v>5.6134931564901083E-2</v>
      </c>
      <c r="O28" s="304">
        <v>6.3875553596357507E-2</v>
      </c>
      <c r="P28" s="304">
        <v>7.8629507067404181E-2</v>
      </c>
      <c r="Q28" s="306"/>
      <c r="R28" s="304">
        <v>2.2157873986857611E-2</v>
      </c>
      <c r="S28" s="304">
        <v>2.4537811110089517E-2</v>
      </c>
      <c r="T28" s="304">
        <v>3.0930948245582256E-2</v>
      </c>
      <c r="U28" s="306"/>
      <c r="V28" s="304">
        <v>4.5237858068407112E-2</v>
      </c>
      <c r="W28" s="304">
        <v>4.850900946502764E-2</v>
      </c>
      <c r="X28" s="304">
        <v>5.3483220358834051E-2</v>
      </c>
      <c r="Y28" s="306"/>
      <c r="Z28" s="304">
        <v>0.41632640297264129</v>
      </c>
      <c r="AA28" s="304">
        <v>0.4741191773956302</v>
      </c>
      <c r="AB28" s="304">
        <v>0.61302410272127994</v>
      </c>
      <c r="AC28" s="306"/>
      <c r="AD28" s="304">
        <v>0.45935429229606523</v>
      </c>
      <c r="AE28" s="304">
        <v>0.45438492651335571</v>
      </c>
      <c r="AF28" s="304">
        <v>0.42758740349321883</v>
      </c>
      <c r="AG28" s="306"/>
      <c r="AH28" s="304">
        <v>0.17882590219968986</v>
      </c>
      <c r="AI28" s="304">
        <v>0.10868190343482785</v>
      </c>
      <c r="AJ28" s="304">
        <v>5.1939401927650924E-2</v>
      </c>
      <c r="AK28" s="306"/>
      <c r="AL28" s="304">
        <v>0.17690468631283676</v>
      </c>
      <c r="AM28" s="304">
        <v>0.20960771050687924</v>
      </c>
      <c r="AN28" s="304">
        <v>0.14828365932041493</v>
      </c>
    </row>
    <row r="29" spans="1:40" x14ac:dyDescent="0.2">
      <c r="A29" s="13" t="str">
        <f t="shared" si="58"/>
        <v>Elementary occupations</v>
      </c>
      <c r="B29" s="304">
        <f t="shared" si="60"/>
        <v>1.4913429190047358</v>
      </c>
      <c r="C29" s="304">
        <f t="shared" si="61"/>
        <v>1.7711324043758263</v>
      </c>
      <c r="D29" s="304">
        <f t="shared" si="62"/>
        <v>1.7487468686454846</v>
      </c>
      <c r="E29" s="304"/>
      <c r="F29" s="304">
        <v>2.9287168841772546E-5</v>
      </c>
      <c r="G29" s="304">
        <v>3.3655317566844188E-5</v>
      </c>
      <c r="H29" s="304">
        <v>4.3919932283728011E-5</v>
      </c>
      <c r="I29" s="304"/>
      <c r="J29" s="304">
        <v>3.8079390782849561E-2</v>
      </c>
      <c r="K29" s="304">
        <v>5.6664339352414161E-2</v>
      </c>
      <c r="L29" s="304">
        <v>7.6500295012059447E-2</v>
      </c>
      <c r="M29" s="304"/>
      <c r="N29" s="304">
        <v>9.9180948598757285E-2</v>
      </c>
      <c r="O29" s="304">
        <v>0.13085236558049856</v>
      </c>
      <c r="P29" s="304">
        <v>0.14612228385288376</v>
      </c>
      <c r="Q29" s="306"/>
      <c r="R29" s="304">
        <v>4.674585025029921E-2</v>
      </c>
      <c r="S29" s="304">
        <v>6.4409841670389989E-2</v>
      </c>
      <c r="T29" s="304">
        <v>7.1107601642775256E-2</v>
      </c>
      <c r="U29" s="306"/>
      <c r="V29" s="304">
        <v>0.104679333316563</v>
      </c>
      <c r="W29" s="304">
        <v>0.14013374246756266</v>
      </c>
      <c r="X29" s="304">
        <v>0.1614610992129254</v>
      </c>
      <c r="Y29" s="306"/>
      <c r="Z29" s="304">
        <v>0.30845618616651743</v>
      </c>
      <c r="AA29" s="304">
        <v>0.38848081876529833</v>
      </c>
      <c r="AB29" s="304">
        <v>0.37829328788307953</v>
      </c>
      <c r="AC29" s="306"/>
      <c r="AD29" s="304">
        <v>0.38781423066425014</v>
      </c>
      <c r="AE29" s="304">
        <v>0.43497739601879432</v>
      </c>
      <c r="AF29" s="304">
        <v>0.37530314570311135</v>
      </c>
      <c r="AG29" s="306"/>
      <c r="AH29" s="304">
        <v>0.33469483992664067</v>
      </c>
      <c r="AI29" s="304">
        <v>0.27996065889596367</v>
      </c>
      <c r="AJ29" s="304">
        <v>0.21666134468294335</v>
      </c>
      <c r="AK29" s="306"/>
      <c r="AL29" s="304">
        <v>0.17166285213001664</v>
      </c>
      <c r="AM29" s="304">
        <v>0.27561958630733752</v>
      </c>
      <c r="AN29" s="304">
        <v>0.3232538907234227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75.947000000000045</v>
      </c>
      <c r="C32" s="305">
        <f>SUM(C33:C41)</f>
        <v>73.531999999999911</v>
      </c>
      <c r="D32" s="305">
        <f>SUM(D33:D41)</f>
        <v>68.366999999999933</v>
      </c>
      <c r="E32" s="304"/>
      <c r="F32" s="305">
        <f>SUM(F33:F41)</f>
        <v>0.64848302104053956</v>
      </c>
      <c r="G32" s="305">
        <f>SUM(G33:G41)</f>
        <v>0.76723628875548511</v>
      </c>
      <c r="H32" s="305">
        <f>SUM(H33:H41)</f>
        <v>0.94255202011811923</v>
      </c>
      <c r="I32" s="304"/>
      <c r="J32" s="305">
        <f>SUM(J33:J41)</f>
        <v>3.7877434845946185</v>
      </c>
      <c r="K32" s="305">
        <f>SUM(K33:K41)</f>
        <v>4.5588288234879251</v>
      </c>
      <c r="L32" s="305">
        <f>SUM(L33:L41)</f>
        <v>5.7548993738129033</v>
      </c>
      <c r="M32" s="304"/>
      <c r="N32" s="305">
        <f>SUM(N33:N41)</f>
        <v>10.857341660432589</v>
      </c>
      <c r="O32" s="305">
        <f>SUM(O33:O41)</f>
        <v>11.355537595488331</v>
      </c>
      <c r="P32" s="305">
        <f>SUM(P33:P41)</f>
        <v>12.579224001676998</v>
      </c>
      <c r="Q32" s="306"/>
      <c r="R32" s="305">
        <f>SUM(R33:R41)</f>
        <v>2.9337934810481006</v>
      </c>
      <c r="S32" s="305">
        <f>SUM(S33:S41)</f>
        <v>3.1526428728760694</v>
      </c>
      <c r="T32" s="305">
        <f>SUM(T33:T41)</f>
        <v>3.7183113964782892</v>
      </c>
      <c r="U32" s="306"/>
      <c r="V32" s="305">
        <f>SUM(V33:V41)</f>
        <v>5.9853927128610573</v>
      </c>
      <c r="W32" s="305">
        <f>SUM(W33:W41)</f>
        <v>6.0270643487146272</v>
      </c>
      <c r="X32" s="305">
        <f>SUM(X33:X41)</f>
        <v>6.3667192883110726</v>
      </c>
      <c r="Y32" s="306"/>
      <c r="Z32" s="305">
        <f>SUM(Z33:Z41)</f>
        <v>18.94669199089002</v>
      </c>
      <c r="AA32" s="305">
        <f>SUM(AA33:AA41)</f>
        <v>19.212722184521258</v>
      </c>
      <c r="AB32" s="305">
        <f>SUM(AB33:AB41)</f>
        <v>18.681899486022733</v>
      </c>
      <c r="AC32" s="306"/>
      <c r="AD32" s="305">
        <f>SUM(AD33:AD41)</f>
        <v>16.590290179056666</v>
      </c>
      <c r="AE32" s="305">
        <f>SUM(AE33:AE41)</f>
        <v>15.226951473710136</v>
      </c>
      <c r="AF32" s="305">
        <f>SUM(AF33:AF41)</f>
        <v>12.07184340614455</v>
      </c>
      <c r="AG32" s="306"/>
      <c r="AH32" s="305">
        <f>SUM(AH33:AH41)</f>
        <v>12.771337917388632</v>
      </c>
      <c r="AI32" s="305">
        <f>SUM(AI33:AI41)</f>
        <v>10.674265824435953</v>
      </c>
      <c r="AJ32" s="305">
        <f>SUM(AJ33:AJ41)</f>
        <v>6.4617627412237102</v>
      </c>
      <c r="AK32" s="306"/>
      <c r="AL32" s="305">
        <f>SUM(AL33:AL41)</f>
        <v>3.4259255526878167</v>
      </c>
      <c r="AM32" s="305">
        <f>SUM(AM33:AM41)</f>
        <v>2.5567505880101273</v>
      </c>
      <c r="AN32" s="305">
        <f>SUM(AN33:AN41)</f>
        <v>1.7897882862115546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9.1407260304011864</v>
      </c>
      <c r="C33" s="304">
        <f t="shared" ref="C33:C41" si="64">SUM(G33,K33,O33,S33,W33,AA33,AE33,AI33,AM33)</f>
        <v>7.9161657712798377</v>
      </c>
      <c r="D33" s="304">
        <f t="shared" ref="D33:D40" si="65">SUM(H33,L33,P33,T33,X33,AB33,AF33,AJ33,AN33)</f>
        <v>7.6023471319653941</v>
      </c>
      <c r="E33" s="304"/>
      <c r="F33" s="304">
        <v>0.10170573153661334</v>
      </c>
      <c r="G33" s="304">
        <v>9.3565696675307064E-2</v>
      </c>
      <c r="H33" s="304">
        <v>9.7698749904994345E-2</v>
      </c>
      <c r="I33" s="304"/>
      <c r="J33" s="304">
        <v>0.8004177250255522</v>
      </c>
      <c r="K33" s="304">
        <v>0.81825624791887042</v>
      </c>
      <c r="L33" s="304">
        <v>0.91852907339686662</v>
      </c>
      <c r="M33" s="304"/>
      <c r="N33" s="304">
        <v>2.4437973355992293</v>
      </c>
      <c r="O33" s="304">
        <v>2.239853336944496</v>
      </c>
      <c r="P33" s="304">
        <v>2.3622943506823328</v>
      </c>
      <c r="Q33" s="306"/>
      <c r="R33" s="304">
        <v>0.53894699519323852</v>
      </c>
      <c r="S33" s="304">
        <v>0.50057293281011561</v>
      </c>
      <c r="T33" s="304">
        <v>0.55335598822085963</v>
      </c>
      <c r="U33" s="306"/>
      <c r="V33" s="304">
        <v>1.1198975242052751</v>
      </c>
      <c r="W33" s="304">
        <v>0.96427367081759296</v>
      </c>
      <c r="X33" s="304">
        <v>0.97042047919217678</v>
      </c>
      <c r="Y33" s="306"/>
      <c r="Z33" s="304">
        <v>1.7724325739168385</v>
      </c>
      <c r="AA33" s="304">
        <v>1.5115983266870521</v>
      </c>
      <c r="AB33" s="304">
        <v>1.3963172079363084</v>
      </c>
      <c r="AC33" s="306"/>
      <c r="AD33" s="304">
        <v>1.392054816330254</v>
      </c>
      <c r="AE33" s="304">
        <v>1.0580830060511346</v>
      </c>
      <c r="AF33" s="304">
        <v>0.80709655574833317</v>
      </c>
      <c r="AG33" s="306"/>
      <c r="AH33" s="304">
        <v>0.80705310816198861</v>
      </c>
      <c r="AI33" s="304">
        <v>0.54986504831296701</v>
      </c>
      <c r="AJ33" s="304">
        <v>0.32722760259393008</v>
      </c>
      <c r="AK33" s="306"/>
      <c r="AL33" s="304">
        <v>0.16442022043219662</v>
      </c>
      <c r="AM33" s="304">
        <v>0.18009750506230274</v>
      </c>
      <c r="AN33" s="304">
        <v>0.1694071242895929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12.11263005183422</v>
      </c>
      <c r="C34" s="304">
        <f t="shared" si="64"/>
        <v>13.353068181581081</v>
      </c>
      <c r="D34" s="304">
        <f t="shared" si="65"/>
        <v>13.959440423329051</v>
      </c>
      <c r="E34" s="304"/>
      <c r="F34" s="304">
        <v>0.40185058392269429</v>
      </c>
      <c r="G34" s="304">
        <v>0.50935802646377215</v>
      </c>
      <c r="H34" s="304">
        <v>0.64816395289879336</v>
      </c>
      <c r="I34" s="304"/>
      <c r="J34" s="304">
        <v>1.4689980584996969</v>
      </c>
      <c r="K34" s="304">
        <v>1.8702042013587459</v>
      </c>
      <c r="L34" s="304">
        <v>2.3265070916053268</v>
      </c>
      <c r="M34" s="304"/>
      <c r="N34" s="304">
        <v>3.2121971359110808</v>
      </c>
      <c r="O34" s="304">
        <v>3.4088438428201924</v>
      </c>
      <c r="P34" s="304">
        <v>3.5700166765437102</v>
      </c>
      <c r="Q34" s="306"/>
      <c r="R34" s="304">
        <v>0.42387657183197552</v>
      </c>
      <c r="S34" s="304">
        <v>0.49267333002977803</v>
      </c>
      <c r="T34" s="304">
        <v>0.60510575896883112</v>
      </c>
      <c r="U34" s="306"/>
      <c r="V34" s="304">
        <v>1.6171026938464739</v>
      </c>
      <c r="W34" s="304">
        <v>1.7896748629652748</v>
      </c>
      <c r="X34" s="304">
        <v>1.933710734939478</v>
      </c>
      <c r="Y34" s="306"/>
      <c r="Z34" s="304">
        <v>2.7062328332867791</v>
      </c>
      <c r="AA34" s="304">
        <v>3.0642885305027612</v>
      </c>
      <c r="AB34" s="304">
        <v>3.154553172603078</v>
      </c>
      <c r="AC34" s="306"/>
      <c r="AD34" s="304">
        <v>1.2474139374726514</v>
      </c>
      <c r="AE34" s="304">
        <v>1.1688901310294657</v>
      </c>
      <c r="AF34" s="304">
        <v>0.88643071977808496</v>
      </c>
      <c r="AG34" s="306"/>
      <c r="AH34" s="304">
        <v>0.87136100437727604</v>
      </c>
      <c r="AI34" s="304">
        <v>0.82588892963111482</v>
      </c>
      <c r="AJ34" s="304">
        <v>0.61775916165176459</v>
      </c>
      <c r="AK34" s="306"/>
      <c r="AL34" s="304">
        <v>0.16359723268559398</v>
      </c>
      <c r="AM34" s="304">
        <v>0.22324632677997655</v>
      </c>
      <c r="AN34" s="304">
        <v>0.2171931543399826</v>
      </c>
    </row>
    <row r="35" spans="1:40" x14ac:dyDescent="0.2">
      <c r="A35" s="13" t="str">
        <f t="shared" si="63"/>
        <v>Associate professional occupations</v>
      </c>
      <c r="B35" s="304">
        <f t="shared" si="66"/>
        <v>9.2370822731005688</v>
      </c>
      <c r="C35" s="304">
        <f t="shared" si="64"/>
        <v>8.5507125647985784</v>
      </c>
      <c r="D35" s="304">
        <f t="shared" si="65"/>
        <v>8.3868088398768936</v>
      </c>
      <c r="E35" s="304"/>
      <c r="F35" s="304">
        <v>8.4302114455706262E-2</v>
      </c>
      <c r="G35" s="304">
        <v>9.1484751484883997E-2</v>
      </c>
      <c r="H35" s="304">
        <v>0.10900676984773665</v>
      </c>
      <c r="I35" s="304"/>
      <c r="J35" s="304">
        <v>0.65670274509031912</v>
      </c>
      <c r="K35" s="304">
        <v>0.70371403158021828</v>
      </c>
      <c r="L35" s="304">
        <v>0.81308352554393104</v>
      </c>
      <c r="M35" s="304"/>
      <c r="N35" s="304">
        <v>2.1001300253393831</v>
      </c>
      <c r="O35" s="304">
        <v>2.0988411477165125</v>
      </c>
      <c r="P35" s="304">
        <v>2.2278305261104649</v>
      </c>
      <c r="Q35" s="306"/>
      <c r="R35" s="304">
        <v>0.6072395654467766</v>
      </c>
      <c r="S35" s="304">
        <v>0.62873871078439902</v>
      </c>
      <c r="T35" s="304">
        <v>0.72482012775526483</v>
      </c>
      <c r="U35" s="306"/>
      <c r="V35" s="304">
        <v>0.86207747952950131</v>
      </c>
      <c r="W35" s="304">
        <v>0.74476146400984644</v>
      </c>
      <c r="X35" s="304">
        <v>0.73906800892044555</v>
      </c>
      <c r="Y35" s="306"/>
      <c r="Z35" s="304">
        <v>2.402092471006704</v>
      </c>
      <c r="AA35" s="304">
        <v>2.2806640913126808</v>
      </c>
      <c r="AB35" s="304">
        <v>2.2636221093767679</v>
      </c>
      <c r="AC35" s="306"/>
      <c r="AD35" s="304">
        <v>1.5164730882598081</v>
      </c>
      <c r="AE35" s="304">
        <v>1.2604798361532676</v>
      </c>
      <c r="AF35" s="304">
        <v>0.98893793445221645</v>
      </c>
      <c r="AG35" s="306"/>
      <c r="AH35" s="304">
        <v>0.8799656612351785</v>
      </c>
      <c r="AI35" s="304">
        <v>0.58237538451629345</v>
      </c>
      <c r="AJ35" s="304">
        <v>0.3580902199151515</v>
      </c>
      <c r="AK35" s="306"/>
      <c r="AL35" s="304">
        <v>0.12809912273719204</v>
      </c>
      <c r="AM35" s="304">
        <v>0.15965314724047575</v>
      </c>
      <c r="AN35" s="304">
        <v>0.1623496179549154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6.7107550944317103</v>
      </c>
      <c r="C36" s="304">
        <f t="shared" si="64"/>
        <v>6.3123827304055045</v>
      </c>
      <c r="D36" s="304">
        <f t="shared" si="65"/>
        <v>5.8089884309840745</v>
      </c>
      <c r="E36" s="304"/>
      <c r="F36" s="304">
        <v>1.9723144915992204E-2</v>
      </c>
      <c r="G36" s="304">
        <v>2.4316418087193748E-2</v>
      </c>
      <c r="H36" s="304">
        <v>2.8781279449707303E-2</v>
      </c>
      <c r="I36" s="304"/>
      <c r="J36" s="304">
        <v>0.26773233359779264</v>
      </c>
      <c r="K36" s="304">
        <v>0.34572154316807358</v>
      </c>
      <c r="L36" s="304">
        <v>0.43154235234566479</v>
      </c>
      <c r="M36" s="304"/>
      <c r="N36" s="304">
        <v>1.0383645096137737</v>
      </c>
      <c r="O36" s="304">
        <v>1.1562290230471912</v>
      </c>
      <c r="P36" s="304">
        <v>1.2619778367452463</v>
      </c>
      <c r="Q36" s="306"/>
      <c r="R36" s="304">
        <v>0.3757719457880882</v>
      </c>
      <c r="S36" s="304">
        <v>0.42640386719260859</v>
      </c>
      <c r="T36" s="304">
        <v>0.51210388254516059</v>
      </c>
      <c r="U36" s="306"/>
      <c r="V36" s="304">
        <v>0.47099524080316729</v>
      </c>
      <c r="W36" s="304">
        <v>0.51294017470197462</v>
      </c>
      <c r="X36" s="304">
        <v>0.5682097473473896</v>
      </c>
      <c r="Y36" s="306"/>
      <c r="Z36" s="304">
        <v>1.6724243842900413</v>
      </c>
      <c r="AA36" s="304">
        <v>1.7116346742102748</v>
      </c>
      <c r="AB36" s="304">
        <v>1.7196138859506334</v>
      </c>
      <c r="AC36" s="306"/>
      <c r="AD36" s="304">
        <v>1.9788658066420537</v>
      </c>
      <c r="AE36" s="304">
        <v>1.5161346292963489</v>
      </c>
      <c r="AF36" s="304">
        <v>0.98596176465374363</v>
      </c>
      <c r="AG36" s="306"/>
      <c r="AH36" s="304">
        <v>0.78729720812144433</v>
      </c>
      <c r="AI36" s="304">
        <v>0.51871857213894368</v>
      </c>
      <c r="AJ36" s="304">
        <v>0.21825948899068073</v>
      </c>
      <c r="AK36" s="306"/>
      <c r="AL36" s="304">
        <v>9.9580520659357033E-2</v>
      </c>
      <c r="AM36" s="304">
        <v>0.10028382856289385</v>
      </c>
      <c r="AN36" s="304">
        <v>8.2538192955848619E-2</v>
      </c>
    </row>
    <row r="37" spans="1:40" x14ac:dyDescent="0.2">
      <c r="A37" s="13" t="str">
        <f t="shared" si="63"/>
        <v>Skilled trades occupations</v>
      </c>
      <c r="B37" s="304">
        <f t="shared" si="66"/>
        <v>13.500669418563017</v>
      </c>
      <c r="C37" s="304">
        <f t="shared" si="64"/>
        <v>12.079223646064191</v>
      </c>
      <c r="D37" s="304">
        <f t="shared" si="65"/>
        <v>9.6703457305252378</v>
      </c>
      <c r="E37" s="304"/>
      <c r="F37" s="304">
        <v>1.5574403104882265E-2</v>
      </c>
      <c r="G37" s="304">
        <v>2.0936946790297801E-2</v>
      </c>
      <c r="H37" s="304">
        <v>2.6581444377151094E-2</v>
      </c>
      <c r="I37" s="304"/>
      <c r="J37" s="304">
        <v>0.23762811472192746</v>
      </c>
      <c r="K37" s="304">
        <v>0.29887875111077733</v>
      </c>
      <c r="L37" s="304">
        <v>0.38154371615282229</v>
      </c>
      <c r="M37" s="304"/>
      <c r="N37" s="304">
        <v>0.6642043230250867</v>
      </c>
      <c r="O37" s="304">
        <v>0.69146733292778695</v>
      </c>
      <c r="P37" s="304">
        <v>0.75369207198245114</v>
      </c>
      <c r="Q37" s="306"/>
      <c r="R37" s="304">
        <v>0.30595992794444854</v>
      </c>
      <c r="S37" s="304">
        <v>0.32127740111578584</v>
      </c>
      <c r="T37" s="304">
        <v>0.35157580049620013</v>
      </c>
      <c r="U37" s="306"/>
      <c r="V37" s="304">
        <v>0.95219258737593704</v>
      </c>
      <c r="W37" s="304">
        <v>0.90071375466031467</v>
      </c>
      <c r="X37" s="304">
        <v>0.85782100746093715</v>
      </c>
      <c r="Y37" s="306"/>
      <c r="Z37" s="304">
        <v>5.0332115259716472</v>
      </c>
      <c r="AA37" s="304">
        <v>4.7942972988076393</v>
      </c>
      <c r="AB37" s="304">
        <v>4.0997432549721982</v>
      </c>
      <c r="AC37" s="306"/>
      <c r="AD37" s="304">
        <v>3.2412415731472013</v>
      </c>
      <c r="AE37" s="304">
        <v>2.7307006158360005</v>
      </c>
      <c r="AF37" s="304">
        <v>1.8021560077777445</v>
      </c>
      <c r="AG37" s="306"/>
      <c r="AH37" s="304">
        <v>2.3857261970371191</v>
      </c>
      <c r="AI37" s="304">
        <v>1.8214069386191458</v>
      </c>
      <c r="AJ37" s="304">
        <v>1.0669495584072888</v>
      </c>
      <c r="AK37" s="306"/>
      <c r="AL37" s="304">
        <v>0.66493076623476721</v>
      </c>
      <c r="AM37" s="304">
        <v>0.49954460619644031</v>
      </c>
      <c r="AN37" s="304">
        <v>0.33028286889844255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0.84602046644734596</v>
      </c>
      <c r="C38" s="304">
        <f t="shared" si="64"/>
        <v>0.81831219639812736</v>
      </c>
      <c r="D38" s="304">
        <f t="shared" si="65"/>
        <v>0.79698286568694332</v>
      </c>
      <c r="E38" s="304"/>
      <c r="F38" s="304">
        <v>5.5052516420952997E-3</v>
      </c>
      <c r="G38" s="304">
        <v>6.391997484587103E-3</v>
      </c>
      <c r="H38" s="304">
        <v>8.1870433083775212E-3</v>
      </c>
      <c r="I38" s="304"/>
      <c r="J38" s="304">
        <v>1.18589616703827E-2</v>
      </c>
      <c r="K38" s="304">
        <v>1.32637040216242E-2</v>
      </c>
      <c r="L38" s="304">
        <v>1.4256536315779311E-2</v>
      </c>
      <c r="M38" s="304"/>
      <c r="N38" s="304">
        <v>0.12377393180996994</v>
      </c>
      <c r="O38" s="304">
        <v>0.12964697544300027</v>
      </c>
      <c r="P38" s="304">
        <v>0.13923069057093015</v>
      </c>
      <c r="Q38" s="306"/>
      <c r="R38" s="304">
        <v>3.0792960132259978E-2</v>
      </c>
      <c r="S38" s="304">
        <v>2.8355741366533304E-2</v>
      </c>
      <c r="T38" s="304">
        <v>2.8476487230894111E-2</v>
      </c>
      <c r="U38" s="306"/>
      <c r="V38" s="304">
        <v>8.215942945420876E-2</v>
      </c>
      <c r="W38" s="304">
        <v>8.0482133973196202E-2</v>
      </c>
      <c r="X38" s="304">
        <v>8.8560241517671723E-2</v>
      </c>
      <c r="Y38" s="306"/>
      <c r="Z38" s="304">
        <v>0.14034226711019357</v>
      </c>
      <c r="AA38" s="304">
        <v>0.12434321902495872</v>
      </c>
      <c r="AB38" s="304">
        <v>0.1209090598060569</v>
      </c>
      <c r="AC38" s="306"/>
      <c r="AD38" s="304">
        <v>0.1749569964872997</v>
      </c>
      <c r="AE38" s="304">
        <v>0.15251872482441362</v>
      </c>
      <c r="AF38" s="304">
        <v>0.12337462462062429</v>
      </c>
      <c r="AG38" s="306"/>
      <c r="AH38" s="304">
        <v>0.23211978838543523</v>
      </c>
      <c r="AI38" s="304">
        <v>0.2210246992632787</v>
      </c>
      <c r="AJ38" s="304">
        <v>0.20087056510157891</v>
      </c>
      <c r="AK38" s="306"/>
      <c r="AL38" s="304">
        <v>4.4510879755500825E-2</v>
      </c>
      <c r="AM38" s="304">
        <v>6.2285000996535229E-2</v>
      </c>
      <c r="AN38" s="304">
        <v>7.3117617215030281E-2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2.3244104949450297</v>
      </c>
      <c r="C39" s="304">
        <f t="shared" si="64"/>
        <v>2.2015317787642066</v>
      </c>
      <c r="D39" s="304">
        <f t="shared" si="65"/>
        <v>2.113220820972892</v>
      </c>
      <c r="E39" s="304"/>
      <c r="F39" s="304">
        <v>1.0070189211448539E-2</v>
      </c>
      <c r="G39" s="304">
        <v>1.1643473913177129E-2</v>
      </c>
      <c r="H39" s="304">
        <v>1.3345636149330257E-2</v>
      </c>
      <c r="I39" s="304"/>
      <c r="J39" s="304">
        <v>0.10839568093014028</v>
      </c>
      <c r="K39" s="304">
        <v>0.13465791320517778</v>
      </c>
      <c r="L39" s="304">
        <v>0.1625757378650762</v>
      </c>
      <c r="M39" s="304"/>
      <c r="N39" s="304">
        <v>0.48111332174984839</v>
      </c>
      <c r="O39" s="304">
        <v>0.51302788090917761</v>
      </c>
      <c r="P39" s="304">
        <v>0.58338012375633252</v>
      </c>
      <c r="Q39" s="306"/>
      <c r="R39" s="304">
        <v>0.14057888835171636</v>
      </c>
      <c r="S39" s="304">
        <v>0.15473209163696947</v>
      </c>
      <c r="T39" s="304">
        <v>0.18020839759348933</v>
      </c>
      <c r="U39" s="306"/>
      <c r="V39" s="304">
        <v>0.15746380299325027</v>
      </c>
      <c r="W39" s="304">
        <v>0.16356982861383068</v>
      </c>
      <c r="X39" s="304">
        <v>0.17922801288440662</v>
      </c>
      <c r="Y39" s="306"/>
      <c r="Z39" s="304">
        <v>0.52865674307933685</v>
      </c>
      <c r="AA39" s="304">
        <v>0.44029641607370396</v>
      </c>
      <c r="AB39" s="304">
        <v>0.35474262128320411</v>
      </c>
      <c r="AC39" s="306"/>
      <c r="AD39" s="304">
        <v>0.48653649425912798</v>
      </c>
      <c r="AE39" s="304">
        <v>0.4619977175768345</v>
      </c>
      <c r="AF39" s="304">
        <v>0.43367780347111073</v>
      </c>
      <c r="AG39" s="306"/>
      <c r="AH39" s="304">
        <v>0.29669871905783313</v>
      </c>
      <c r="AI39" s="304">
        <v>0.20027174743312781</v>
      </c>
      <c r="AJ39" s="304">
        <v>9.2569601571231175E-2</v>
      </c>
      <c r="AK39" s="306"/>
      <c r="AL39" s="304">
        <v>0.11489665531232773</v>
      </c>
      <c r="AM39" s="304">
        <v>0.1213347094022077</v>
      </c>
      <c r="AN39" s="304">
        <v>0.11349288639871138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14.547854083285859</v>
      </c>
      <c r="C40" s="304">
        <f t="shared" si="64"/>
        <v>13.674661107849754</v>
      </c>
      <c r="D40" s="304">
        <f t="shared" si="65"/>
        <v>11.928251479552133</v>
      </c>
      <c r="E40" s="304"/>
      <c r="F40" s="304">
        <v>2.3636539536060416E-3</v>
      </c>
      <c r="G40" s="304">
        <v>2.5420911649593728E-3</v>
      </c>
      <c r="H40" s="304">
        <v>2.872920311949574E-3</v>
      </c>
      <c r="I40" s="304"/>
      <c r="J40" s="304">
        <v>0.17128265841702359</v>
      </c>
      <c r="K40" s="304">
        <v>0.29217309038516082</v>
      </c>
      <c r="L40" s="304">
        <v>0.59646142691462345</v>
      </c>
      <c r="M40" s="304"/>
      <c r="N40" s="304">
        <v>0.43608984848825505</v>
      </c>
      <c r="O40" s="304">
        <v>0.55404359170751705</v>
      </c>
      <c r="P40" s="304">
        <v>0.86900525171087695</v>
      </c>
      <c r="Q40" s="306"/>
      <c r="R40" s="305">
        <v>0.25457583795299765</v>
      </c>
      <c r="S40" s="305">
        <v>0.27149049404184933</v>
      </c>
      <c r="T40" s="305">
        <v>0.30131626973010533</v>
      </c>
      <c r="U40" s="306"/>
      <c r="V40" s="305">
        <v>0.51537945210523795</v>
      </c>
      <c r="W40" s="305">
        <v>0.58417025807157108</v>
      </c>
      <c r="X40" s="305">
        <v>0.63610112792186646</v>
      </c>
      <c r="Y40" s="306"/>
      <c r="Z40" s="305">
        <v>3.6624499916719695</v>
      </c>
      <c r="AA40" s="305">
        <v>4.081137995095685</v>
      </c>
      <c r="AB40" s="305">
        <v>4.256070958381093</v>
      </c>
      <c r="AC40" s="306"/>
      <c r="AD40" s="305">
        <v>4.5920468118395563</v>
      </c>
      <c r="AE40" s="305">
        <v>4.5031890444267546</v>
      </c>
      <c r="AF40" s="305">
        <v>3.815035883911384</v>
      </c>
      <c r="AG40" s="306"/>
      <c r="AH40" s="305">
        <v>3.6681960348111229</v>
      </c>
      <c r="AI40" s="305">
        <v>2.8360560429807076</v>
      </c>
      <c r="AJ40" s="305">
        <v>1.0872414057777198</v>
      </c>
      <c r="AK40" s="306"/>
      <c r="AL40" s="305">
        <v>1.2454697940460902</v>
      </c>
      <c r="AM40" s="305">
        <v>0.54985849997554948</v>
      </c>
      <c r="AN40" s="305">
        <v>0.3641462348925138</v>
      </c>
    </row>
    <row r="41" spans="1:40" x14ac:dyDescent="0.2">
      <c r="A41" s="39" t="str">
        <f t="shared" si="63"/>
        <v>Elementary occupations</v>
      </c>
      <c r="B41" s="307">
        <f t="shared" si="66"/>
        <v>7.5268520869910986</v>
      </c>
      <c r="C41" s="307">
        <f t="shared" si="64"/>
        <v>8.6259420228586325</v>
      </c>
      <c r="D41" s="307">
        <f>SUM(H41,L41,P41,T41,X41,AB41,AF41,AJ41,AN41)</f>
        <v>8.1006142771073133</v>
      </c>
      <c r="E41" s="307"/>
      <c r="F41" s="307">
        <v>7.3879482975013084E-3</v>
      </c>
      <c r="G41" s="307">
        <v>6.9968866913067713E-3</v>
      </c>
      <c r="H41" s="307">
        <v>7.9142238700792671E-3</v>
      </c>
      <c r="I41" s="307"/>
      <c r="J41" s="307">
        <v>6.4727206641784274E-2</v>
      </c>
      <c r="K41" s="307">
        <v>8.1959340739276937E-2</v>
      </c>
      <c r="L41" s="307">
        <v>0.1103999136728134</v>
      </c>
      <c r="M41" s="307"/>
      <c r="N41" s="307">
        <v>0.35767122889596192</v>
      </c>
      <c r="O41" s="307">
        <v>0.56358446397245565</v>
      </c>
      <c r="P41" s="307">
        <v>0.81179647357465212</v>
      </c>
      <c r="Q41" s="308"/>
      <c r="R41" s="307">
        <v>0.25605078840659939</v>
      </c>
      <c r="S41" s="307">
        <v>0.32839830389803049</v>
      </c>
      <c r="T41" s="307">
        <v>0.46134868393748435</v>
      </c>
      <c r="U41" s="308"/>
      <c r="V41" s="307">
        <v>0.20812450254800471</v>
      </c>
      <c r="W41" s="307">
        <v>0.28647820090102571</v>
      </c>
      <c r="X41" s="307">
        <v>0.39359992812670119</v>
      </c>
      <c r="Y41" s="308"/>
      <c r="Z41" s="307">
        <v>1.0288492005565095</v>
      </c>
      <c r="AA41" s="307">
        <v>1.204461632806503</v>
      </c>
      <c r="AB41" s="307">
        <v>1.3163272157133938</v>
      </c>
      <c r="AC41" s="308"/>
      <c r="AD41" s="307">
        <v>1.9607006546187113</v>
      </c>
      <c r="AE41" s="307">
        <v>2.3749577685159156</v>
      </c>
      <c r="AF41" s="307">
        <v>2.2291721117313084</v>
      </c>
      <c r="AG41" s="308"/>
      <c r="AH41" s="307">
        <v>2.8429201962012347</v>
      </c>
      <c r="AI41" s="307">
        <v>3.1186584615403734</v>
      </c>
      <c r="AJ41" s="307">
        <v>2.492795137214364</v>
      </c>
      <c r="AK41" s="308"/>
      <c r="AL41" s="307">
        <v>0.8004203608247914</v>
      </c>
      <c r="AM41" s="307">
        <v>0.66044696379374546</v>
      </c>
      <c r="AN41" s="307">
        <v>0.27726058926651692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South East Midlands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55.42499999999999</v>
      </c>
      <c r="C50" s="305">
        <f>SUM(C51:C59)</f>
        <v>57.124999999999986</v>
      </c>
      <c r="D50" s="305">
        <f>SUM(D51:D59)</f>
        <v>59.681000000000061</v>
      </c>
      <c r="E50" s="304"/>
      <c r="F50" s="305">
        <f>SUM(F51:F59)</f>
        <v>0.17167809681306523</v>
      </c>
      <c r="G50" s="305">
        <f>SUM(G51:G59)</f>
        <v>0.21524486643677393</v>
      </c>
      <c r="H50" s="305">
        <f>SUM(H51:H59)</f>
        <v>0.31569527725375923</v>
      </c>
      <c r="I50" s="304"/>
      <c r="J50" s="305">
        <f>SUM(J51:J59)</f>
        <v>2.6614409344467713</v>
      </c>
      <c r="K50" s="305">
        <f>SUM(K51:K59)</f>
        <v>3.4573585871932542</v>
      </c>
      <c r="L50" s="305">
        <f>SUM(L51:L59)</f>
        <v>5.0054784306039197</v>
      </c>
      <c r="M50" s="304"/>
      <c r="N50" s="305">
        <f>SUM(N51:N59)</f>
        <v>5.7509357329087507</v>
      </c>
      <c r="O50" s="305">
        <f>SUM(O51:O59)</f>
        <v>6.1664615571655306</v>
      </c>
      <c r="P50" s="305">
        <f>SUM(P51:P59)</f>
        <v>7.5604836242876106</v>
      </c>
      <c r="Q50" s="304"/>
      <c r="R50" s="305">
        <f>SUM(R51:R59)</f>
        <v>1.8026443340410254</v>
      </c>
      <c r="S50" s="305">
        <f>SUM(S51:S59)</f>
        <v>1.8842544993917232</v>
      </c>
      <c r="T50" s="305">
        <f>SUM(T51:T59)</f>
        <v>2.4031774085816346</v>
      </c>
      <c r="U50" s="304"/>
      <c r="V50" s="305">
        <f>SUM(V51:V59)</f>
        <v>3.7985538704538664</v>
      </c>
      <c r="W50" s="305">
        <f>SUM(W51:W59)</f>
        <v>3.8396397622398339</v>
      </c>
      <c r="X50" s="305">
        <f>SUM(X51:X59)</f>
        <v>4.5633830674652378</v>
      </c>
      <c r="Y50" s="304"/>
      <c r="Z50" s="305">
        <f>SUM(Z51:Z59)</f>
        <v>16.886615095932996</v>
      </c>
      <c r="AA50" s="305">
        <f>SUM(AA51:AA59)</f>
        <v>18.062821283616689</v>
      </c>
      <c r="AB50" s="305">
        <f>SUM(AB51:AB59)</f>
        <v>20.118853366327169</v>
      </c>
      <c r="AC50" s="304"/>
      <c r="AD50" s="305">
        <f>SUM(AD51:AD59)</f>
        <v>13.31479101970471</v>
      </c>
      <c r="AE50" s="305">
        <f>SUM(AE51:AE59)</f>
        <v>13.372729685055537</v>
      </c>
      <c r="AF50" s="305">
        <f>SUM(AF51:AF59)</f>
        <v>12.852878172362384</v>
      </c>
      <c r="AG50" s="304"/>
      <c r="AH50" s="305">
        <f>SUM(AH51:AH59)</f>
        <v>8.6742544079528034</v>
      </c>
      <c r="AI50" s="305">
        <f>SUM(AI51:AI59)</f>
        <v>7.9854365515825627</v>
      </c>
      <c r="AJ50" s="305">
        <f>SUM(AJ51:AJ59)</f>
        <v>5.7792663497348968</v>
      </c>
      <c r="AK50" s="304"/>
      <c r="AL50" s="305">
        <f>SUM(AL51:AL59)</f>
        <v>2.3640865077459901</v>
      </c>
      <c r="AM50" s="305">
        <f>SUM(AM51:AM59)</f>
        <v>2.1410532073180923</v>
      </c>
      <c r="AN50" s="305">
        <f>SUM(AN51:AN59)</f>
        <v>1.0817843033834544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6.6613042498168626</v>
      </c>
      <c r="C51" s="304">
        <f t="shared" ref="C51:D51" si="68">SUM(G51,K51,O51,S51,W51,AA51,AE51,AI51,AM51)</f>
        <v>6.0618445196172202</v>
      </c>
      <c r="D51" s="304">
        <f t="shared" si="68"/>
        <v>6.7828711875504322</v>
      </c>
      <c r="E51" s="304"/>
      <c r="F51" s="304">
        <v>2.4702669142709865E-2</v>
      </c>
      <c r="G51" s="304">
        <v>2.9927411008967068E-2</v>
      </c>
      <c r="H51" s="304">
        <v>4.5738431655630733E-2</v>
      </c>
      <c r="I51" s="304"/>
      <c r="J51" s="304">
        <v>0.56592763607526586</v>
      </c>
      <c r="K51" s="304">
        <v>0.62434863601506818</v>
      </c>
      <c r="L51" s="304">
        <v>0.8985744626178348</v>
      </c>
      <c r="M51" s="304"/>
      <c r="N51" s="304">
        <v>1.1568330788994234</v>
      </c>
      <c r="O51" s="304">
        <v>1.0908429027353197</v>
      </c>
      <c r="P51" s="304">
        <v>1.335216317693936</v>
      </c>
      <c r="Q51" s="304"/>
      <c r="R51" s="304">
        <v>0.28658283502029908</v>
      </c>
      <c r="S51" s="304">
        <v>0.24230745131580581</v>
      </c>
      <c r="T51" s="304">
        <v>0.25273951413226403</v>
      </c>
      <c r="U51" s="304"/>
      <c r="V51" s="304">
        <v>0.72537536829942306</v>
      </c>
      <c r="W51" s="304">
        <v>0.64281597891460407</v>
      </c>
      <c r="X51" s="304">
        <v>0.76659263079335027</v>
      </c>
      <c r="Y51" s="304"/>
      <c r="Z51" s="304">
        <v>1.8127826894855175</v>
      </c>
      <c r="AA51" s="304">
        <v>1.6434395715726371</v>
      </c>
      <c r="AB51" s="304">
        <v>1.9757290801974774</v>
      </c>
      <c r="AC51" s="304"/>
      <c r="AD51" s="304">
        <v>1.1424005279305365</v>
      </c>
      <c r="AE51" s="304">
        <v>0.93131692557914114</v>
      </c>
      <c r="AF51" s="304">
        <v>0.82274005672758377</v>
      </c>
      <c r="AG51" s="304"/>
      <c r="AH51" s="304">
        <v>0.72663629478399572</v>
      </c>
      <c r="AI51" s="304">
        <v>0.59914313870648683</v>
      </c>
      <c r="AJ51" s="304">
        <v>0.45936418495278997</v>
      </c>
      <c r="AK51" s="304"/>
      <c r="AL51" s="304">
        <v>0.22006315017969133</v>
      </c>
      <c r="AM51" s="304">
        <v>0.25770250376919041</v>
      </c>
      <c r="AN51" s="304">
        <v>0.22617650877956513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10.148373402073693</v>
      </c>
      <c r="C52" s="304">
        <f t="shared" ref="C52:C59" si="70">SUM(G52,K52,O52,S52,W52,AA52,AE52,AI52,AM52)</f>
        <v>11.545465494678064</v>
      </c>
      <c r="D52" s="304">
        <f t="shared" ref="D52:D59" si="71">SUM(H52,L52,P52,T52,X52,AB52,AF52,AJ52,AN52)</f>
        <v>13.522786584010314</v>
      </c>
      <c r="E52" s="304"/>
      <c r="F52" s="304">
        <v>8.0075798162968129E-2</v>
      </c>
      <c r="G52" s="304">
        <v>0.10403540892040004</v>
      </c>
      <c r="H52" s="304">
        <v>0.13922334665422201</v>
      </c>
      <c r="I52" s="304"/>
      <c r="J52" s="304">
        <v>1.2429093374861364</v>
      </c>
      <c r="K52" s="304">
        <v>1.7057495359530881</v>
      </c>
      <c r="L52" s="304">
        <v>2.4541695029839841</v>
      </c>
      <c r="M52" s="304"/>
      <c r="N52" s="304">
        <v>2.13712975537713</v>
      </c>
      <c r="O52" s="304">
        <v>2.1844584841772581</v>
      </c>
      <c r="P52" s="304">
        <v>2.3929296479436735</v>
      </c>
      <c r="Q52" s="304"/>
      <c r="R52" s="304">
        <v>0.26343878978887636</v>
      </c>
      <c r="S52" s="304">
        <v>0.21443687944962891</v>
      </c>
      <c r="T52" s="304">
        <v>0.26016171233472751</v>
      </c>
      <c r="U52" s="304"/>
      <c r="V52" s="304">
        <v>0.84215179570151633</v>
      </c>
      <c r="W52" s="304">
        <v>0.75760803039797864</v>
      </c>
      <c r="X52" s="304">
        <v>0.60378947313739217</v>
      </c>
      <c r="Y52" s="304"/>
      <c r="Z52" s="304">
        <v>3.0239043595362163</v>
      </c>
      <c r="AA52" s="304">
        <v>3.762664069543177</v>
      </c>
      <c r="AB52" s="304">
        <v>5.0298686908520347</v>
      </c>
      <c r="AC52" s="304"/>
      <c r="AD52" s="304">
        <v>1.685031822192488</v>
      </c>
      <c r="AE52" s="304">
        <v>1.9110840721129765</v>
      </c>
      <c r="AF52" s="304">
        <v>1.9934782722336184</v>
      </c>
      <c r="AG52" s="304"/>
      <c r="AH52" s="304">
        <v>0.66676858096720248</v>
      </c>
      <c r="AI52" s="304">
        <v>0.63171957217503039</v>
      </c>
      <c r="AJ52" s="304">
        <v>0.44430238253029675</v>
      </c>
      <c r="AK52" s="304"/>
      <c r="AL52" s="304">
        <v>0.20696316286115699</v>
      </c>
      <c r="AM52" s="304">
        <v>0.27370944194852836</v>
      </c>
      <c r="AN52" s="304">
        <v>0.20486355534036507</v>
      </c>
    </row>
    <row r="53" spans="1:40" x14ac:dyDescent="0.2">
      <c r="A53" s="13" t="str">
        <f t="shared" si="67"/>
        <v>Associate professional occupations</v>
      </c>
      <c r="B53" s="304">
        <f t="shared" si="69"/>
        <v>4.7120090265942363</v>
      </c>
      <c r="C53" s="304">
        <f t="shared" si="70"/>
        <v>4.6479601581056045</v>
      </c>
      <c r="D53" s="304">
        <f t="shared" si="71"/>
        <v>5.2096811671223087</v>
      </c>
      <c r="E53" s="304"/>
      <c r="F53" s="304">
        <v>8.4386256632527998E-3</v>
      </c>
      <c r="G53" s="304">
        <v>9.9794016869943283E-3</v>
      </c>
      <c r="H53" s="304">
        <v>1.5360382055834461E-2</v>
      </c>
      <c r="I53" s="304"/>
      <c r="J53" s="304">
        <v>0.33878183911286142</v>
      </c>
      <c r="K53" s="304">
        <v>0.4313902046526582</v>
      </c>
      <c r="L53" s="304">
        <v>0.65369214167330592</v>
      </c>
      <c r="M53" s="304"/>
      <c r="N53" s="304">
        <v>0.75298660603479983</v>
      </c>
      <c r="O53" s="304">
        <v>0.77935954690517228</v>
      </c>
      <c r="P53" s="304">
        <v>0.95401233047297584</v>
      </c>
      <c r="Q53" s="304"/>
      <c r="R53" s="304">
        <v>0.3150515655360473</v>
      </c>
      <c r="S53" s="304">
        <v>0.34220928717378968</v>
      </c>
      <c r="T53" s="304">
        <v>0.44542398146757672</v>
      </c>
      <c r="U53" s="304"/>
      <c r="V53" s="304">
        <v>0.64099208948545505</v>
      </c>
      <c r="W53" s="304">
        <v>0.6113645326613637</v>
      </c>
      <c r="X53" s="304">
        <v>0.75427534456761047</v>
      </c>
      <c r="Y53" s="304"/>
      <c r="Z53" s="304">
        <v>0.99238574713180405</v>
      </c>
      <c r="AA53" s="304">
        <v>0.85312287879481319</v>
      </c>
      <c r="AB53" s="304">
        <v>0.83729407615300011</v>
      </c>
      <c r="AC53" s="304"/>
      <c r="AD53" s="304">
        <v>0.90056272372634671</v>
      </c>
      <c r="AE53" s="304">
        <v>0.85878850487143632</v>
      </c>
      <c r="AF53" s="304">
        <v>0.89444153729692066</v>
      </c>
      <c r="AG53" s="304"/>
      <c r="AH53" s="304">
        <v>0.67614685922753481</v>
      </c>
      <c r="AI53" s="304">
        <v>0.67985736988710854</v>
      </c>
      <c r="AJ53" s="304">
        <v>0.58062354512035308</v>
      </c>
      <c r="AK53" s="304"/>
      <c r="AL53" s="304">
        <v>8.666297067613403E-2</v>
      </c>
      <c r="AM53" s="304">
        <v>8.1888431472268208E-2</v>
      </c>
      <c r="AN53" s="304">
        <v>7.4557828314730998E-2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5.2020344345311615</v>
      </c>
      <c r="C54" s="304">
        <f t="shared" si="70"/>
        <v>5.2672887522208782</v>
      </c>
      <c r="D54" s="304">
        <f t="shared" si="71"/>
        <v>5.3212767878615006</v>
      </c>
      <c r="E54" s="304"/>
      <c r="F54" s="304">
        <v>3.9019663447612804E-2</v>
      </c>
      <c r="G54" s="304">
        <v>4.5083669729284771E-2</v>
      </c>
      <c r="H54" s="304">
        <v>7.6866736755952791E-2</v>
      </c>
      <c r="I54" s="304"/>
      <c r="J54" s="304">
        <v>0.26211127495568121</v>
      </c>
      <c r="K54" s="304">
        <v>0.3636309655191825</v>
      </c>
      <c r="L54" s="304">
        <v>0.54022450694207103</v>
      </c>
      <c r="M54" s="304"/>
      <c r="N54" s="304">
        <v>0.83714088906103012</v>
      </c>
      <c r="O54" s="304">
        <v>1.057348253529832</v>
      </c>
      <c r="P54" s="304">
        <v>1.4789379722013896</v>
      </c>
      <c r="Q54" s="304"/>
      <c r="R54" s="304">
        <v>0.47632208659818998</v>
      </c>
      <c r="S54" s="304">
        <v>0.51327846212083528</v>
      </c>
      <c r="T54" s="304">
        <v>0.68322901142616066</v>
      </c>
      <c r="U54" s="304"/>
      <c r="V54" s="304">
        <v>0.26785422069935605</v>
      </c>
      <c r="W54" s="304">
        <v>0.2706961973846399</v>
      </c>
      <c r="X54" s="304">
        <v>0.39459079442918288</v>
      </c>
      <c r="Y54" s="304"/>
      <c r="Z54" s="304">
        <v>0.96643490348189787</v>
      </c>
      <c r="AA54" s="304">
        <v>0.86173896539063954</v>
      </c>
      <c r="AB54" s="304">
        <v>0.713925743247527</v>
      </c>
      <c r="AC54" s="304"/>
      <c r="AD54" s="304">
        <v>0.84467267122922007</v>
      </c>
      <c r="AE54" s="304">
        <v>0.59953128083895713</v>
      </c>
      <c r="AF54" s="304">
        <v>0.31351456306606101</v>
      </c>
      <c r="AG54" s="304"/>
      <c r="AH54" s="304">
        <v>1.2970892533031868</v>
      </c>
      <c r="AI54" s="304">
        <v>1.4392607438400036</v>
      </c>
      <c r="AJ54" s="304">
        <v>1.0639223248521377</v>
      </c>
      <c r="AK54" s="304"/>
      <c r="AL54" s="304">
        <v>0.21138947175498651</v>
      </c>
      <c r="AM54" s="304">
        <v>0.11672021386750361</v>
      </c>
      <c r="AN54" s="304">
        <v>5.606513494101785E-2</v>
      </c>
    </row>
    <row r="55" spans="1:40" x14ac:dyDescent="0.2">
      <c r="A55" s="13" t="str">
        <f t="shared" si="67"/>
        <v>Skilled trades occupations</v>
      </c>
      <c r="B55" s="304">
        <f t="shared" si="69"/>
        <v>18.419819941528729</v>
      </c>
      <c r="C55" s="304">
        <f t="shared" si="70"/>
        <v>18.576606664481901</v>
      </c>
      <c r="D55" s="304">
        <f t="shared" si="71"/>
        <v>17.571930426438531</v>
      </c>
      <c r="E55" s="304"/>
      <c r="F55" s="304">
        <v>2.3655584037396427E-3</v>
      </c>
      <c r="G55" s="304">
        <v>3.0941644720281188E-3</v>
      </c>
      <c r="H55" s="304">
        <v>4.1731443022699549E-3</v>
      </c>
      <c r="I55" s="304"/>
      <c r="J55" s="304">
        <v>0.10377910434304502</v>
      </c>
      <c r="K55" s="304">
        <v>0.14299857047278869</v>
      </c>
      <c r="L55" s="304">
        <v>0.19676154001950744</v>
      </c>
      <c r="M55" s="304"/>
      <c r="N55" s="304">
        <v>0.51434725115219182</v>
      </c>
      <c r="O55" s="304">
        <v>0.62534225680782307</v>
      </c>
      <c r="P55" s="304">
        <v>0.83751409021461332</v>
      </c>
      <c r="Q55" s="304"/>
      <c r="R55" s="304">
        <v>0.30495204471245596</v>
      </c>
      <c r="S55" s="304">
        <v>0.37199316175443881</v>
      </c>
      <c r="T55" s="304">
        <v>0.48379557577219295</v>
      </c>
      <c r="U55" s="304"/>
      <c r="V55" s="304">
        <v>0.89807603637168754</v>
      </c>
      <c r="W55" s="304">
        <v>1.0456753712321329</v>
      </c>
      <c r="X55" s="304">
        <v>1.4188873704442695</v>
      </c>
      <c r="Y55" s="304"/>
      <c r="Z55" s="304">
        <v>7.0799392392549088</v>
      </c>
      <c r="AA55" s="304">
        <v>7.2349128901929465</v>
      </c>
      <c r="AB55" s="304">
        <v>6.8227114319576723</v>
      </c>
      <c r="AC55" s="304"/>
      <c r="AD55" s="304">
        <v>5.6605779536911589</v>
      </c>
      <c r="AE55" s="304">
        <v>5.7328893589722032</v>
      </c>
      <c r="AF55" s="304">
        <v>5.5754940969970033</v>
      </c>
      <c r="AG55" s="304"/>
      <c r="AH55" s="304">
        <v>2.8652126023226692</v>
      </c>
      <c r="AI55" s="304">
        <v>2.5175084534264189</v>
      </c>
      <c r="AJ55" s="304">
        <v>2.0148627088432769</v>
      </c>
      <c r="AK55" s="304"/>
      <c r="AL55" s="304">
        <v>0.99057015127687187</v>
      </c>
      <c r="AM55" s="304">
        <v>0.90219243715112341</v>
      </c>
      <c r="AN55" s="304">
        <v>0.21773046788772496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0.18895644971046185</v>
      </c>
      <c r="C56" s="304">
        <f t="shared" si="70"/>
        <v>0.16977062980152041</v>
      </c>
      <c r="D56" s="304">
        <f t="shared" si="71"/>
        <v>0.18056349734707317</v>
      </c>
      <c r="E56" s="304"/>
      <c r="F56" s="304">
        <v>1.2216861795655984E-4</v>
      </c>
      <c r="G56" s="304">
        <v>9.9869070741181442E-5</v>
      </c>
      <c r="H56" s="304">
        <v>1.5186839604346451E-4</v>
      </c>
      <c r="I56" s="304"/>
      <c r="J56" s="304">
        <v>5.7653211144430049E-3</v>
      </c>
      <c r="K56" s="304">
        <v>6.2808715289246276E-3</v>
      </c>
      <c r="L56" s="304">
        <v>7.2307185791133724E-3</v>
      </c>
      <c r="M56" s="304"/>
      <c r="N56" s="304">
        <v>8.176746398807366E-3</v>
      </c>
      <c r="O56" s="304">
        <v>7.8688619030193949E-3</v>
      </c>
      <c r="P56" s="304">
        <v>9.6416585923351523E-3</v>
      </c>
      <c r="Q56" s="304"/>
      <c r="R56" s="304">
        <v>1.5413923121383895E-3</v>
      </c>
      <c r="S56" s="304">
        <v>1.395886815410894E-3</v>
      </c>
      <c r="T56" s="304">
        <v>1.5473795242361692E-3</v>
      </c>
      <c r="U56" s="304"/>
      <c r="V56" s="304">
        <v>4.8235088355700808E-3</v>
      </c>
      <c r="W56" s="304">
        <v>4.838749391713605E-3</v>
      </c>
      <c r="X56" s="304">
        <v>5.5636642501927774E-3</v>
      </c>
      <c r="Y56" s="304"/>
      <c r="Z56" s="304">
        <v>6.2857962444597279E-2</v>
      </c>
      <c r="AA56" s="304">
        <v>6.9508894277585651E-2</v>
      </c>
      <c r="AB56" s="304">
        <v>8.9229759362519243E-2</v>
      </c>
      <c r="AC56" s="304"/>
      <c r="AD56" s="304">
        <v>1.4655135117682454E-2</v>
      </c>
      <c r="AE56" s="304">
        <v>1.0747435864297501E-2</v>
      </c>
      <c r="AF56" s="304">
        <v>1.053068451778499E-2</v>
      </c>
      <c r="AG56" s="304"/>
      <c r="AH56" s="304">
        <v>5.3837686408545374E-2</v>
      </c>
      <c r="AI56" s="304">
        <v>3.6724732260197304E-2</v>
      </c>
      <c r="AJ56" s="304">
        <v>2.8103968718626533E-2</v>
      </c>
      <c r="AK56" s="304"/>
      <c r="AL56" s="304">
        <v>3.7176528460721357E-2</v>
      </c>
      <c r="AM56" s="304">
        <v>3.230532868963025E-2</v>
      </c>
      <c r="AN56" s="304">
        <v>2.8563795406221452E-2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1.3489889064849307</v>
      </c>
      <c r="C57" s="304">
        <f t="shared" si="70"/>
        <v>1.4192823306886286</v>
      </c>
      <c r="D57" s="304">
        <f t="shared" si="71"/>
        <v>1.4805606863835188</v>
      </c>
      <c r="E57" s="304"/>
      <c r="F57" s="304">
        <v>2.6476009552195224E-3</v>
      </c>
      <c r="G57" s="304">
        <v>3.333160843613845E-3</v>
      </c>
      <c r="H57" s="304">
        <v>4.8948380644073183E-3</v>
      </c>
      <c r="I57" s="304"/>
      <c r="J57" s="304">
        <v>7.5769711267765896E-2</v>
      </c>
      <c r="K57" s="304">
        <v>8.1822935931153348E-2</v>
      </c>
      <c r="L57" s="304">
        <v>9.4374383518533125E-2</v>
      </c>
      <c r="M57" s="304"/>
      <c r="N57" s="304">
        <v>0.19920455017957228</v>
      </c>
      <c r="O57" s="304">
        <v>0.22442690136603255</v>
      </c>
      <c r="P57" s="304">
        <v>0.27381984374818163</v>
      </c>
      <c r="Q57" s="304"/>
      <c r="R57" s="304">
        <v>5.5756744949260278E-2</v>
      </c>
      <c r="S57" s="304">
        <v>6.9364599473633839E-2</v>
      </c>
      <c r="T57" s="304">
        <v>8.6916898784805047E-2</v>
      </c>
      <c r="U57" s="304"/>
      <c r="V57" s="304">
        <v>7.2004073316363451E-2</v>
      </c>
      <c r="W57" s="304">
        <v>7.7744418285917188E-2</v>
      </c>
      <c r="X57" s="304">
        <v>8.9096563734594653E-2</v>
      </c>
      <c r="Y57" s="304"/>
      <c r="Z57" s="304">
        <v>0.58613347066049237</v>
      </c>
      <c r="AA57" s="304">
        <v>0.62225323025953505</v>
      </c>
      <c r="AB57" s="304">
        <v>0.72612146175953851</v>
      </c>
      <c r="AC57" s="304"/>
      <c r="AD57" s="304">
        <v>9.4465871903361462E-2</v>
      </c>
      <c r="AE57" s="304">
        <v>7.1203947423545008E-2</v>
      </c>
      <c r="AF57" s="304">
        <v>3.2561139319371601E-2</v>
      </c>
      <c r="AG57" s="304"/>
      <c r="AH57" s="304">
        <v>0.13936958319397999</v>
      </c>
      <c r="AI57" s="304">
        <v>0.12826466917659557</v>
      </c>
      <c r="AJ57" s="304">
        <v>5.7306339980904272E-2</v>
      </c>
      <c r="AK57" s="304"/>
      <c r="AL57" s="304">
        <v>0.12363730005891523</v>
      </c>
      <c r="AM57" s="304">
        <v>0.14086846792860216</v>
      </c>
      <c r="AN57" s="304">
        <v>0.11546921747318281</v>
      </c>
    </row>
    <row r="58" spans="1:40" x14ac:dyDescent="0.2">
      <c r="A58" s="13" t="str">
        <f t="shared" si="67"/>
        <v>Process, plant and machine operatives</v>
      </c>
      <c r="B58" s="304">
        <f t="shared" si="69"/>
        <v>5.4166344923320553</v>
      </c>
      <c r="C58" s="304">
        <f t="shared" si="70"/>
        <v>5.6710137447852933</v>
      </c>
      <c r="D58" s="304">
        <f t="shared" si="71"/>
        <v>5.5260058744573</v>
      </c>
      <c r="E58" s="304"/>
      <c r="F58" s="304">
        <v>1.4012025879003364E-2</v>
      </c>
      <c r="G58" s="304">
        <v>1.9373724862277307E-2</v>
      </c>
      <c r="H58" s="304">
        <v>2.8905844039579253E-2</v>
      </c>
      <c r="I58" s="304"/>
      <c r="J58" s="304">
        <v>4.1818797027420931E-2</v>
      </c>
      <c r="K58" s="304">
        <v>6.375477574912293E-2</v>
      </c>
      <c r="L58" s="304">
        <v>0.10258799283576815</v>
      </c>
      <c r="M58" s="304"/>
      <c r="N58" s="304">
        <v>6.7497581071104693E-2</v>
      </c>
      <c r="O58" s="304">
        <v>9.2362841167949281E-2</v>
      </c>
      <c r="P58" s="304">
        <v>0.1485571882348197</v>
      </c>
      <c r="Q58" s="304"/>
      <c r="R58" s="304">
        <v>7.997907584835022E-2</v>
      </c>
      <c r="S58" s="304">
        <v>0.10594465106862902</v>
      </c>
      <c r="T58" s="304">
        <v>0.16286557157527773</v>
      </c>
      <c r="U58" s="304"/>
      <c r="V58" s="304">
        <v>0.22236048690663032</v>
      </c>
      <c r="W58" s="304">
        <v>0.26353203521427904</v>
      </c>
      <c r="X58" s="304">
        <v>0.32340018210124016</v>
      </c>
      <c r="Y58" s="304"/>
      <c r="Z58" s="304">
        <v>1.50250287976605</v>
      </c>
      <c r="AA58" s="304">
        <v>1.7950344142445434</v>
      </c>
      <c r="AB58" s="304">
        <v>2.1284731226496572</v>
      </c>
      <c r="AC58" s="304"/>
      <c r="AD58" s="304">
        <v>1.9684150694758757</v>
      </c>
      <c r="AE58" s="304">
        <v>2.1272317062113482</v>
      </c>
      <c r="AF58" s="304">
        <v>2.0551237767498951</v>
      </c>
      <c r="AG58" s="304"/>
      <c r="AH58" s="304">
        <v>1.2744831981898017</v>
      </c>
      <c r="AI58" s="304">
        <v>1.0132979049909521</v>
      </c>
      <c r="AJ58" s="304">
        <v>0.51113828181096144</v>
      </c>
      <c r="AK58" s="304"/>
      <c r="AL58" s="304">
        <v>0.24556537816781884</v>
      </c>
      <c r="AM58" s="304">
        <v>0.19048169127619183</v>
      </c>
      <c r="AN58" s="304">
        <v>6.4953914460102416E-2</v>
      </c>
    </row>
    <row r="59" spans="1:40" x14ac:dyDescent="0.2">
      <c r="A59" s="13" t="str">
        <f t="shared" si="67"/>
        <v>Elementary occupations</v>
      </c>
      <c r="B59" s="304">
        <f t="shared" si="69"/>
        <v>3.3268790969278523</v>
      </c>
      <c r="C59" s="304">
        <f t="shared" si="70"/>
        <v>3.7657677056208834</v>
      </c>
      <c r="D59" s="304">
        <f t="shared" si="71"/>
        <v>4.0853237888290854</v>
      </c>
      <c r="E59" s="304"/>
      <c r="F59" s="304">
        <v>2.9398654060256129E-4</v>
      </c>
      <c r="G59" s="304">
        <v>3.1805584246724812E-4</v>
      </c>
      <c r="H59" s="304">
        <v>3.8068532981928377E-4</v>
      </c>
      <c r="I59" s="304"/>
      <c r="J59" s="304">
        <v>2.4577913064151875E-2</v>
      </c>
      <c r="K59" s="304">
        <v>3.7382091371268002E-2</v>
      </c>
      <c r="L59" s="304">
        <v>5.7863181433801744E-2</v>
      </c>
      <c r="M59" s="304"/>
      <c r="N59" s="304">
        <v>7.7619274734690893E-2</v>
      </c>
      <c r="O59" s="304">
        <v>0.10445150857312402</v>
      </c>
      <c r="P59" s="304">
        <v>0.12985457518568502</v>
      </c>
      <c r="Q59" s="304"/>
      <c r="R59" s="304">
        <v>1.9019799275408082E-2</v>
      </c>
      <c r="S59" s="304">
        <v>2.3324120219550895E-2</v>
      </c>
      <c r="T59" s="304">
        <v>2.6497763564393987E-2</v>
      </c>
      <c r="U59" s="304"/>
      <c r="V59" s="304">
        <v>0.12491629083786483</v>
      </c>
      <c r="W59" s="304">
        <v>0.1653644487572048</v>
      </c>
      <c r="X59" s="304">
        <v>0.20718704400740406</v>
      </c>
      <c r="Y59" s="304"/>
      <c r="Z59" s="304">
        <v>0.85967384417150994</v>
      </c>
      <c r="AA59" s="304">
        <v>1.2201463693408103</v>
      </c>
      <c r="AB59" s="304">
        <v>1.7955000001477437</v>
      </c>
      <c r="AC59" s="304"/>
      <c r="AD59" s="304">
        <v>1.0040092444380417</v>
      </c>
      <c r="AE59" s="304">
        <v>1.1299364531816338</v>
      </c>
      <c r="AF59" s="304">
        <v>1.1549940454541439</v>
      </c>
      <c r="AG59" s="304"/>
      <c r="AH59" s="304">
        <v>0.97471034955588864</v>
      </c>
      <c r="AI59" s="304">
        <v>0.93965996711976985</v>
      </c>
      <c r="AJ59" s="304">
        <v>0.61964261292555001</v>
      </c>
      <c r="AK59" s="304"/>
      <c r="AL59" s="304">
        <v>0.24205839430969381</v>
      </c>
      <c r="AM59" s="304">
        <v>0.1451846912150544</v>
      </c>
      <c r="AN59" s="304">
        <v>9.340388078054368E-2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290.19599999999997</v>
      </c>
      <c r="C62" s="305">
        <f>SUM(C63:C71)</f>
        <v>300.28700000000015</v>
      </c>
      <c r="D62" s="305">
        <f>SUM(D63:D71)</f>
        <v>311.80900000000031</v>
      </c>
      <c r="E62" s="304"/>
      <c r="F62" s="305">
        <f>SUM(F63:F71)</f>
        <v>0.82065064476742411</v>
      </c>
      <c r="G62" s="305">
        <f>SUM(G63:G71)</f>
        <v>1.1386916553414923</v>
      </c>
      <c r="H62" s="305">
        <f>SUM(H63:H71)</f>
        <v>1.8104304835461609</v>
      </c>
      <c r="I62" s="304"/>
      <c r="J62" s="305">
        <f>SUM(J63:J71)</f>
        <v>8.6308003087255649</v>
      </c>
      <c r="K62" s="305">
        <f>SUM(K63:K71)</f>
        <v>11.452502779663384</v>
      </c>
      <c r="L62" s="305">
        <f>SUM(L63:L71)</f>
        <v>17.741679984931295</v>
      </c>
      <c r="M62" s="304"/>
      <c r="N62" s="305">
        <f>SUM(N63:N71)</f>
        <v>35.532897126205164</v>
      </c>
      <c r="O62" s="305">
        <f>SUM(O63:O71)</f>
        <v>41.974523300446648</v>
      </c>
      <c r="P62" s="305">
        <f>SUM(P63:P71)</f>
        <v>58.725640469248027</v>
      </c>
      <c r="Q62" s="304"/>
      <c r="R62" s="305">
        <f>SUM(R63:R71)</f>
        <v>11.083536200584556</v>
      </c>
      <c r="S62" s="305">
        <f>SUM(S63:S71)</f>
        <v>12.854003314472688</v>
      </c>
      <c r="T62" s="305">
        <f>SUM(T63:T71)</f>
        <v>18.010131702838407</v>
      </c>
      <c r="U62" s="304"/>
      <c r="V62" s="305">
        <f>SUM(V63:V71)</f>
        <v>13.209501868882697</v>
      </c>
      <c r="W62" s="305">
        <f>SUM(W63:W71)</f>
        <v>14.853726800846379</v>
      </c>
      <c r="X62" s="305">
        <f>SUM(X63:X71)</f>
        <v>19.831705104332197</v>
      </c>
      <c r="Y62" s="304"/>
      <c r="Z62" s="305">
        <f>SUM(Z63:Z71)</f>
        <v>71.929961563145355</v>
      </c>
      <c r="AA62" s="305">
        <f>SUM(AA63:AA71)</f>
        <v>77.084148516992954</v>
      </c>
      <c r="AB62" s="305">
        <f>SUM(AB63:AB71)</f>
        <v>88.626336072174738</v>
      </c>
      <c r="AC62" s="304"/>
      <c r="AD62" s="305">
        <f>SUM(AD63:AD71)</f>
        <v>78.125410067908462</v>
      </c>
      <c r="AE62" s="305">
        <f>SUM(AE63:AE71)</f>
        <v>75.632274897684454</v>
      </c>
      <c r="AF62" s="305">
        <f>SUM(AF63:AF71)</f>
        <v>67.581562199198089</v>
      </c>
      <c r="AG62" s="304"/>
      <c r="AH62" s="305">
        <f>SUM(AH63:AH71)</f>
        <v>55.23718150373319</v>
      </c>
      <c r="AI62" s="305">
        <f>SUM(AI63:AI71)</f>
        <v>50.438552956953004</v>
      </c>
      <c r="AJ62" s="305">
        <f>SUM(AJ63:AJ71)</f>
        <v>29.767181966633903</v>
      </c>
      <c r="AK62" s="304"/>
      <c r="AL62" s="305">
        <f>SUM(AL63:AL71)</f>
        <v>15.626060716047572</v>
      </c>
      <c r="AM62" s="305">
        <f>SUM(AM63:AM71)</f>
        <v>14.858575777599103</v>
      </c>
      <c r="AN62" s="305">
        <f>SUM(AN63:AN71)</f>
        <v>9.7143320170974725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36.364010099977634</v>
      </c>
      <c r="C63" s="304">
        <f t="shared" ref="C63:C71" si="73">SUM(G63,K63,O63,S63,W63,AA63,AE63,AI63,AM63)</f>
        <v>35.017509897639975</v>
      </c>
      <c r="D63" s="304">
        <f t="shared" ref="D63:D71" si="74">SUM(H63,L63,P63,T63,X63,AB63,AF63,AJ63,AN63)</f>
        <v>39.499528949665354</v>
      </c>
      <c r="E63" s="304"/>
      <c r="F63" s="304">
        <v>0.14210814663131907</v>
      </c>
      <c r="G63" s="304">
        <v>0.18163897808319415</v>
      </c>
      <c r="H63" s="304">
        <v>0.28265726892026977</v>
      </c>
      <c r="I63" s="304"/>
      <c r="J63" s="304">
        <v>1.8424439178175045</v>
      </c>
      <c r="K63" s="304">
        <v>2.1860266256624632</v>
      </c>
      <c r="L63" s="304">
        <v>3.3099192345365434</v>
      </c>
      <c r="M63" s="304"/>
      <c r="N63" s="304">
        <v>7.8111750884067961</v>
      </c>
      <c r="O63" s="304">
        <v>8.2904624115234071</v>
      </c>
      <c r="P63" s="304">
        <v>11.247262823737126</v>
      </c>
      <c r="Q63" s="304"/>
      <c r="R63" s="304">
        <v>1.4177606289424134</v>
      </c>
      <c r="S63" s="304">
        <v>1.3508214363994966</v>
      </c>
      <c r="T63" s="304">
        <v>1.7908580655629478</v>
      </c>
      <c r="U63" s="304"/>
      <c r="V63" s="304">
        <v>2.1964588467301782</v>
      </c>
      <c r="W63" s="304">
        <v>2.1688092614670147</v>
      </c>
      <c r="X63" s="304">
        <v>2.6798706756900748</v>
      </c>
      <c r="Y63" s="304"/>
      <c r="Z63" s="304">
        <v>8.4720019884846067</v>
      </c>
      <c r="AA63" s="304">
        <v>8.4946744451173917</v>
      </c>
      <c r="AB63" s="304">
        <v>10.459914570736284</v>
      </c>
      <c r="AC63" s="304"/>
      <c r="AD63" s="304">
        <v>7.5807247129350728</v>
      </c>
      <c r="AE63" s="304">
        <v>6.3425269421975807</v>
      </c>
      <c r="AF63" s="304">
        <v>5.1902152868548077</v>
      </c>
      <c r="AG63" s="304"/>
      <c r="AH63" s="304">
        <v>5.9787393994354261</v>
      </c>
      <c r="AI63" s="304">
        <v>5.0846316418268307</v>
      </c>
      <c r="AJ63" s="304">
        <v>3.4645906937944928</v>
      </c>
      <c r="AK63" s="304"/>
      <c r="AL63" s="304">
        <v>0.92259737059431546</v>
      </c>
      <c r="AM63" s="304">
        <v>0.91791815536259935</v>
      </c>
      <c r="AN63" s="304">
        <v>1.0742403298328131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21.690569057482861</v>
      </c>
      <c r="C64" s="304">
        <f t="shared" si="73"/>
        <v>24.667273964319037</v>
      </c>
      <c r="D64" s="304">
        <f t="shared" si="74"/>
        <v>28.758788487543121</v>
      </c>
      <c r="E64" s="304"/>
      <c r="F64" s="304">
        <v>0.33117675951538306</v>
      </c>
      <c r="G64" s="304">
        <v>0.47884152944702818</v>
      </c>
      <c r="H64" s="304">
        <v>0.75163438268377925</v>
      </c>
      <c r="I64" s="304"/>
      <c r="J64" s="304">
        <v>1.8937883185932536</v>
      </c>
      <c r="K64" s="304">
        <v>2.6456435045713471</v>
      </c>
      <c r="L64" s="304">
        <v>4.0473880136175939</v>
      </c>
      <c r="M64" s="304"/>
      <c r="N64" s="304">
        <v>5.6713263316544564</v>
      </c>
      <c r="O64" s="304">
        <v>6.8352681160455058</v>
      </c>
      <c r="P64" s="304">
        <v>9.02932951922058</v>
      </c>
      <c r="Q64" s="304"/>
      <c r="R64" s="304">
        <v>0.95132549188362836</v>
      </c>
      <c r="S64" s="304">
        <v>1.0627021845971838</v>
      </c>
      <c r="T64" s="304">
        <v>1.2754843858068288</v>
      </c>
      <c r="U64" s="304"/>
      <c r="V64" s="304">
        <v>1.4784930094169206</v>
      </c>
      <c r="W64" s="304">
        <v>1.743572285677037</v>
      </c>
      <c r="X64" s="304">
        <v>2.2388025122000834</v>
      </c>
      <c r="Y64" s="304"/>
      <c r="Z64" s="304">
        <v>4.8356065886796493</v>
      </c>
      <c r="AA64" s="304">
        <v>5.6254785337473034</v>
      </c>
      <c r="AB64" s="304">
        <v>6.7768548076056758</v>
      </c>
      <c r="AC64" s="304"/>
      <c r="AD64" s="304">
        <v>3.5894137002091862</v>
      </c>
      <c r="AE64" s="304">
        <v>3.3589222729679928</v>
      </c>
      <c r="AF64" s="304">
        <v>2.6762349343685372</v>
      </c>
      <c r="AG64" s="304"/>
      <c r="AH64" s="304">
        <v>2.5096158703945068</v>
      </c>
      <c r="AI64" s="304">
        <v>2.4475549513570876</v>
      </c>
      <c r="AJ64" s="304">
        <v>1.5326236782828804</v>
      </c>
      <c r="AK64" s="304"/>
      <c r="AL64" s="304">
        <v>0.42982298713587691</v>
      </c>
      <c r="AM64" s="304">
        <v>0.46929058590854772</v>
      </c>
      <c r="AN64" s="304">
        <v>0.4304362537571611</v>
      </c>
    </row>
    <row r="65" spans="1:40" x14ac:dyDescent="0.2">
      <c r="A65" s="13" t="str">
        <f t="shared" si="72"/>
        <v>Associate professional occupations</v>
      </c>
      <c r="B65" s="304">
        <f t="shared" si="75"/>
        <v>21.067287698745012</v>
      </c>
      <c r="C65" s="304">
        <f t="shared" si="73"/>
        <v>21.35901345194398</v>
      </c>
      <c r="D65" s="304">
        <f t="shared" si="74"/>
        <v>23.47172731967763</v>
      </c>
      <c r="E65" s="304"/>
      <c r="F65" s="304">
        <v>0.10551118112076179</v>
      </c>
      <c r="G65" s="304">
        <v>0.1359669165646257</v>
      </c>
      <c r="H65" s="304">
        <v>0.20092255510516344</v>
      </c>
      <c r="I65" s="304"/>
      <c r="J65" s="304">
        <v>1.0062667368391587</v>
      </c>
      <c r="K65" s="304">
        <v>1.2576490040241748</v>
      </c>
      <c r="L65" s="304">
        <v>1.7808299277328867</v>
      </c>
      <c r="M65" s="304"/>
      <c r="N65" s="304">
        <v>3.9851897074536664</v>
      </c>
      <c r="O65" s="304">
        <v>4.3867671419322258</v>
      </c>
      <c r="P65" s="304">
        <v>5.7219360526861447</v>
      </c>
      <c r="Q65" s="304"/>
      <c r="R65" s="304">
        <v>0.95831804493300532</v>
      </c>
      <c r="S65" s="304">
        <v>1.045201545909523</v>
      </c>
      <c r="T65" s="304">
        <v>1.419480196482978</v>
      </c>
      <c r="U65" s="304"/>
      <c r="V65" s="304">
        <v>1.2793738103708077</v>
      </c>
      <c r="W65" s="304">
        <v>1.4040259106875854</v>
      </c>
      <c r="X65" s="304">
        <v>1.8098156437893773</v>
      </c>
      <c r="Y65" s="304"/>
      <c r="Z65" s="304">
        <v>5.3433078418157249</v>
      </c>
      <c r="AA65" s="304">
        <v>5.5271966782754891</v>
      </c>
      <c r="AB65" s="304">
        <v>6.3374214890920717</v>
      </c>
      <c r="AC65" s="304"/>
      <c r="AD65" s="304">
        <v>4.962825786402596</v>
      </c>
      <c r="AE65" s="304">
        <v>4.7694565790502308</v>
      </c>
      <c r="AF65" s="304">
        <v>4.5181244440688486</v>
      </c>
      <c r="AG65" s="304"/>
      <c r="AH65" s="304">
        <v>2.8362014101658066</v>
      </c>
      <c r="AI65" s="304">
        <v>2.3809556035569277</v>
      </c>
      <c r="AJ65" s="304">
        <v>1.282478833282503</v>
      </c>
      <c r="AK65" s="304"/>
      <c r="AL65" s="304">
        <v>0.59029317964348527</v>
      </c>
      <c r="AM65" s="304">
        <v>0.4517940719431966</v>
      </c>
      <c r="AN65" s="304">
        <v>0.40071817743765187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29.264165744792464</v>
      </c>
      <c r="C66" s="304">
        <f t="shared" si="73"/>
        <v>31.656260506293247</v>
      </c>
      <c r="D66" s="304">
        <f t="shared" si="74"/>
        <v>34.638149577045041</v>
      </c>
      <c r="E66" s="304"/>
      <c r="F66" s="304">
        <v>4.4204097707606166E-2</v>
      </c>
      <c r="G66" s="304">
        <v>6.5048088741666552E-2</v>
      </c>
      <c r="H66" s="304">
        <v>0.10660416963657826</v>
      </c>
      <c r="I66" s="304"/>
      <c r="J66" s="304">
        <v>0.96819027328014484</v>
      </c>
      <c r="K66" s="304">
        <v>1.387221611759871</v>
      </c>
      <c r="L66" s="304">
        <v>2.202185351090078</v>
      </c>
      <c r="M66" s="304"/>
      <c r="N66" s="304">
        <v>3.9457032623690251</v>
      </c>
      <c r="O66" s="304">
        <v>5.1554126439540982</v>
      </c>
      <c r="P66" s="304">
        <v>7.5963387152536415</v>
      </c>
      <c r="Q66" s="304"/>
      <c r="R66" s="304">
        <v>1.5344329477060927</v>
      </c>
      <c r="S66" s="304">
        <v>1.9686685849561372</v>
      </c>
      <c r="T66" s="304">
        <v>2.8446577148517713</v>
      </c>
      <c r="U66" s="304"/>
      <c r="V66" s="304">
        <v>1.1632451021611094</v>
      </c>
      <c r="W66" s="304">
        <v>1.344242258707451</v>
      </c>
      <c r="X66" s="304">
        <v>1.7445234594091026</v>
      </c>
      <c r="Y66" s="304"/>
      <c r="Z66" s="304">
        <v>7.8703833756777151</v>
      </c>
      <c r="AA66" s="304">
        <v>8.9074544592196876</v>
      </c>
      <c r="AB66" s="304">
        <v>10.19759895204648</v>
      </c>
      <c r="AC66" s="304"/>
      <c r="AD66" s="304">
        <v>9.2666203133657188</v>
      </c>
      <c r="AE66" s="304">
        <v>9.5646373202551924</v>
      </c>
      <c r="AF66" s="304">
        <v>8.5340764245265763</v>
      </c>
      <c r="AG66" s="304"/>
      <c r="AH66" s="304">
        <v>3.746189773534033</v>
      </c>
      <c r="AI66" s="304">
        <v>2.6466052859375124</v>
      </c>
      <c r="AJ66" s="304">
        <v>1.0046968587640515</v>
      </c>
      <c r="AK66" s="304"/>
      <c r="AL66" s="304">
        <v>0.72519659899102062</v>
      </c>
      <c r="AM66" s="304">
        <v>0.61697025276162742</v>
      </c>
      <c r="AN66" s="304">
        <v>0.40746793146676413</v>
      </c>
    </row>
    <row r="67" spans="1:40" x14ac:dyDescent="0.2">
      <c r="A67" s="13" t="str">
        <f t="shared" si="72"/>
        <v>Skilled trades occupations</v>
      </c>
      <c r="B67" s="304">
        <f t="shared" si="75"/>
        <v>21.505364933245588</v>
      </c>
      <c r="C67" s="304">
        <f t="shared" si="73"/>
        <v>22.32200954101938</v>
      </c>
      <c r="D67" s="304">
        <f t="shared" si="74"/>
        <v>22.025283602126585</v>
      </c>
      <c r="E67" s="304"/>
      <c r="F67" s="304">
        <v>9.5116028862685126E-3</v>
      </c>
      <c r="G67" s="304">
        <v>1.2591449746548317E-2</v>
      </c>
      <c r="H67" s="304">
        <v>2.0516835063297399E-2</v>
      </c>
      <c r="I67" s="304"/>
      <c r="J67" s="304">
        <v>0.3138646246176468</v>
      </c>
      <c r="K67" s="304">
        <v>0.44541135323408548</v>
      </c>
      <c r="L67" s="304">
        <v>0.7438004327674429</v>
      </c>
      <c r="M67" s="304"/>
      <c r="N67" s="304">
        <v>1.1454227113475031</v>
      </c>
      <c r="O67" s="304">
        <v>1.4378853475481168</v>
      </c>
      <c r="P67" s="304">
        <v>1.9775433620306189</v>
      </c>
      <c r="Q67" s="304"/>
      <c r="R67" s="304">
        <v>0.56427444122453374</v>
      </c>
      <c r="S67" s="304">
        <v>0.63688447322231512</v>
      </c>
      <c r="T67" s="304">
        <v>0.84279799378792453</v>
      </c>
      <c r="U67" s="304"/>
      <c r="V67" s="304">
        <v>0.94307602634935395</v>
      </c>
      <c r="W67" s="304">
        <v>1.0693518494486844</v>
      </c>
      <c r="X67" s="304">
        <v>1.3845372912221876</v>
      </c>
      <c r="Y67" s="304"/>
      <c r="Z67" s="304">
        <v>7.6788268217750666</v>
      </c>
      <c r="AA67" s="304">
        <v>8.3068334090777167</v>
      </c>
      <c r="AB67" s="304">
        <v>8.7484143697861345</v>
      </c>
      <c r="AC67" s="304"/>
      <c r="AD67" s="304">
        <v>5.6829908972129299</v>
      </c>
      <c r="AE67" s="304">
        <v>5.4441814606907704</v>
      </c>
      <c r="AF67" s="304">
        <v>4.9528377793931053</v>
      </c>
      <c r="AG67" s="304"/>
      <c r="AH67" s="304">
        <v>3.5577381885128427</v>
      </c>
      <c r="AI67" s="304">
        <v>3.3483951869409441</v>
      </c>
      <c r="AJ67" s="304">
        <v>2.2861150979883749</v>
      </c>
      <c r="AK67" s="304"/>
      <c r="AL67" s="304">
        <v>1.6096596193194441</v>
      </c>
      <c r="AM67" s="304">
        <v>1.6204750111101982</v>
      </c>
      <c r="AN67" s="304">
        <v>1.0687204400874999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6.9691670562487591</v>
      </c>
      <c r="C68" s="304">
        <f t="shared" si="73"/>
        <v>6.4838550660464183</v>
      </c>
      <c r="D68" s="304">
        <f t="shared" si="74"/>
        <v>7.1725977946888086</v>
      </c>
      <c r="E68" s="304"/>
      <c r="F68" s="304">
        <v>7.7517383656342878E-3</v>
      </c>
      <c r="G68" s="304">
        <v>1.0579903602500471E-2</v>
      </c>
      <c r="H68" s="304">
        <v>1.755446022086431E-2</v>
      </c>
      <c r="I68" s="304"/>
      <c r="J68" s="304">
        <v>0.15000842503151224</v>
      </c>
      <c r="K68" s="304">
        <v>0.18384435408843317</v>
      </c>
      <c r="L68" s="304">
        <v>0.27550091999723053</v>
      </c>
      <c r="M68" s="304"/>
      <c r="N68" s="304">
        <v>0.81352372746193891</v>
      </c>
      <c r="O68" s="304">
        <v>0.86840039694350002</v>
      </c>
      <c r="P68" s="304">
        <v>1.1547253185200612</v>
      </c>
      <c r="Q68" s="304"/>
      <c r="R68" s="304">
        <v>0.59318293185004511</v>
      </c>
      <c r="S68" s="304">
        <v>0.64689991439596728</v>
      </c>
      <c r="T68" s="304">
        <v>0.96503156670791757</v>
      </c>
      <c r="U68" s="304"/>
      <c r="V68" s="304">
        <v>0.65871214470475126</v>
      </c>
      <c r="W68" s="304">
        <v>0.68311966063982243</v>
      </c>
      <c r="X68" s="304">
        <v>1.0109438982656545</v>
      </c>
      <c r="Y68" s="304"/>
      <c r="Z68" s="304">
        <v>1.4673793328682132</v>
      </c>
      <c r="AA68" s="304">
        <v>1.3309183763170911</v>
      </c>
      <c r="AB68" s="304">
        <v>1.5036054507721686</v>
      </c>
      <c r="AC68" s="304"/>
      <c r="AD68" s="304">
        <v>1.9374872584652707</v>
      </c>
      <c r="AE68" s="304">
        <v>1.6246358568673487</v>
      </c>
      <c r="AF68" s="304">
        <v>1.4876277505426885</v>
      </c>
      <c r="AG68" s="304"/>
      <c r="AH68" s="304">
        <v>0.90324576807329304</v>
      </c>
      <c r="AI68" s="304">
        <v>0.80430181333175099</v>
      </c>
      <c r="AJ68" s="304">
        <v>0.56945165545017384</v>
      </c>
      <c r="AK68" s="304"/>
      <c r="AL68" s="304">
        <v>0.43787572942810032</v>
      </c>
      <c r="AM68" s="304">
        <v>0.33115478986000485</v>
      </c>
      <c r="AN68" s="304">
        <v>0.18815677421204896</v>
      </c>
    </row>
    <row r="69" spans="1:40" x14ac:dyDescent="0.2">
      <c r="A69" s="13" t="str">
        <f t="shared" si="72"/>
        <v>Sales and customer service occupations</v>
      </c>
      <c r="B69" s="304">
        <f t="shared" si="75"/>
        <v>59.172638909854982</v>
      </c>
      <c r="C69" s="304">
        <f t="shared" si="73"/>
        <v>58.709487284612479</v>
      </c>
      <c r="D69" s="304">
        <f t="shared" si="74"/>
        <v>58.412128765347695</v>
      </c>
      <c r="E69" s="304"/>
      <c r="F69" s="304">
        <v>5.0581435135409573E-2</v>
      </c>
      <c r="G69" s="304">
        <v>6.4432988782290826E-2</v>
      </c>
      <c r="H69" s="304">
        <v>8.86367447019243E-2</v>
      </c>
      <c r="I69" s="304"/>
      <c r="J69" s="304">
        <v>1.2474654795679248</v>
      </c>
      <c r="K69" s="304">
        <v>1.7149273338099311</v>
      </c>
      <c r="L69" s="304">
        <v>2.8076704632272493</v>
      </c>
      <c r="M69" s="304"/>
      <c r="N69" s="304">
        <v>6.1347365729683627</v>
      </c>
      <c r="O69" s="304">
        <v>7.2751054541385987</v>
      </c>
      <c r="P69" s="304">
        <v>10.738578253277327</v>
      </c>
      <c r="Q69" s="304"/>
      <c r="R69" s="304">
        <v>2.332860506785766</v>
      </c>
      <c r="S69" s="304">
        <v>2.6269398783597473</v>
      </c>
      <c r="T69" s="304">
        <v>3.8491696199044219</v>
      </c>
      <c r="U69" s="304"/>
      <c r="V69" s="304">
        <v>1.9883561993878347</v>
      </c>
      <c r="W69" s="304">
        <v>2.0310410215453438</v>
      </c>
      <c r="X69" s="304">
        <v>2.6646484193964177</v>
      </c>
      <c r="Y69" s="304"/>
      <c r="Z69" s="304">
        <v>17.189155797429887</v>
      </c>
      <c r="AA69" s="304">
        <v>17.688185044745193</v>
      </c>
      <c r="AB69" s="304">
        <v>20.028054372744531</v>
      </c>
      <c r="AC69" s="304"/>
      <c r="AD69" s="304">
        <v>16.390625498510918</v>
      </c>
      <c r="AE69" s="304">
        <v>15.08865664310669</v>
      </c>
      <c r="AF69" s="304">
        <v>12.750079063654733</v>
      </c>
      <c r="AG69" s="304"/>
      <c r="AH69" s="304">
        <v>10.72969728309678</v>
      </c>
      <c r="AI69" s="304">
        <v>9.49623934732384</v>
      </c>
      <c r="AJ69" s="304">
        <v>3.4993750195788409</v>
      </c>
      <c r="AK69" s="304"/>
      <c r="AL69" s="304">
        <v>3.1091601369720943</v>
      </c>
      <c r="AM69" s="304">
        <v>2.7239595728008537</v>
      </c>
      <c r="AN69" s="304">
        <v>1.9859168088622501</v>
      </c>
    </row>
    <row r="70" spans="1:40" x14ac:dyDescent="0.2">
      <c r="A70" s="13" t="str">
        <f t="shared" si="72"/>
        <v>Process, plant and machine operatives</v>
      </c>
      <c r="B70" s="304">
        <f t="shared" si="75"/>
        <v>46.351468238999267</v>
      </c>
      <c r="C70" s="304">
        <f t="shared" si="73"/>
        <v>48.985631051245406</v>
      </c>
      <c r="D70" s="304">
        <f t="shared" si="74"/>
        <v>48.53389240119521</v>
      </c>
      <c r="E70" s="304"/>
      <c r="F70" s="304">
        <v>0.11467550400367078</v>
      </c>
      <c r="G70" s="304">
        <v>0.16955856154219343</v>
      </c>
      <c r="H70" s="304">
        <v>0.31342896928366737</v>
      </c>
      <c r="I70" s="304"/>
      <c r="J70" s="304">
        <v>0.46861963968103598</v>
      </c>
      <c r="K70" s="304">
        <v>0.64906092702288931</v>
      </c>
      <c r="L70" s="304">
        <v>1.0193112250316223</v>
      </c>
      <c r="M70" s="304"/>
      <c r="N70" s="304">
        <v>2.1446069561183077</v>
      </c>
      <c r="O70" s="304">
        <v>2.8450631023175572</v>
      </c>
      <c r="P70" s="304">
        <v>4.4461653533835417</v>
      </c>
      <c r="Q70" s="304"/>
      <c r="R70" s="304">
        <v>0.99929665427710301</v>
      </c>
      <c r="S70" s="304">
        <v>1.2497776114190047</v>
      </c>
      <c r="T70" s="304">
        <v>1.7372305455191659</v>
      </c>
      <c r="U70" s="304"/>
      <c r="V70" s="304">
        <v>1.6123363126587424</v>
      </c>
      <c r="W70" s="304">
        <v>1.9400826686675225</v>
      </c>
      <c r="X70" s="304">
        <v>2.8204542090260767</v>
      </c>
      <c r="Y70" s="304"/>
      <c r="Z70" s="304">
        <v>8.9623427351126388</v>
      </c>
      <c r="AA70" s="304">
        <v>10.608537183032652</v>
      </c>
      <c r="AB70" s="304">
        <v>12.689778861960567</v>
      </c>
      <c r="AC70" s="304"/>
      <c r="AD70" s="304">
        <v>14.784775991245962</v>
      </c>
      <c r="AE70" s="304">
        <v>15.997441007874626</v>
      </c>
      <c r="AF70" s="304">
        <v>15.879895028474174</v>
      </c>
      <c r="AG70" s="304"/>
      <c r="AH70" s="304">
        <v>13.394770523646095</v>
      </c>
      <c r="AI70" s="304">
        <v>12.307531266532315</v>
      </c>
      <c r="AJ70" s="304">
        <v>8.4542230919396033</v>
      </c>
      <c r="AK70" s="304"/>
      <c r="AL70" s="304">
        <v>3.870043922255713</v>
      </c>
      <c r="AM70" s="304">
        <v>3.2185787228366451</v>
      </c>
      <c r="AN70" s="304">
        <v>1.1734051165767896</v>
      </c>
    </row>
    <row r="71" spans="1:40" x14ac:dyDescent="0.2">
      <c r="A71" s="13" t="str">
        <f t="shared" si="72"/>
        <v>Elementary occupations</v>
      </c>
      <c r="B71" s="304">
        <f t="shared" si="75"/>
        <v>47.811328260653404</v>
      </c>
      <c r="C71" s="304">
        <f t="shared" si="73"/>
        <v>51.085959236880171</v>
      </c>
      <c r="D71" s="304">
        <f t="shared" si="74"/>
        <v>49.29690310271085</v>
      </c>
      <c r="E71" s="304"/>
      <c r="F71" s="304">
        <v>1.5130179401370987E-2</v>
      </c>
      <c r="G71" s="304">
        <v>2.003323883144453E-2</v>
      </c>
      <c r="H71" s="304">
        <v>2.8475097930616779E-2</v>
      </c>
      <c r="I71" s="304"/>
      <c r="J71" s="304">
        <v>0.7401528932973841</v>
      </c>
      <c r="K71" s="304">
        <v>0.98271806549018803</v>
      </c>
      <c r="L71" s="304">
        <v>1.555074416930647</v>
      </c>
      <c r="M71" s="304"/>
      <c r="N71" s="304">
        <v>3.8812127684251068</v>
      </c>
      <c r="O71" s="304">
        <v>4.8801586860436394</v>
      </c>
      <c r="P71" s="304">
        <v>6.8137610711389831</v>
      </c>
      <c r="Q71" s="304"/>
      <c r="R71" s="304">
        <v>1.7320845529819682</v>
      </c>
      <c r="S71" s="304">
        <v>2.2661076852133131</v>
      </c>
      <c r="T71" s="304">
        <v>3.2854216142144499</v>
      </c>
      <c r="U71" s="304"/>
      <c r="V71" s="304">
        <v>1.8894504171029971</v>
      </c>
      <c r="W71" s="304">
        <v>2.4694818840059169</v>
      </c>
      <c r="X71" s="304">
        <v>3.4781089953332223</v>
      </c>
      <c r="Y71" s="304"/>
      <c r="Z71" s="304">
        <v>10.110957081301844</v>
      </c>
      <c r="AA71" s="304">
        <v>10.594870387460432</v>
      </c>
      <c r="AB71" s="304">
        <v>11.884693197430826</v>
      </c>
      <c r="AC71" s="304"/>
      <c r="AD71" s="304">
        <v>13.9299459095608</v>
      </c>
      <c r="AE71" s="304">
        <v>13.44181681467402</v>
      </c>
      <c r="AF71" s="304">
        <v>11.592471487314624</v>
      </c>
      <c r="AG71" s="304"/>
      <c r="AH71" s="304">
        <v>11.580983286874405</v>
      </c>
      <c r="AI71" s="304">
        <v>11.92233786014579</v>
      </c>
      <c r="AJ71" s="304">
        <v>7.6736270375529818</v>
      </c>
      <c r="AK71" s="304"/>
      <c r="AL71" s="304">
        <v>3.9314111717075213</v>
      </c>
      <c r="AM71" s="304">
        <v>4.5084346150154309</v>
      </c>
      <c r="AN71" s="304">
        <v>2.9852701848644938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285.92400000000004</v>
      </c>
      <c r="C74" s="305">
        <f>SUM(C75:C83)</f>
        <v>293.65200000000016</v>
      </c>
      <c r="D74" s="305">
        <f>SUM(D75:D83)</f>
        <v>309.72199999999998</v>
      </c>
      <c r="E74" s="304"/>
      <c r="F74" s="305">
        <f>SUM(F75:F83)</f>
        <v>4.1932201881733597</v>
      </c>
      <c r="G74" s="305">
        <f>SUM(G75:G83)</f>
        <v>5.2344930431555072</v>
      </c>
      <c r="H74" s="305">
        <f>SUM(H75:H83)</f>
        <v>7.0100777845821378</v>
      </c>
      <c r="I74" s="304"/>
      <c r="J74" s="305">
        <f>SUM(J75:J83)</f>
        <v>33.9736362386274</v>
      </c>
      <c r="K74" s="305">
        <f>SUM(K75:K83)</f>
        <v>42.32726575970775</v>
      </c>
      <c r="L74" s="305">
        <f>SUM(L75:L83)</f>
        <v>57.329763388553907</v>
      </c>
      <c r="M74" s="304"/>
      <c r="N74" s="305">
        <f>SUM(N75:N83)</f>
        <v>73.779213535084835</v>
      </c>
      <c r="O74" s="305">
        <f>SUM(O75:O83)</f>
        <v>79.167604098159273</v>
      </c>
      <c r="P74" s="305">
        <f>SUM(P75:P83)</f>
        <v>92.024593503397654</v>
      </c>
      <c r="Q74" s="304"/>
      <c r="R74" s="305">
        <f>SUM(R75:R83)</f>
        <v>14.08193473904671</v>
      </c>
      <c r="S74" s="305">
        <f>SUM(S75:S83)</f>
        <v>15.453032938829024</v>
      </c>
      <c r="T74" s="305">
        <f>SUM(T75:T83)</f>
        <v>19.354813266365785</v>
      </c>
      <c r="U74" s="304"/>
      <c r="V74" s="305">
        <f>SUM(V75:V83)</f>
        <v>17.360978130702982</v>
      </c>
      <c r="W74" s="305">
        <f>SUM(W75:W83)</f>
        <v>18.411257040036958</v>
      </c>
      <c r="X74" s="305">
        <f>SUM(X75:X83)</f>
        <v>22.052053874210372</v>
      </c>
      <c r="Y74" s="304"/>
      <c r="Z74" s="305">
        <f>SUM(Z75:Z83)</f>
        <v>48.594783529183694</v>
      </c>
      <c r="AA74" s="305">
        <f>SUM(AA75:AA83)</f>
        <v>45.392145453458966</v>
      </c>
      <c r="AB74" s="305">
        <f>SUM(AB75:AB83)</f>
        <v>42.529811532962327</v>
      </c>
      <c r="AC74" s="304"/>
      <c r="AD74" s="305">
        <f>SUM(AD75:AD83)</f>
        <v>48.793175426014578</v>
      </c>
      <c r="AE74" s="305">
        <f>SUM(AE75:AE83)</f>
        <v>44.578031599789817</v>
      </c>
      <c r="AF74" s="305">
        <f>SUM(AF75:AF83)</f>
        <v>37.145244822207488</v>
      </c>
      <c r="AG74" s="304"/>
      <c r="AH74" s="305">
        <f>SUM(AH75:AH83)</f>
        <v>35.905811424802351</v>
      </c>
      <c r="AI74" s="305">
        <f>SUM(AI75:AI83)</f>
        <v>33.703181147536391</v>
      </c>
      <c r="AJ74" s="305">
        <f>SUM(AJ75:AJ83)</f>
        <v>24.976355227297191</v>
      </c>
      <c r="AK74" s="304"/>
      <c r="AL74" s="305">
        <f>SUM(AL75:AL83)</f>
        <v>9.2412467883641085</v>
      </c>
      <c r="AM74" s="305">
        <f>SUM(AM75:AM83)</f>
        <v>9.3849889193264939</v>
      </c>
      <c r="AN74" s="305">
        <f>SUM(AN75:AN83)</f>
        <v>7.2992866004230823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39.820956939420533</v>
      </c>
      <c r="C75" s="305">
        <f t="shared" ref="C75:C83" si="77">SUM(G75,K75,O75,S75,W75,AA75,AE75,AI75,AM75)</f>
        <v>37.833815814948778</v>
      </c>
      <c r="D75" s="305">
        <f t="shared" ref="D75:D83" si="78">SUM(H75,L75,P75,T75,X75,AB75,AF75,AJ75,AN75)</f>
        <v>41.534324018865135</v>
      </c>
      <c r="E75" s="304"/>
      <c r="F75" s="304">
        <v>0.699298375788033</v>
      </c>
      <c r="G75" s="304">
        <v>0.81101625413175527</v>
      </c>
      <c r="H75" s="304">
        <v>1.1212447357824129</v>
      </c>
      <c r="I75" s="304"/>
      <c r="J75" s="304">
        <v>5.1504238226005477</v>
      </c>
      <c r="K75" s="304">
        <v>5.7725029883202943</v>
      </c>
      <c r="L75" s="304">
        <v>7.8501248893455848</v>
      </c>
      <c r="M75" s="304"/>
      <c r="N75" s="304">
        <v>12.363605143054775</v>
      </c>
      <c r="O75" s="304">
        <v>11.948258651390272</v>
      </c>
      <c r="P75" s="304">
        <v>14.088886537218528</v>
      </c>
      <c r="Q75" s="304"/>
      <c r="R75" s="304">
        <v>1.319281133137876</v>
      </c>
      <c r="S75" s="304">
        <v>1.1888615149866542</v>
      </c>
      <c r="T75" s="304">
        <v>1.3355466797140365</v>
      </c>
      <c r="U75" s="304"/>
      <c r="V75" s="304">
        <v>3.2194690312661378</v>
      </c>
      <c r="W75" s="304">
        <v>3.1353889543154416</v>
      </c>
      <c r="X75" s="304">
        <v>3.8204664665110504</v>
      </c>
      <c r="Y75" s="304"/>
      <c r="Z75" s="304">
        <v>7.0958393236129345</v>
      </c>
      <c r="AA75" s="304">
        <v>6.0706900739162819</v>
      </c>
      <c r="AB75" s="304">
        <v>5.9356130226274981</v>
      </c>
      <c r="AC75" s="304"/>
      <c r="AD75" s="304">
        <v>5.2171112478847119</v>
      </c>
      <c r="AE75" s="304">
        <v>4.3819313111698497</v>
      </c>
      <c r="AF75" s="304">
        <v>3.6395222597486034</v>
      </c>
      <c r="AG75" s="304"/>
      <c r="AH75" s="304">
        <v>3.8071643249394893</v>
      </c>
      <c r="AI75" s="304">
        <v>3.4332495979470012</v>
      </c>
      <c r="AJ75" s="304">
        <v>2.7835498776892869</v>
      </c>
      <c r="AK75" s="304"/>
      <c r="AL75" s="304">
        <v>0.94876453713603037</v>
      </c>
      <c r="AM75" s="304">
        <v>1.0919164687712222</v>
      </c>
      <c r="AN75" s="304">
        <v>0.95936955022813231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71.209967221502524</v>
      </c>
      <c r="C76" s="305">
        <f t="shared" si="77"/>
        <v>79.325255141151786</v>
      </c>
      <c r="D76" s="305">
        <f>SUM(H76,L76,P76,T76,X76,AB76,AF76,AJ76,AN76)</f>
        <v>89.214637938296548</v>
      </c>
      <c r="E76" s="304"/>
      <c r="F76" s="304">
        <v>2.4018664151163991</v>
      </c>
      <c r="G76" s="304">
        <v>3.0541644502477499</v>
      </c>
      <c r="H76" s="304">
        <v>3.9371383488197904</v>
      </c>
      <c r="I76" s="304"/>
      <c r="J76" s="304">
        <v>15.915414447939037</v>
      </c>
      <c r="K76" s="304">
        <v>20.364634800497104</v>
      </c>
      <c r="L76" s="304">
        <v>26.991168283306788</v>
      </c>
      <c r="M76" s="304"/>
      <c r="N76" s="304">
        <v>27.744157402108463</v>
      </c>
      <c r="O76" s="304">
        <v>30.014197729040863</v>
      </c>
      <c r="P76" s="304">
        <v>32.880239981277633</v>
      </c>
      <c r="Q76" s="304"/>
      <c r="R76" s="304">
        <v>2.3219889729422185</v>
      </c>
      <c r="S76" s="304">
        <v>2.5703379981692152</v>
      </c>
      <c r="T76" s="304">
        <v>3.0907666352229923</v>
      </c>
      <c r="U76" s="304"/>
      <c r="V76" s="304">
        <v>4.2879904430339435</v>
      </c>
      <c r="W76" s="304">
        <v>4.5848260871358555</v>
      </c>
      <c r="X76" s="304">
        <v>5.3054600171117805</v>
      </c>
      <c r="Y76" s="304"/>
      <c r="Z76" s="304">
        <v>7.9404077204952523</v>
      </c>
      <c r="AA76" s="304">
        <v>7.9851983787840268</v>
      </c>
      <c r="AB76" s="304">
        <v>8.0442827209282992</v>
      </c>
      <c r="AC76" s="304"/>
      <c r="AD76" s="304">
        <v>5.940362609912107</v>
      </c>
      <c r="AE76" s="304">
        <v>5.7473171838169188</v>
      </c>
      <c r="AF76" s="304">
        <v>5.1866010542092873</v>
      </c>
      <c r="AG76" s="304"/>
      <c r="AH76" s="304">
        <v>3.8954829157004203</v>
      </c>
      <c r="AI76" s="304">
        <v>3.8643685244707284</v>
      </c>
      <c r="AJ76" s="304">
        <v>2.6354898756079703</v>
      </c>
      <c r="AK76" s="304"/>
      <c r="AL76" s="304">
        <v>0.76229629425466816</v>
      </c>
      <c r="AM76" s="304">
        <v>1.1402099889893305</v>
      </c>
      <c r="AN76" s="304">
        <v>1.1434910218119985</v>
      </c>
    </row>
    <row r="77" spans="1:40" x14ac:dyDescent="0.2">
      <c r="A77" s="13" t="str">
        <f t="shared" si="76"/>
        <v>Associate professional occupations</v>
      </c>
      <c r="B77" s="305">
        <f t="shared" si="79"/>
        <v>47.585451926497669</v>
      </c>
      <c r="C77" s="305">
        <f t="shared" si="77"/>
        <v>46.959954398514327</v>
      </c>
      <c r="D77" s="305">
        <f t="shared" si="78"/>
        <v>50.50096444206946</v>
      </c>
      <c r="E77" s="304"/>
      <c r="F77" s="304">
        <v>0.69754045302178946</v>
      </c>
      <c r="G77" s="304">
        <v>0.83249436656696019</v>
      </c>
      <c r="H77" s="304">
        <v>1.1656527274531701</v>
      </c>
      <c r="I77" s="304"/>
      <c r="J77" s="304">
        <v>7.2231703487040084</v>
      </c>
      <c r="K77" s="304">
        <v>8.5628687272065171</v>
      </c>
      <c r="L77" s="304">
        <v>11.595777248324591</v>
      </c>
      <c r="M77" s="304"/>
      <c r="N77" s="304">
        <v>15.294610814280766</v>
      </c>
      <c r="O77" s="304">
        <v>15.364024941772323</v>
      </c>
      <c r="P77" s="304">
        <v>17.163002518133545</v>
      </c>
      <c r="Q77" s="304"/>
      <c r="R77" s="304">
        <v>2.9560764875689909</v>
      </c>
      <c r="S77" s="304">
        <v>3.1839530249595529</v>
      </c>
      <c r="T77" s="304">
        <v>4.1193859926826581</v>
      </c>
      <c r="U77" s="304"/>
      <c r="V77" s="304">
        <v>2.9285819029613944</v>
      </c>
      <c r="W77" s="304">
        <v>2.8621862139534944</v>
      </c>
      <c r="X77" s="304">
        <v>3.1379594920878882</v>
      </c>
      <c r="Y77" s="304"/>
      <c r="Z77" s="304">
        <v>7.6559211677143688</v>
      </c>
      <c r="AA77" s="304">
        <v>6.7191661519391293</v>
      </c>
      <c r="AB77" s="304">
        <v>6.0190347609957069</v>
      </c>
      <c r="AC77" s="304"/>
      <c r="AD77" s="304">
        <v>5.6915125005112088</v>
      </c>
      <c r="AE77" s="304">
        <v>4.6219417335840447</v>
      </c>
      <c r="AF77" s="304">
        <v>3.4291312414489767</v>
      </c>
      <c r="AG77" s="304"/>
      <c r="AH77" s="304">
        <v>4.3110721840055142</v>
      </c>
      <c r="AI77" s="304">
        <v>3.8473014618496335</v>
      </c>
      <c r="AJ77" s="304">
        <v>2.9764851469599565</v>
      </c>
      <c r="AK77" s="304"/>
      <c r="AL77" s="304">
        <v>0.82696606772963088</v>
      </c>
      <c r="AM77" s="304">
        <v>0.96601777668267796</v>
      </c>
      <c r="AN77" s="304">
        <v>0.89453531398296005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40.544894301776949</v>
      </c>
      <c r="C78" s="305">
        <f t="shared" si="77"/>
        <v>41.125080746310118</v>
      </c>
      <c r="D78" s="305">
        <f t="shared" si="78"/>
        <v>38.447598322783477</v>
      </c>
      <c r="E78" s="304"/>
      <c r="F78" s="304">
        <v>0.19301599519629487</v>
      </c>
      <c r="G78" s="304">
        <v>0.26353302305951409</v>
      </c>
      <c r="H78" s="304">
        <v>0.3870418741036078</v>
      </c>
      <c r="I78" s="304"/>
      <c r="J78" s="304">
        <v>2.6827487984740794</v>
      </c>
      <c r="K78" s="304">
        <v>3.6599322934098524</v>
      </c>
      <c r="L78" s="304">
        <v>5.2276224539691292</v>
      </c>
      <c r="M78" s="304"/>
      <c r="N78" s="304">
        <v>8.6818751038868616</v>
      </c>
      <c r="O78" s="304">
        <v>10.588118626493387</v>
      </c>
      <c r="P78" s="304">
        <v>13.161759978537994</v>
      </c>
      <c r="Q78" s="304"/>
      <c r="R78" s="304">
        <v>2.7244924700935687</v>
      </c>
      <c r="S78" s="304">
        <v>3.1655634609208398</v>
      </c>
      <c r="T78" s="304">
        <v>3.7547330622496817</v>
      </c>
      <c r="U78" s="304"/>
      <c r="V78" s="304">
        <v>3.0709671154668774</v>
      </c>
      <c r="W78" s="304">
        <v>3.5833024611280897</v>
      </c>
      <c r="X78" s="304">
        <v>4.2856005030362487</v>
      </c>
      <c r="Y78" s="304"/>
      <c r="Z78" s="304">
        <v>7.8058071251237076</v>
      </c>
      <c r="AA78" s="304">
        <v>7.0464883669481493</v>
      </c>
      <c r="AB78" s="304">
        <v>5.0879129542634445</v>
      </c>
      <c r="AC78" s="304"/>
      <c r="AD78" s="304">
        <v>9.2857252145320359</v>
      </c>
      <c r="AE78" s="304">
        <v>7.8902356189924969</v>
      </c>
      <c r="AF78" s="304">
        <v>4.5097788634298297</v>
      </c>
      <c r="AG78" s="304"/>
      <c r="AH78" s="304">
        <v>4.6910595190040674</v>
      </c>
      <c r="AI78" s="304">
        <v>3.3358061034948805</v>
      </c>
      <c r="AJ78" s="304">
        <v>0.800222019872043</v>
      </c>
      <c r="AK78" s="304"/>
      <c r="AL78" s="304">
        <v>1.4092029599994647</v>
      </c>
      <c r="AM78" s="304">
        <v>1.5921007918629075</v>
      </c>
      <c r="AN78" s="304">
        <v>1.2329266133214962</v>
      </c>
    </row>
    <row r="79" spans="1:40" x14ac:dyDescent="0.2">
      <c r="A79" s="13" t="str">
        <f t="shared" si="76"/>
        <v>Skilled trades occupations</v>
      </c>
      <c r="B79" s="305">
        <f t="shared" si="79"/>
        <v>11.689116146323579</v>
      </c>
      <c r="C79" s="305">
        <f t="shared" si="77"/>
        <v>12.209030468556776</v>
      </c>
      <c r="D79" s="305">
        <f t="shared" si="78"/>
        <v>12.428664989961076</v>
      </c>
      <c r="E79" s="304"/>
      <c r="F79" s="304">
        <v>5.0093858537967141E-2</v>
      </c>
      <c r="G79" s="304">
        <v>7.2427604857363728E-2</v>
      </c>
      <c r="H79" s="304">
        <v>0.10760485770615942</v>
      </c>
      <c r="I79" s="304"/>
      <c r="J79" s="304">
        <v>0.53110558750163084</v>
      </c>
      <c r="K79" s="304">
        <v>0.70862273767396211</v>
      </c>
      <c r="L79" s="304">
        <v>1.0082205977425152</v>
      </c>
      <c r="M79" s="304"/>
      <c r="N79" s="304">
        <v>1.594018762866511</v>
      </c>
      <c r="O79" s="304">
        <v>1.7949782283253459</v>
      </c>
      <c r="P79" s="304">
        <v>2.280659954592656</v>
      </c>
      <c r="Q79" s="304"/>
      <c r="R79" s="304">
        <v>0.68167298715832125</v>
      </c>
      <c r="S79" s="304">
        <v>0.74108985623368695</v>
      </c>
      <c r="T79" s="304">
        <v>0.98892130022594471</v>
      </c>
      <c r="U79" s="304"/>
      <c r="V79" s="304">
        <v>0.72852695497476339</v>
      </c>
      <c r="W79" s="304">
        <v>0.74410980675699201</v>
      </c>
      <c r="X79" s="304">
        <v>0.84197781549437867</v>
      </c>
      <c r="Y79" s="304"/>
      <c r="Z79" s="304">
        <v>2.970748863288815</v>
      </c>
      <c r="AA79" s="304">
        <v>2.9819053271167348</v>
      </c>
      <c r="AB79" s="304">
        <v>2.7384844649182765</v>
      </c>
      <c r="AC79" s="304"/>
      <c r="AD79" s="304">
        <v>2.8253602079966229</v>
      </c>
      <c r="AE79" s="304">
        <v>2.7467869356057157</v>
      </c>
      <c r="AF79" s="304">
        <v>2.4911793281729757</v>
      </c>
      <c r="AG79" s="304"/>
      <c r="AH79" s="304">
        <v>1.4723470329240822</v>
      </c>
      <c r="AI79" s="304">
        <v>1.3335402705293491</v>
      </c>
      <c r="AJ79" s="304">
        <v>1.0036270733035277</v>
      </c>
      <c r="AK79" s="304"/>
      <c r="AL79" s="304">
        <v>0.83524189107486468</v>
      </c>
      <c r="AM79" s="304">
        <v>1.0855697014576264</v>
      </c>
      <c r="AN79" s="304">
        <v>0.96798959780464011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24.727706379011185</v>
      </c>
      <c r="C80" s="305">
        <f t="shared" si="77"/>
        <v>24.976819712513233</v>
      </c>
      <c r="D80" s="305">
        <f t="shared" si="78"/>
        <v>26.432172749048924</v>
      </c>
      <c r="E80" s="304"/>
      <c r="F80" s="304">
        <v>1.6082332548771637E-2</v>
      </c>
      <c r="G80" s="304">
        <v>2.0857063750767568E-2</v>
      </c>
      <c r="H80" s="304">
        <v>3.4204729642236725E-2</v>
      </c>
      <c r="I80" s="304"/>
      <c r="J80" s="304">
        <v>0.98365850301062741</v>
      </c>
      <c r="K80" s="304">
        <v>1.2823492027267838</v>
      </c>
      <c r="L80" s="304">
        <v>1.7730318730449837</v>
      </c>
      <c r="M80" s="304"/>
      <c r="N80" s="304">
        <v>3.2517295435129578</v>
      </c>
      <c r="O80" s="304">
        <v>3.9211325704167628</v>
      </c>
      <c r="P80" s="304">
        <v>5.3474088740474075</v>
      </c>
      <c r="Q80" s="304"/>
      <c r="R80" s="304">
        <v>2.1638176577928792</v>
      </c>
      <c r="S80" s="304">
        <v>2.4946890442112539</v>
      </c>
      <c r="T80" s="304">
        <v>3.3238822399215691</v>
      </c>
      <c r="U80" s="304"/>
      <c r="V80" s="304">
        <v>1.4618569166490969</v>
      </c>
      <c r="W80" s="304">
        <v>1.6619330004082034</v>
      </c>
      <c r="X80" s="304">
        <v>2.4249672675960698</v>
      </c>
      <c r="Y80" s="304"/>
      <c r="Z80" s="304">
        <v>6.6176912280280451</v>
      </c>
      <c r="AA80" s="304">
        <v>6.2417251233933584</v>
      </c>
      <c r="AB80" s="304">
        <v>6.2527834967459972</v>
      </c>
      <c r="AC80" s="304"/>
      <c r="AD80" s="304">
        <v>5.872995925838473</v>
      </c>
      <c r="AE80" s="304">
        <v>4.8882830338323195</v>
      </c>
      <c r="AF80" s="304">
        <v>3.7713878833917964</v>
      </c>
      <c r="AG80" s="304"/>
      <c r="AH80" s="304">
        <v>3.6416307215382502</v>
      </c>
      <c r="AI80" s="304">
        <v>3.7473242158148605</v>
      </c>
      <c r="AJ80" s="304">
        <v>2.9882482878021444</v>
      </c>
      <c r="AK80" s="304"/>
      <c r="AL80" s="304">
        <v>0.71824355009208263</v>
      </c>
      <c r="AM80" s="304">
        <v>0.71852645795892678</v>
      </c>
      <c r="AN80" s="304">
        <v>0.51625809685672186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14.344936823753857</v>
      </c>
      <c r="C81" s="305">
        <f t="shared" si="77"/>
        <v>15.038373139473292</v>
      </c>
      <c r="D81" s="305">
        <f t="shared" si="78"/>
        <v>15.600693326664137</v>
      </c>
      <c r="E81" s="304"/>
      <c r="F81" s="304">
        <v>8.7317707022752558E-2</v>
      </c>
      <c r="G81" s="304">
        <v>0.11596564793153386</v>
      </c>
      <c r="H81" s="304">
        <v>0.16108259461798277</v>
      </c>
      <c r="I81" s="304"/>
      <c r="J81" s="304">
        <v>0.74630916366560962</v>
      </c>
      <c r="K81" s="304">
        <v>0.98296896739154327</v>
      </c>
      <c r="L81" s="304">
        <v>1.4141408808257645</v>
      </c>
      <c r="M81" s="304"/>
      <c r="N81" s="304">
        <v>2.6749962453031468</v>
      </c>
      <c r="O81" s="304">
        <v>3.0352779308246851</v>
      </c>
      <c r="P81" s="304">
        <v>3.8507958709468348</v>
      </c>
      <c r="Q81" s="304"/>
      <c r="R81" s="304">
        <v>0.72528335944837641</v>
      </c>
      <c r="S81" s="304">
        <v>0.83085263902683881</v>
      </c>
      <c r="T81" s="304">
        <v>1.1055017726420413</v>
      </c>
      <c r="U81" s="304"/>
      <c r="V81" s="304">
        <v>1.0076595493105065</v>
      </c>
      <c r="W81" s="304">
        <v>1.2031909049960801</v>
      </c>
      <c r="X81" s="304">
        <v>1.4717727176429385</v>
      </c>
      <c r="Y81" s="304"/>
      <c r="Z81" s="304">
        <v>3.2303665733433418</v>
      </c>
      <c r="AA81" s="304">
        <v>3.2691585819073397</v>
      </c>
      <c r="AB81" s="304">
        <v>3.0412561572688355</v>
      </c>
      <c r="AC81" s="304"/>
      <c r="AD81" s="304">
        <v>3.6402714887965817</v>
      </c>
      <c r="AE81" s="304">
        <v>3.5567243971735989</v>
      </c>
      <c r="AF81" s="304">
        <v>3.0547915959202863</v>
      </c>
      <c r="AG81" s="304"/>
      <c r="AH81" s="304">
        <v>1.7263332612473679</v>
      </c>
      <c r="AI81" s="304">
        <v>1.4542809516408359</v>
      </c>
      <c r="AJ81" s="304">
        <v>1.0167334469795093</v>
      </c>
      <c r="AK81" s="304"/>
      <c r="AL81" s="304">
        <v>0.50639947561617393</v>
      </c>
      <c r="AM81" s="304">
        <v>0.5899531185808361</v>
      </c>
      <c r="AN81" s="304">
        <v>0.48461828981994437</v>
      </c>
    </row>
    <row r="82" spans="1:40" x14ac:dyDescent="0.2">
      <c r="A82" s="13" t="str">
        <f t="shared" si="76"/>
        <v>Process, plant and machine operatives</v>
      </c>
      <c r="B82" s="305">
        <f t="shared" si="79"/>
        <v>6.6897577817090328</v>
      </c>
      <c r="C82" s="305">
        <f t="shared" si="77"/>
        <v>6.8646824257137933</v>
      </c>
      <c r="D82" s="305">
        <f t="shared" si="78"/>
        <v>6.3980619085922799</v>
      </c>
      <c r="E82" s="304"/>
      <c r="F82" s="304">
        <v>1.3440086957190858E-2</v>
      </c>
      <c r="G82" s="304">
        <v>1.8221920533177553E-2</v>
      </c>
      <c r="H82" s="304">
        <v>2.3937879748711401E-2</v>
      </c>
      <c r="I82" s="304"/>
      <c r="J82" s="304">
        <v>0.16242090453677804</v>
      </c>
      <c r="K82" s="304">
        <v>0.19994757601804328</v>
      </c>
      <c r="L82" s="304">
        <v>0.26606253713840844</v>
      </c>
      <c r="M82" s="304"/>
      <c r="N82" s="304">
        <v>0.42270445144203522</v>
      </c>
      <c r="O82" s="304">
        <v>0.48051130780218798</v>
      </c>
      <c r="P82" s="304">
        <v>0.56282829027320747</v>
      </c>
      <c r="Q82" s="304"/>
      <c r="R82" s="304">
        <v>0.2109100729938288</v>
      </c>
      <c r="S82" s="304">
        <v>0.21663052713697431</v>
      </c>
      <c r="T82" s="304">
        <v>0.29445334785001809</v>
      </c>
      <c r="U82" s="304"/>
      <c r="V82" s="304">
        <v>0.18978006206208622</v>
      </c>
      <c r="W82" s="304">
        <v>0.20717669725344384</v>
      </c>
      <c r="X82" s="304">
        <v>0.24962271851318069</v>
      </c>
      <c r="Y82" s="304"/>
      <c r="Z82" s="304">
        <v>1.6987141868751197</v>
      </c>
      <c r="AA82" s="304">
        <v>1.8945822532342533</v>
      </c>
      <c r="AB82" s="304">
        <v>2.2074523369710635</v>
      </c>
      <c r="AC82" s="304"/>
      <c r="AD82" s="304">
        <v>1.5851907792783595</v>
      </c>
      <c r="AE82" s="304">
        <v>1.599911894147884</v>
      </c>
      <c r="AF82" s="304">
        <v>1.5373142567790223</v>
      </c>
      <c r="AG82" s="304"/>
      <c r="AH82" s="304">
        <v>1.4517137002266141</v>
      </c>
      <c r="AI82" s="304">
        <v>1.2055132101501587</v>
      </c>
      <c r="AJ82" s="304">
        <v>0.72548241477746311</v>
      </c>
      <c r="AK82" s="304"/>
      <c r="AL82" s="304">
        <v>0.95488353733702058</v>
      </c>
      <c r="AM82" s="304">
        <v>1.0421870394376704</v>
      </c>
      <c r="AN82" s="304">
        <v>0.53090812654120434</v>
      </c>
    </row>
    <row r="83" spans="1:40" x14ac:dyDescent="0.2">
      <c r="A83" s="39" t="str">
        <f t="shared" si="76"/>
        <v>Elementary occupations</v>
      </c>
      <c r="B83" s="307">
        <f t="shared" si="79"/>
        <v>29.311212480004716</v>
      </c>
      <c r="C83" s="307">
        <f t="shared" si="77"/>
        <v>29.318988152818054</v>
      </c>
      <c r="D83" s="307">
        <f t="shared" si="78"/>
        <v>29.164882303718922</v>
      </c>
      <c r="E83" s="307"/>
      <c r="F83" s="307">
        <v>3.45649639841605E-2</v>
      </c>
      <c r="G83" s="307">
        <v>4.5812712076686142E-2</v>
      </c>
      <c r="H83" s="307">
        <v>7.2170036708066154E-2</v>
      </c>
      <c r="I83" s="307"/>
      <c r="J83" s="307">
        <v>0.57838466219507501</v>
      </c>
      <c r="K83" s="307">
        <v>0.79343846646364735</v>
      </c>
      <c r="L83" s="307">
        <v>1.2036146248561383</v>
      </c>
      <c r="M83" s="307"/>
      <c r="N83" s="307">
        <v>1.751516068629335</v>
      </c>
      <c r="O83" s="307">
        <v>2.0211041120934463</v>
      </c>
      <c r="P83" s="307">
        <v>2.6890114983698501</v>
      </c>
      <c r="Q83" s="307"/>
      <c r="R83" s="307">
        <v>0.9784115979106508</v>
      </c>
      <c r="S83" s="307">
        <v>1.0610548731840066</v>
      </c>
      <c r="T83" s="307">
        <v>1.3416222358568393</v>
      </c>
      <c r="U83" s="307"/>
      <c r="V83" s="307">
        <v>0.46614615497817452</v>
      </c>
      <c r="W83" s="307">
        <v>0.4291429140893529</v>
      </c>
      <c r="X83" s="307">
        <v>0.51422687621683716</v>
      </c>
      <c r="Y83" s="307"/>
      <c r="Z83" s="307">
        <v>3.5792873407021135</v>
      </c>
      <c r="AA83" s="307">
        <v>3.1832311962196904</v>
      </c>
      <c r="AB83" s="307">
        <v>3.2029916182432081</v>
      </c>
      <c r="AC83" s="307"/>
      <c r="AD83" s="307">
        <v>8.7346454512644822</v>
      </c>
      <c r="AE83" s="307">
        <v>9.1448994914669868</v>
      </c>
      <c r="AF83" s="307">
        <v>9.5255383391067134</v>
      </c>
      <c r="AG83" s="307"/>
      <c r="AH83" s="307">
        <v>10.909007765216552</v>
      </c>
      <c r="AI83" s="307">
        <v>11.481796811638945</v>
      </c>
      <c r="AJ83" s="307">
        <v>10.046517084305286</v>
      </c>
      <c r="AK83" s="307"/>
      <c r="AL83" s="307">
        <v>2.2792484751241733</v>
      </c>
      <c r="AM83" s="307">
        <v>1.1585075755852947</v>
      </c>
      <c r="AN83" s="307">
        <v>0.56918999005598636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South East Midlands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202.75500000000028</v>
      </c>
      <c r="C92" s="305">
        <f>SUM(C93:C101)</f>
        <v>210.70600000000019</v>
      </c>
      <c r="D92" s="305">
        <f>SUM(D93:D101)</f>
        <v>221.62600000000006</v>
      </c>
      <c r="E92" s="304"/>
      <c r="F92" s="305">
        <f>SUM(F93:F101)</f>
        <v>5.5309261230384044</v>
      </c>
      <c r="G92" s="305">
        <f>SUM(G93:G101)</f>
        <v>6.572650565662844</v>
      </c>
      <c r="H92" s="305">
        <f>SUM(H93:H101)</f>
        <v>8.220244345991464</v>
      </c>
      <c r="I92" s="304"/>
      <c r="J92" s="305">
        <f>SUM(J93:J101)</f>
        <v>32.126081442553705</v>
      </c>
      <c r="K92" s="305">
        <f>SUM(K93:K101)</f>
        <v>37.73685701933946</v>
      </c>
      <c r="L92" s="305">
        <f>SUM(L93:L101)</f>
        <v>46.471722020010859</v>
      </c>
      <c r="M92" s="304"/>
      <c r="N92" s="305">
        <f>SUM(N93:N101)</f>
        <v>47.601465506414272</v>
      </c>
      <c r="O92" s="305">
        <f>SUM(O93:O101)</f>
        <v>53.247153176835319</v>
      </c>
      <c r="P92" s="305">
        <f>SUM(P93:P101)</f>
        <v>63.758294268869065</v>
      </c>
      <c r="Q92" s="304"/>
      <c r="R92" s="305">
        <f>SUM(R93:R101)</f>
        <v>18.02636713324107</v>
      </c>
      <c r="S92" s="305">
        <f>SUM(S93:S101)</f>
        <v>16.78019326269316</v>
      </c>
      <c r="T92" s="305">
        <f>SUM(T93:T101)</f>
        <v>15.710381419142315</v>
      </c>
      <c r="U92" s="304"/>
      <c r="V92" s="305">
        <f>SUM(V93:V101)</f>
        <v>9.1396531882036314</v>
      </c>
      <c r="W92" s="305">
        <f>SUM(W93:W101)</f>
        <v>9.7555267809500901</v>
      </c>
      <c r="X92" s="305">
        <f>SUM(X93:X101)</f>
        <v>10.94531483313925</v>
      </c>
      <c r="Y92" s="304"/>
      <c r="Z92" s="305">
        <f>SUM(Z93:Z101)</f>
        <v>44.700147280808729</v>
      </c>
      <c r="AA92" s="305">
        <f>SUM(AA93:AA101)</f>
        <v>47.073084338363536</v>
      </c>
      <c r="AB92" s="305">
        <f>SUM(AB93:AB101)</f>
        <v>49.393111185445242</v>
      </c>
      <c r="AC92" s="304"/>
      <c r="AD92" s="305">
        <f>SUM(AD93:AD101)</f>
        <v>32.502182938751979</v>
      </c>
      <c r="AE92" s="305">
        <f>SUM(AE93:AE101)</f>
        <v>29.251281967215828</v>
      </c>
      <c r="AF92" s="305">
        <f>SUM(AF93:AF101)</f>
        <v>20.854104913739796</v>
      </c>
      <c r="AG92" s="304"/>
      <c r="AH92" s="305">
        <f>SUM(AH93:AH101)</f>
        <v>11.358211254511536</v>
      </c>
      <c r="AI92" s="305">
        <f>SUM(AI93:AI101)</f>
        <v>8.5055969089095989</v>
      </c>
      <c r="AJ92" s="305">
        <f>SUM(AJ93:AJ101)</f>
        <v>4.6260250311426958</v>
      </c>
      <c r="AK92" s="304"/>
      <c r="AL92" s="305">
        <f>SUM(AL93:AL101)</f>
        <v>1.7699651324769541</v>
      </c>
      <c r="AM92" s="305">
        <f>SUM(AM93:AM101)</f>
        <v>1.7836559800303491</v>
      </c>
      <c r="AN92" s="305">
        <f>SUM(AN93:AN101)</f>
        <v>1.6468019825193856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9.2973885973199621</v>
      </c>
      <c r="C93" s="305">
        <f t="shared" ref="C93:D93" si="81">SUM(G93,K93,O93,S93,W93,AA93,AE93,AI93,AM93)</f>
        <v>9.1333928096507879</v>
      </c>
      <c r="D93" s="305">
        <f t="shared" si="81"/>
        <v>10.298821310097095</v>
      </c>
      <c r="E93" s="304"/>
      <c r="F93" s="304">
        <v>0.15317008088878603</v>
      </c>
      <c r="G93" s="304">
        <v>0.183673113583154</v>
      </c>
      <c r="H93" s="304">
        <v>0.24791070632734985</v>
      </c>
      <c r="I93" s="304"/>
      <c r="J93" s="304">
        <v>1.6198468327666236</v>
      </c>
      <c r="K93" s="304">
        <v>1.7988105568623698</v>
      </c>
      <c r="L93" s="304">
        <v>2.2485184260315281</v>
      </c>
      <c r="M93" s="304"/>
      <c r="N93" s="304">
        <v>2.7938017214745678</v>
      </c>
      <c r="O93" s="304">
        <v>2.8941945925527524</v>
      </c>
      <c r="P93" s="304">
        <v>3.5484234710661586</v>
      </c>
      <c r="Q93" s="304"/>
      <c r="R93" s="304">
        <v>1.5582427859899424</v>
      </c>
      <c r="S93" s="304">
        <v>1.5038251474226223</v>
      </c>
      <c r="T93" s="304">
        <v>1.6883929281036987</v>
      </c>
      <c r="U93" s="304"/>
      <c r="V93" s="304">
        <v>0.39380621892754475</v>
      </c>
      <c r="W93" s="304">
        <v>0.34058335136163831</v>
      </c>
      <c r="X93" s="304">
        <v>0.35180391578505432</v>
      </c>
      <c r="Y93" s="304"/>
      <c r="Z93" s="304">
        <v>1.6019918153096342</v>
      </c>
      <c r="AA93" s="304">
        <v>1.4027300063536428</v>
      </c>
      <c r="AB93" s="304">
        <v>1.3902498696972183</v>
      </c>
      <c r="AC93" s="304"/>
      <c r="AD93" s="304">
        <v>0.73165377457264047</v>
      </c>
      <c r="AE93" s="304">
        <v>0.6128997157024918</v>
      </c>
      <c r="AF93" s="304">
        <v>0.50027845251938319</v>
      </c>
      <c r="AG93" s="304"/>
      <c r="AH93" s="304">
        <v>0.31283491360274346</v>
      </c>
      <c r="AI93" s="304">
        <v>0.23492360732383744</v>
      </c>
      <c r="AJ93" s="304">
        <v>0.14181871973878413</v>
      </c>
      <c r="AK93" s="304"/>
      <c r="AL93" s="304">
        <v>0.13204045378747906</v>
      </c>
      <c r="AM93" s="304">
        <v>0.16175271848827991</v>
      </c>
      <c r="AN93" s="304">
        <v>0.18142482082791994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71.450468996456081</v>
      </c>
      <c r="C94" s="305">
        <f t="shared" ref="C94:C101" si="83">SUM(G94,K94,O94,S94,W94,AA94,AE94,AI94,AM94)</f>
        <v>71.979004770843218</v>
      </c>
      <c r="D94" s="305">
        <f t="shared" ref="D94:D101" si="84">SUM(H94,L94,P94,T94,X94,AB94,AF94,AJ94,AN94)</f>
        <v>77.979842017368071</v>
      </c>
      <c r="E94" s="305"/>
      <c r="F94" s="304">
        <v>4.9880853983498916</v>
      </c>
      <c r="G94" s="304">
        <v>5.8359453540709731</v>
      </c>
      <c r="H94" s="304">
        <v>7.1692740960317911</v>
      </c>
      <c r="I94" s="304"/>
      <c r="J94" s="304">
        <v>23.779404762807506</v>
      </c>
      <c r="K94" s="304">
        <v>26.437221814671048</v>
      </c>
      <c r="L94" s="304">
        <v>31.227221487855992</v>
      </c>
      <c r="M94" s="304"/>
      <c r="N94" s="304">
        <v>25.084730494216895</v>
      </c>
      <c r="O94" s="304">
        <v>24.756549442618621</v>
      </c>
      <c r="P94" s="304">
        <v>27.048312293647722</v>
      </c>
      <c r="Q94" s="304"/>
      <c r="R94" s="304">
        <v>4.9006539596405956</v>
      </c>
      <c r="S94" s="304">
        <v>2.6726230240251514</v>
      </c>
      <c r="T94" s="304">
        <v>1.3297006287644999</v>
      </c>
      <c r="U94" s="304"/>
      <c r="V94" s="304">
        <v>1.7136963785127288</v>
      </c>
      <c r="W94" s="304">
        <v>1.7678748061670868</v>
      </c>
      <c r="X94" s="304">
        <v>1.9705379641214076</v>
      </c>
      <c r="Y94" s="304"/>
      <c r="Z94" s="304">
        <v>5.2147368225662776</v>
      </c>
      <c r="AA94" s="304">
        <v>5.0941699981435695</v>
      </c>
      <c r="AB94" s="304">
        <v>5.2425494764807912</v>
      </c>
      <c r="AC94" s="304"/>
      <c r="AD94" s="304">
        <v>3.44439923948815</v>
      </c>
      <c r="AE94" s="304">
        <v>2.9902421733545985</v>
      </c>
      <c r="AF94" s="304">
        <v>2.2704541210833074</v>
      </c>
      <c r="AG94" s="304"/>
      <c r="AH94" s="304">
        <v>2.0884123367832368</v>
      </c>
      <c r="AI94" s="304">
        <v>2.1311329661191234</v>
      </c>
      <c r="AJ94" s="304">
        <v>1.4633357838078951</v>
      </c>
      <c r="AK94" s="304"/>
      <c r="AL94" s="304">
        <v>0.2363496040908106</v>
      </c>
      <c r="AM94" s="304">
        <v>0.29324519167304436</v>
      </c>
      <c r="AN94" s="304">
        <v>0.25845616557467604</v>
      </c>
    </row>
    <row r="95" spans="1:40" x14ac:dyDescent="0.2">
      <c r="A95" s="13" t="str">
        <f t="shared" si="80"/>
        <v>Associate professional occupations</v>
      </c>
      <c r="B95" s="305">
        <f t="shared" si="82"/>
        <v>29.698720591822031</v>
      </c>
      <c r="C95" s="305">
        <f t="shared" si="83"/>
        <v>36.684714147927345</v>
      </c>
      <c r="D95" s="305">
        <f t="shared" si="84"/>
        <v>41.305020933592068</v>
      </c>
      <c r="E95" s="305"/>
      <c r="F95" s="304">
        <v>0.2272727241950713</v>
      </c>
      <c r="G95" s="304">
        <v>0.32835287143469877</v>
      </c>
      <c r="H95" s="304">
        <v>0.49882891919970651</v>
      </c>
      <c r="I95" s="304"/>
      <c r="J95" s="304">
        <v>3.2056543314040633</v>
      </c>
      <c r="K95" s="304">
        <v>4.6213495650335483</v>
      </c>
      <c r="L95" s="304">
        <v>6.441050858714175</v>
      </c>
      <c r="M95" s="304"/>
      <c r="N95" s="304">
        <v>8.2634832334142541</v>
      </c>
      <c r="O95" s="304">
        <v>11.517077471559528</v>
      </c>
      <c r="P95" s="304">
        <v>15.549940568380755</v>
      </c>
      <c r="Q95" s="304"/>
      <c r="R95" s="304">
        <v>3.3819020366970416</v>
      </c>
      <c r="S95" s="304">
        <v>3.6932523521824194</v>
      </c>
      <c r="T95" s="304">
        <v>2.993264860155584</v>
      </c>
      <c r="U95" s="304"/>
      <c r="V95" s="304">
        <v>1.5989113353547875</v>
      </c>
      <c r="W95" s="304">
        <v>1.7433603807336921</v>
      </c>
      <c r="X95" s="304">
        <v>2.0078491692537748</v>
      </c>
      <c r="Y95" s="304"/>
      <c r="Z95" s="304">
        <v>6.5132215634179742</v>
      </c>
      <c r="AA95" s="304">
        <v>8.0050572740743977</v>
      </c>
      <c r="AB95" s="304">
        <v>8.7926124465875066</v>
      </c>
      <c r="AC95" s="304"/>
      <c r="AD95" s="304">
        <v>4.3557256251885095</v>
      </c>
      <c r="AE95" s="304">
        <v>4.6290402091497311</v>
      </c>
      <c r="AF95" s="304">
        <v>3.5538800494466476</v>
      </c>
      <c r="AG95" s="304"/>
      <c r="AH95" s="304">
        <v>1.9173730419516728</v>
      </c>
      <c r="AI95" s="304">
        <v>1.8913266952808561</v>
      </c>
      <c r="AJ95" s="304">
        <v>1.2785178088344893</v>
      </c>
      <c r="AK95" s="304"/>
      <c r="AL95" s="304">
        <v>0.23517670019865533</v>
      </c>
      <c r="AM95" s="304">
        <v>0.25589732847848301</v>
      </c>
      <c r="AN95" s="304">
        <v>0.18907625301943654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17.413533789884344</v>
      </c>
      <c r="C96" s="305">
        <f t="shared" si="83"/>
        <v>16.552758595068347</v>
      </c>
      <c r="D96" s="305">
        <f t="shared" si="84"/>
        <v>12.383674542725142</v>
      </c>
      <c r="E96" s="305"/>
      <c r="F96" s="304">
        <v>9.3473237469668291E-2</v>
      </c>
      <c r="G96" s="304">
        <v>0.12514322558335711</v>
      </c>
      <c r="H96" s="304">
        <v>0.16698544082133157</v>
      </c>
      <c r="I96" s="304"/>
      <c r="J96" s="304">
        <v>1.1379552764724485</v>
      </c>
      <c r="K96" s="304">
        <v>1.5394745808454675</v>
      </c>
      <c r="L96" s="304">
        <v>1.7503301827774123</v>
      </c>
      <c r="M96" s="304"/>
      <c r="N96" s="304">
        <v>3.1826357402832284</v>
      </c>
      <c r="O96" s="304">
        <v>3.7765355407785659</v>
      </c>
      <c r="P96" s="304">
        <v>3.9633794632860933</v>
      </c>
      <c r="Q96" s="304"/>
      <c r="R96" s="304">
        <v>1.8575736035988542</v>
      </c>
      <c r="S96" s="304">
        <v>2.1934990414867466</v>
      </c>
      <c r="T96" s="304">
        <v>2.3302598577384788</v>
      </c>
      <c r="U96" s="304"/>
      <c r="V96" s="304">
        <v>1.2680692026617171</v>
      </c>
      <c r="W96" s="304">
        <v>1.3700343144647256</v>
      </c>
      <c r="X96" s="304">
        <v>1.328231379820964</v>
      </c>
      <c r="Y96" s="304"/>
      <c r="Z96" s="304">
        <v>3.9360649014503224</v>
      </c>
      <c r="AA96" s="304">
        <v>3.7821905767897346</v>
      </c>
      <c r="AB96" s="304">
        <v>2.0116064877096678</v>
      </c>
      <c r="AC96" s="304"/>
      <c r="AD96" s="304">
        <v>3.7118200059800781</v>
      </c>
      <c r="AE96" s="304">
        <v>2.7439205478770856</v>
      </c>
      <c r="AF96" s="304">
        <v>0.70521070906045058</v>
      </c>
      <c r="AG96" s="304"/>
      <c r="AH96" s="304">
        <v>2.0534655723100679</v>
      </c>
      <c r="AI96" s="304">
        <v>0.92887162758494946</v>
      </c>
      <c r="AJ96" s="304">
        <v>0.10350029936454512</v>
      </c>
      <c r="AK96" s="304"/>
      <c r="AL96" s="304">
        <v>0.17247624965795869</v>
      </c>
      <c r="AM96" s="304">
        <v>9.3089139657719103E-2</v>
      </c>
      <c r="AN96" s="304">
        <v>2.4170722146198177E-2</v>
      </c>
    </row>
    <row r="97" spans="1:40" x14ac:dyDescent="0.2">
      <c r="A97" s="13" t="str">
        <f t="shared" si="80"/>
        <v>Skilled trades occupations</v>
      </c>
      <c r="B97" s="305">
        <f t="shared" si="82"/>
        <v>1.8468442606812783</v>
      </c>
      <c r="C97" s="305">
        <f t="shared" si="83"/>
        <v>1.7377934490344833</v>
      </c>
      <c r="D97" s="305">
        <f t="shared" si="84"/>
        <v>1.4279665091259111</v>
      </c>
      <c r="E97" s="304"/>
      <c r="F97" s="304">
        <v>1.3895379063724149E-2</v>
      </c>
      <c r="G97" s="304">
        <v>1.9862654866361393E-2</v>
      </c>
      <c r="H97" s="304">
        <v>2.6155478851148516E-2</v>
      </c>
      <c r="I97" s="304"/>
      <c r="J97" s="304">
        <v>3.7532493167213021E-2</v>
      </c>
      <c r="K97" s="304">
        <v>5.2281432609448245E-2</v>
      </c>
      <c r="L97" s="304">
        <v>7.3975800716001516E-2</v>
      </c>
      <c r="M97" s="304"/>
      <c r="N97" s="304">
        <v>0.17759220336567766</v>
      </c>
      <c r="O97" s="304">
        <v>0.22628768769985813</v>
      </c>
      <c r="P97" s="304">
        <v>0.28606222065649983</v>
      </c>
      <c r="Q97" s="304"/>
      <c r="R97" s="304">
        <v>0.11307343997132206</v>
      </c>
      <c r="S97" s="304">
        <v>0.12551299659513129</v>
      </c>
      <c r="T97" s="304">
        <v>0.14765900508353494</v>
      </c>
      <c r="U97" s="304"/>
      <c r="V97" s="304">
        <v>8.9356947712197876E-2</v>
      </c>
      <c r="W97" s="304">
        <v>0.1031878234820985</v>
      </c>
      <c r="X97" s="304">
        <v>0.12367774306772185</v>
      </c>
      <c r="Y97" s="304"/>
      <c r="Z97" s="304">
        <v>0.40471225335337307</v>
      </c>
      <c r="AA97" s="304">
        <v>0.35969117599710576</v>
      </c>
      <c r="AB97" s="304">
        <v>0.28163079204963287</v>
      </c>
      <c r="AC97" s="304"/>
      <c r="AD97" s="304">
        <v>0.67222174600415918</v>
      </c>
      <c r="AE97" s="304">
        <v>0.57391412189696345</v>
      </c>
      <c r="AF97" s="304">
        <v>0.28982337391216345</v>
      </c>
      <c r="AG97" s="304"/>
      <c r="AH97" s="304">
        <v>0.26778749304138144</v>
      </c>
      <c r="AI97" s="304">
        <v>0.21120219759483716</v>
      </c>
      <c r="AJ97" s="304">
        <v>0.15722895960645358</v>
      </c>
      <c r="AK97" s="304"/>
      <c r="AL97" s="304">
        <v>7.0672305002229652E-2</v>
      </c>
      <c r="AM97" s="304">
        <v>6.5853358292679298E-2</v>
      </c>
      <c r="AN97" s="304">
        <v>4.1753135182754801E-2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61.713946902164025</v>
      </c>
      <c r="C98" s="305">
        <f t="shared" si="83"/>
        <v>64.089487318368327</v>
      </c>
      <c r="D98" s="305">
        <f t="shared" si="84"/>
        <v>69.119250480936898</v>
      </c>
      <c r="E98" s="304"/>
      <c r="F98" s="304">
        <v>3.3127102609893752E-2</v>
      </c>
      <c r="G98" s="304">
        <v>5.0628797754962589E-2</v>
      </c>
      <c r="H98" s="304">
        <v>7.5899669389263555E-2</v>
      </c>
      <c r="I98" s="304"/>
      <c r="J98" s="304">
        <v>2.0553752014105124</v>
      </c>
      <c r="K98" s="304">
        <v>2.9109776745738363</v>
      </c>
      <c r="L98" s="304">
        <v>4.252022417488095</v>
      </c>
      <c r="M98" s="304"/>
      <c r="N98" s="304">
        <v>7.1903479804253587</v>
      </c>
      <c r="O98" s="304">
        <v>9.0696322794840292</v>
      </c>
      <c r="P98" s="304">
        <v>12.204668483173275</v>
      </c>
      <c r="Q98" s="304"/>
      <c r="R98" s="304">
        <v>5.5789622401814283</v>
      </c>
      <c r="S98" s="304">
        <v>5.7703039228379467</v>
      </c>
      <c r="T98" s="304">
        <v>6.1168031367463822</v>
      </c>
      <c r="U98" s="304"/>
      <c r="V98" s="304">
        <v>3.5673991353738805</v>
      </c>
      <c r="W98" s="304">
        <v>3.8658960462252248</v>
      </c>
      <c r="X98" s="304">
        <v>4.5073524491623997</v>
      </c>
      <c r="Y98" s="304"/>
      <c r="Z98" s="304">
        <v>24.55121127252734</v>
      </c>
      <c r="AA98" s="304">
        <v>26.090922301744175</v>
      </c>
      <c r="AB98" s="304">
        <v>29.478445721627271</v>
      </c>
      <c r="AC98" s="304"/>
      <c r="AD98" s="304">
        <v>16.22224040135692</v>
      </c>
      <c r="AE98" s="304">
        <v>14.812173367051081</v>
      </c>
      <c r="AF98" s="304">
        <v>11.422523907858093</v>
      </c>
      <c r="AG98" s="304"/>
      <c r="AH98" s="304">
        <v>2.2530793362706341</v>
      </c>
      <c r="AI98" s="304">
        <v>1.2095575304854784</v>
      </c>
      <c r="AJ98" s="304">
        <v>0.73081520522434584</v>
      </c>
      <c r="AK98" s="304"/>
      <c r="AL98" s="304">
        <v>0.26220423200806015</v>
      </c>
      <c r="AM98" s="304">
        <v>0.30939539821159229</v>
      </c>
      <c r="AN98" s="304">
        <v>0.33071949026778236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2.0976681071212462</v>
      </c>
      <c r="C99" s="305">
        <f t="shared" si="83"/>
        <v>2.2778252968725332</v>
      </c>
      <c r="D99" s="305">
        <f>SUM(H99,L99,P99,T99,X99,AB99,AF99,AJ99,AN99)</f>
        <v>2.2887631260674444</v>
      </c>
      <c r="E99" s="304"/>
      <c r="F99" s="304">
        <v>1.0387793099339473E-2</v>
      </c>
      <c r="G99" s="304">
        <v>1.5760421518763314E-2</v>
      </c>
      <c r="H99" s="304">
        <v>1.953745759255163E-2</v>
      </c>
      <c r="I99" s="304"/>
      <c r="J99" s="304">
        <v>0.1849824062907495</v>
      </c>
      <c r="K99" s="304">
        <v>0.24508150639962173</v>
      </c>
      <c r="L99" s="304">
        <v>0.30724905527139978</v>
      </c>
      <c r="M99" s="304"/>
      <c r="N99" s="304">
        <v>0.48771097161545823</v>
      </c>
      <c r="O99" s="304">
        <v>0.57823615098918901</v>
      </c>
      <c r="P99" s="304">
        <v>0.67369667668875122</v>
      </c>
      <c r="Q99" s="304"/>
      <c r="R99" s="304">
        <v>0.26291250012845613</v>
      </c>
      <c r="S99" s="304">
        <v>0.26099891522264007</v>
      </c>
      <c r="T99" s="304">
        <v>0.26159731292649885</v>
      </c>
      <c r="U99" s="304"/>
      <c r="V99" s="304">
        <v>0.16394095467709771</v>
      </c>
      <c r="W99" s="304">
        <v>0.19200302488313781</v>
      </c>
      <c r="X99" s="304">
        <v>0.21160985410669156</v>
      </c>
      <c r="Y99" s="304"/>
      <c r="Z99" s="304">
        <v>0.45043580608048078</v>
      </c>
      <c r="AA99" s="304">
        <v>0.46716446385791843</v>
      </c>
      <c r="AB99" s="304">
        <v>0.45319674941778171</v>
      </c>
      <c r="AC99" s="304"/>
      <c r="AD99" s="304">
        <v>0.36866268293290727</v>
      </c>
      <c r="AE99" s="304">
        <v>0.33689221019200516</v>
      </c>
      <c r="AF99" s="304">
        <v>0.21016132622502795</v>
      </c>
      <c r="AG99" s="304"/>
      <c r="AH99" s="304">
        <v>0.12391493012995164</v>
      </c>
      <c r="AI99" s="304">
        <v>0.12157990588080249</v>
      </c>
      <c r="AJ99" s="304">
        <v>8.1742110621939881E-2</v>
      </c>
      <c r="AK99" s="304"/>
      <c r="AL99" s="304">
        <v>4.4720062166805276E-2</v>
      </c>
      <c r="AM99" s="304">
        <v>6.0108697928454954E-2</v>
      </c>
      <c r="AN99" s="304">
        <v>6.9972583216802095E-2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1.8636938580940388</v>
      </c>
      <c r="C100" s="305">
        <f t="shared" si="83"/>
        <v>1.982994266635381</v>
      </c>
      <c r="D100" s="305">
        <f t="shared" si="84"/>
        <v>1.6413853668635301</v>
      </c>
      <c r="E100" s="304"/>
      <c r="F100" s="304">
        <v>8.3278700988351356E-3</v>
      </c>
      <c r="G100" s="304">
        <v>1.0023844998272973E-2</v>
      </c>
      <c r="H100" s="304">
        <v>1.2742682409410242E-2</v>
      </c>
      <c r="I100" s="304"/>
      <c r="J100" s="304">
        <v>2.7554140709413602E-2</v>
      </c>
      <c r="K100" s="304">
        <v>4.5171657659868011E-2</v>
      </c>
      <c r="L100" s="304">
        <v>5.3399418647310265E-2</v>
      </c>
      <c r="M100" s="304"/>
      <c r="N100" s="304">
        <v>0.14039196332679366</v>
      </c>
      <c r="O100" s="304">
        <v>0.15476502634150335</v>
      </c>
      <c r="P100" s="304">
        <v>0.14979341657970946</v>
      </c>
      <c r="Q100" s="304"/>
      <c r="R100" s="304">
        <v>7.773934459763078E-2</v>
      </c>
      <c r="S100" s="304">
        <v>0.10175648568243602</v>
      </c>
      <c r="T100" s="304">
        <v>0.12009709376756501</v>
      </c>
      <c r="U100" s="304"/>
      <c r="V100" s="304">
        <v>0.16455173990307825</v>
      </c>
      <c r="W100" s="304">
        <v>0.18304893033579497</v>
      </c>
      <c r="X100" s="304">
        <v>0.2145931554943202</v>
      </c>
      <c r="Y100" s="304"/>
      <c r="Z100" s="304">
        <v>0.44925780812113469</v>
      </c>
      <c r="AA100" s="304">
        <v>0.51237246837233308</v>
      </c>
      <c r="AB100" s="304">
        <v>0.52763591548942057</v>
      </c>
      <c r="AC100" s="304"/>
      <c r="AD100" s="304">
        <v>0.37236095399321556</v>
      </c>
      <c r="AE100" s="304">
        <v>0.3964464677396482</v>
      </c>
      <c r="AF100" s="304">
        <v>0.16835684198766993</v>
      </c>
      <c r="AG100" s="304"/>
      <c r="AH100" s="304">
        <v>0.53282532558477014</v>
      </c>
      <c r="AI100" s="304">
        <v>0.47326256979798692</v>
      </c>
      <c r="AJ100" s="304">
        <v>0.28817186210910151</v>
      </c>
      <c r="AK100" s="304"/>
      <c r="AL100" s="304">
        <v>9.0684711759166939E-2</v>
      </c>
      <c r="AM100" s="304">
        <v>0.10614681570753763</v>
      </c>
      <c r="AN100" s="304">
        <v>0.1065949803790229</v>
      </c>
    </row>
    <row r="101" spans="1:40" x14ac:dyDescent="0.2">
      <c r="A101" s="39" t="str">
        <f t="shared" si="80"/>
        <v>Elementary occupations</v>
      </c>
      <c r="B101" s="307">
        <f t="shared" si="82"/>
        <v>7.3727348964572599</v>
      </c>
      <c r="C101" s="307">
        <f t="shared" si="83"/>
        <v>6.2680293455997429</v>
      </c>
      <c r="D101" s="307">
        <f t="shared" si="84"/>
        <v>5.1812757132238989</v>
      </c>
      <c r="E101" s="307"/>
      <c r="F101" s="307">
        <v>3.1865372631952708E-3</v>
      </c>
      <c r="G101" s="307">
        <v>3.2602818523021606E-3</v>
      </c>
      <c r="H101" s="307">
        <v>2.9098953689118932E-3</v>
      </c>
      <c r="I101" s="307"/>
      <c r="J101" s="307">
        <v>7.7775997525179816E-2</v>
      </c>
      <c r="K101" s="307">
        <v>8.6488230684252113E-2</v>
      </c>
      <c r="L101" s="307">
        <v>0.11795437250895076</v>
      </c>
      <c r="M101" s="307"/>
      <c r="N101" s="307">
        <v>0.28077119829203412</v>
      </c>
      <c r="O101" s="307">
        <v>0.27387498481126399</v>
      </c>
      <c r="P101" s="307">
        <v>0.33401767539010357</v>
      </c>
      <c r="Q101" s="307"/>
      <c r="R101" s="307">
        <v>0.29530722243579555</v>
      </c>
      <c r="S101" s="307">
        <v>0.45842137723806659</v>
      </c>
      <c r="T101" s="307">
        <v>0.72260659585607268</v>
      </c>
      <c r="U101" s="307"/>
      <c r="V101" s="307">
        <v>0.17992127508059713</v>
      </c>
      <c r="W101" s="307">
        <v>0.18953810329669302</v>
      </c>
      <c r="X101" s="307">
        <v>0.2296592023269152</v>
      </c>
      <c r="Y101" s="307"/>
      <c r="Z101" s="307">
        <v>1.5785150379821897</v>
      </c>
      <c r="AA101" s="307">
        <v>1.3587860730306554</v>
      </c>
      <c r="AB101" s="307">
        <v>1.2151837263859548</v>
      </c>
      <c r="AC101" s="307"/>
      <c r="AD101" s="307">
        <v>2.6230985092354002</v>
      </c>
      <c r="AE101" s="307">
        <v>2.1557531542522232</v>
      </c>
      <c r="AF101" s="307">
        <v>1.7334161316470558</v>
      </c>
      <c r="AG101" s="307"/>
      <c r="AH101" s="307">
        <v>1.808518304837079</v>
      </c>
      <c r="AI101" s="307">
        <v>1.303739808841728</v>
      </c>
      <c r="AJ101" s="307">
        <v>0.38089428183514157</v>
      </c>
      <c r="AK101" s="307"/>
      <c r="AL101" s="307">
        <v>0.5256408138057882</v>
      </c>
      <c r="AM101" s="307">
        <v>0.43816733159255877</v>
      </c>
      <c r="AN101" s="307">
        <v>0.44463383190479261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South East Midlands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East Midlands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South East Midlands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East Midlands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East Midlands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East Midlands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East Midlands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East Midlands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South East Midlands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0.63873987834348078</v>
      </c>
      <c r="C8" s="69">
        <v>0.8789644988721953</v>
      </c>
      <c r="D8" s="69">
        <v>0.85212924765725206</v>
      </c>
      <c r="E8" s="69">
        <v>0.94669585415458235</v>
      </c>
      <c r="F8" s="69">
        <v>1.2737369856643863</v>
      </c>
      <c r="G8" s="10"/>
      <c r="H8" s="69">
        <f>F8-D8</f>
        <v>0.42160773800713425</v>
      </c>
      <c r="I8" s="69">
        <f>'RD T1'!E36</f>
        <v>0.52593983500094266</v>
      </c>
      <c r="J8" s="69">
        <f>SUM(H8:I8)</f>
        <v>0.9475475730080769</v>
      </c>
      <c r="L8" t="str">
        <f>A8</f>
        <v>11 Corporate managers and directors</v>
      </c>
      <c r="M8" s="69">
        <v>5.3444865445587011</v>
      </c>
      <c r="N8" s="69">
        <v>8.0534700688900198</v>
      </c>
      <c r="O8" s="69">
        <v>7.3783312075811711</v>
      </c>
      <c r="P8" s="69">
        <v>7.9489843013684718</v>
      </c>
      <c r="Q8" s="69">
        <v>10.451350142410181</v>
      </c>
      <c r="R8" s="10"/>
      <c r="S8" s="69">
        <f>Q8-O8</f>
        <v>3.07301893482901</v>
      </c>
      <c r="T8" s="69">
        <f>'RD T1'!E65</f>
        <v>4.3703715930222868</v>
      </c>
      <c r="U8" s="69">
        <f>SUM(S8:T8)</f>
        <v>7.4433905278512968</v>
      </c>
      <c r="W8" t="str">
        <f>A8</f>
        <v>11 Corporate managers and directors</v>
      </c>
      <c r="X8" s="69">
        <v>15.280146711753474</v>
      </c>
      <c r="Y8" s="69">
        <v>17.954010591794336</v>
      </c>
      <c r="Z8" s="69">
        <v>20.121541740535296</v>
      </c>
      <c r="AA8" s="69">
        <v>19.287841116790311</v>
      </c>
      <c r="AB8" s="69">
        <v>23.322370562611741</v>
      </c>
      <c r="AC8" s="69"/>
      <c r="AD8" s="69">
        <f>AB8-Z8</f>
        <v>3.2008288220764456</v>
      </c>
      <c r="AE8" s="69">
        <f>'RD T1'!E94</f>
        <v>11.849252774793444</v>
      </c>
      <c r="AF8" s="69">
        <f>SUM(AD8:AE8)</f>
        <v>15.050081596869889</v>
      </c>
      <c r="AH8" t="str">
        <f>L8</f>
        <v>11 Corporate managers and directors</v>
      </c>
      <c r="AI8" s="69">
        <v>2.7935841486219544</v>
      </c>
      <c r="AJ8" s="69">
        <v>3.0537584211121245</v>
      </c>
      <c r="AK8" s="69">
        <v>3.4002956118790872</v>
      </c>
      <c r="AL8" s="69">
        <v>3.0624038493955088</v>
      </c>
      <c r="AM8" s="69">
        <v>3.4559848654116334</v>
      </c>
      <c r="AN8" s="69"/>
      <c r="AO8" s="69">
        <f>AM8-AK8</f>
        <v>5.5689253532546168E-2</v>
      </c>
      <c r="AP8" s="69">
        <f>'RD T1'!E123</f>
        <v>1.725422320330136</v>
      </c>
      <c r="AQ8" s="69">
        <f>SUM(AO8:AP8)</f>
        <v>1.7811115738626822</v>
      </c>
      <c r="AS8" t="str">
        <f>W8</f>
        <v>11 Corporate managers and directors</v>
      </c>
      <c r="AT8" s="69">
        <v>4.3840425672246583</v>
      </c>
      <c r="AU8" s="69">
        <v>4.7247936467396219</v>
      </c>
      <c r="AV8" s="69">
        <v>5.5213116266295366</v>
      </c>
      <c r="AW8" s="69">
        <v>4.8808050649960872</v>
      </c>
      <c r="AX8" s="69">
        <v>5.6363726345145118</v>
      </c>
      <c r="AY8" s="69"/>
      <c r="AZ8" s="69">
        <f>AX8-AV8</f>
        <v>0.1150610078849752</v>
      </c>
      <c r="BA8" s="69">
        <f>'RD T1'!E152</f>
        <v>2.770868492557673</v>
      </c>
      <c r="BB8" s="69">
        <f>SUM(AZ8:BA8)</f>
        <v>2.8859295004426482</v>
      </c>
      <c r="BD8" t="str">
        <f>AH8</f>
        <v>11 Corporate managers and directors</v>
      </c>
      <c r="BE8" s="69">
        <v>11.254836434943689</v>
      </c>
      <c r="BF8" s="69">
        <v>14.923933221747257</v>
      </c>
      <c r="BG8" s="69">
        <v>14.818398913356713</v>
      </c>
      <c r="BH8" s="69">
        <v>13.111474699879352</v>
      </c>
      <c r="BI8" s="69">
        <v>14.412648272065436</v>
      </c>
      <c r="BJ8" s="69"/>
      <c r="BK8" s="69">
        <f>BI8-BG8</f>
        <v>-0.40575064129127725</v>
      </c>
      <c r="BL8" s="69">
        <f>'RD T1'!E181</f>
        <v>6.1433527159554746</v>
      </c>
      <c r="BM8" s="69">
        <f>SUM(BK8:BL8)</f>
        <v>5.7376020746641974</v>
      </c>
      <c r="BO8" t="str">
        <f>AS8</f>
        <v>11 Corporate managers and directors</v>
      </c>
      <c r="BP8" s="69">
        <v>8.8920452072514937</v>
      </c>
      <c r="BQ8" s="69">
        <v>10.753616046244757</v>
      </c>
      <c r="BR8" s="69">
        <v>10.431569347916087</v>
      </c>
      <c r="BS8" s="69">
        <v>8.0042128512637039</v>
      </c>
      <c r="BT8" s="69">
        <v>6.155546955531193</v>
      </c>
      <c r="BU8" s="69"/>
      <c r="BV8" s="69">
        <f>BT8-BR8</f>
        <v>-4.2760223923848937</v>
      </c>
      <c r="BW8" s="69">
        <f>'RD T1'!E210</f>
        <v>3.4784090212648477</v>
      </c>
      <c r="BX8" s="69">
        <f>SUM(BV8:BW8)</f>
        <v>-0.79761337112004593</v>
      </c>
      <c r="BZ8" t="str">
        <f>BD8</f>
        <v>11 Corporate managers and directors</v>
      </c>
      <c r="CA8" s="69">
        <v>6.6064922738191987</v>
      </c>
      <c r="CB8" s="69">
        <v>7.433074059864162</v>
      </c>
      <c r="CC8" s="69">
        <v>7.8460255536226597</v>
      </c>
      <c r="CD8" s="69">
        <v>6.4327535127360758</v>
      </c>
      <c r="CE8" s="69">
        <v>4.6762739685019072</v>
      </c>
      <c r="CF8" s="69"/>
      <c r="CG8" s="69">
        <f>CE8-CC8</f>
        <v>-3.1697515851207525</v>
      </c>
      <c r="CH8" s="69">
        <f>'RD T1'!E239</f>
        <v>2.6966570096962883</v>
      </c>
      <c r="CI8" s="69">
        <f>SUM(CG8:CH8)</f>
        <v>-0.4730945754244642</v>
      </c>
      <c r="CK8" t="str">
        <f>BO8</f>
        <v>11 Corporate managers and directors</v>
      </c>
      <c r="CL8" s="69">
        <v>1.0657734524382876</v>
      </c>
      <c r="CM8" s="69">
        <v>1.4816689590421401</v>
      </c>
      <c r="CN8" s="69">
        <v>1.2497767629495293</v>
      </c>
      <c r="CO8" s="69">
        <v>1.207509156105075</v>
      </c>
      <c r="CP8" s="69">
        <v>1.0963669221704184</v>
      </c>
      <c r="CQ8" s="69"/>
      <c r="CR8" s="69">
        <f>CP8-CN8</f>
        <v>-0.15340984077911091</v>
      </c>
      <c r="CS8" s="69">
        <f>'RD T1'!E268</f>
        <v>0.41867302531741551</v>
      </c>
      <c r="CT8" s="69">
        <f>SUM(CR8:CS8)</f>
        <v>0.26526318453830461</v>
      </c>
    </row>
    <row r="9" spans="1:98" x14ac:dyDescent="0.2">
      <c r="A9" s="10" t="str">
        <f>name!D5</f>
        <v>12 Other managers and proprietors</v>
      </c>
      <c r="B9" s="69">
        <v>0.25241053107578687</v>
      </c>
      <c r="C9" s="69">
        <v>0.34668148759037337</v>
      </c>
      <c r="D9" s="69">
        <v>0.30069313754559091</v>
      </c>
      <c r="E9" s="69">
        <v>0.38863375324373717</v>
      </c>
      <c r="F9" s="69">
        <v>0.5652500433930584</v>
      </c>
      <c r="H9" s="69">
        <f t="shared" ref="H9:H32" si="26">F9-D9</f>
        <v>0.26455690584746749</v>
      </c>
      <c r="I9" s="69">
        <f>'RD T1'!E37</f>
        <v>0.24630495009594389</v>
      </c>
      <c r="J9" s="69">
        <f t="shared" ref="J9:J32" si="27">SUM(H9:I9)</f>
        <v>0.51086185594341138</v>
      </c>
      <c r="L9" t="str">
        <f t="shared" ref="L9:L32" si="28">A9</f>
        <v>12 Other managers and proprietors</v>
      </c>
      <c r="M9" s="69">
        <v>2.0889291034361466</v>
      </c>
      <c r="N9" s="69">
        <v>3.0303816986549563</v>
      </c>
      <c r="O9" s="69">
        <v>2.7475600258081472</v>
      </c>
      <c r="P9" s="69">
        <v>3.4021413080863314</v>
      </c>
      <c r="Q9" s="69">
        <v>4.9568582905947114</v>
      </c>
      <c r="S9" s="69">
        <f t="shared" ref="S9:S35" si="29">Q9-O9</f>
        <v>2.2092982647865642</v>
      </c>
      <c r="T9" s="69">
        <f>'RD T1'!E66</f>
        <v>2.1043861677987401</v>
      </c>
      <c r="U9" s="69">
        <f t="shared" ref="U9:U32" si="30">SUM(S9:T9)</f>
        <v>4.3136844325853048</v>
      </c>
      <c r="W9" t="str">
        <f t="shared" ref="W9:W32" si="31">A9</f>
        <v>12 Other managers and proprietors</v>
      </c>
      <c r="X9" s="69">
        <v>5.6475262012876399</v>
      </c>
      <c r="Y9" s="69">
        <v>6.1255769862398273</v>
      </c>
      <c r="Z9" s="69">
        <v>6.7602759098907121</v>
      </c>
      <c r="AA9" s="69">
        <v>7.4799969291892108</v>
      </c>
      <c r="AB9" s="69">
        <v>9.605759671017049</v>
      </c>
      <c r="AC9" s="69"/>
      <c r="AD9" s="69">
        <f t="shared" ref="AD9:AD32" si="32">AB9-Z9</f>
        <v>2.8454837611263368</v>
      </c>
      <c r="AE9" s="69">
        <f>'RD T1'!E95</f>
        <v>4.9221868097951944</v>
      </c>
      <c r="AF9" s="69">
        <f t="shared" ref="AF9:AF32" si="33">SUM(AD9:AE9)</f>
        <v>7.7676705709215312</v>
      </c>
      <c r="AH9" t="str">
        <f t="shared" ref="AH9:AH32" si="34">L9</f>
        <v>12 Other managers and proprietors</v>
      </c>
      <c r="AI9" s="69">
        <v>1.4687070795121764</v>
      </c>
      <c r="AJ9" s="69">
        <v>1.6044758587893675</v>
      </c>
      <c r="AK9" s="69">
        <v>1.7913619479179379</v>
      </c>
      <c r="AL9" s="69">
        <v>1.7965947163442146</v>
      </c>
      <c r="AM9" s="69">
        <v>2.2464294815150541</v>
      </c>
      <c r="AN9" s="69"/>
      <c r="AO9" s="69">
        <f t="shared" ref="AO9:AO32" si="35">AM9-AK9</f>
        <v>0.45506753359711616</v>
      </c>
      <c r="AP9" s="69">
        <f>'RD T1'!E124</f>
        <v>1.1902835505023051</v>
      </c>
      <c r="AQ9" s="69">
        <f t="shared" ref="AQ9:AQ32" si="36">SUM(AO9:AP9)</f>
        <v>1.6453510840994212</v>
      </c>
      <c r="AS9" t="str">
        <f t="shared" ref="AS9:AS32" si="37">W9</f>
        <v>12 Other managers and proprietors</v>
      </c>
      <c r="AT9" s="69">
        <v>1.8405204562925728</v>
      </c>
      <c r="AU9" s="69">
        <v>1.9417682828259279</v>
      </c>
      <c r="AV9" s="69">
        <v>2.2301738335252073</v>
      </c>
      <c r="AW9" s="69">
        <v>2.4533084548581185</v>
      </c>
      <c r="AX9" s="69">
        <v>3.0373830417351102</v>
      </c>
      <c r="AY9" s="69"/>
      <c r="AZ9" s="69">
        <f t="shared" ref="AZ9:AZ32" si="38">AX9-AV9</f>
        <v>0.80720920820990294</v>
      </c>
      <c r="BA9" s="69">
        <f>'RD T1'!E153</f>
        <v>1.5135491746896645</v>
      </c>
      <c r="BB9" s="69">
        <f t="shared" ref="BB9:BB32" si="39">SUM(AZ9:BA9)</f>
        <v>2.3207583828995677</v>
      </c>
      <c r="BD9" t="str">
        <f t="shared" ref="BD9:BD32" si="40">AH9</f>
        <v>12 Other managers and proprietors</v>
      </c>
      <c r="BE9" s="69">
        <v>5.1651933671349202</v>
      </c>
      <c r="BF9" s="69">
        <v>6.0034179570894199</v>
      </c>
      <c r="BG9" s="69">
        <v>6.2577753830626222</v>
      </c>
      <c r="BH9" s="69">
        <v>6.3821517069153249</v>
      </c>
      <c r="BI9" s="69">
        <v>7.208796709919536</v>
      </c>
      <c r="BJ9" s="69"/>
      <c r="BK9" s="69">
        <f t="shared" ref="BK9:BK32" si="41">BI9-BG9</f>
        <v>0.95102132685691387</v>
      </c>
      <c r="BL9" s="69">
        <f>'RD T1'!E182</f>
        <v>2.9718619530134833</v>
      </c>
      <c r="BM9" s="69">
        <f t="shared" ref="BM9:BM32" si="42">SUM(BK9:BL9)</f>
        <v>3.9228832798703972</v>
      </c>
      <c r="BO9" t="str">
        <f t="shared" ref="BO9:BO32" si="43">AS9</f>
        <v>12 Other managers and proprietors</v>
      </c>
      <c r="BP9" s="69">
        <v>5.2113828376603371</v>
      </c>
      <c r="BQ9" s="69">
        <v>6.0971274568621734</v>
      </c>
      <c r="BR9" s="69">
        <v>5.8715108205177868</v>
      </c>
      <c r="BS9" s="69">
        <v>5.5407924922830629</v>
      </c>
      <c r="BT9" s="69">
        <v>4.9777655179017026</v>
      </c>
      <c r="BU9" s="69"/>
      <c r="BV9" s="69">
        <f t="shared" ref="BV9:BV32" si="44">BT9-BR9</f>
        <v>-0.8937453026160842</v>
      </c>
      <c r="BW9" s="69">
        <f>'RD T1'!E211</f>
        <v>2.8271248690020778</v>
      </c>
      <c r="BX9" s="69">
        <f t="shared" ref="BX9:BX32" si="45">SUM(BV9:BW9)</f>
        <v>1.9333795663859936</v>
      </c>
      <c r="BZ9" t="str">
        <f t="shared" ref="BZ9:BZ32" si="46">BD9</f>
        <v>12 Other managers and proprietors</v>
      </c>
      <c r="CA9" s="69">
        <v>3.8272141352086368</v>
      </c>
      <c r="CB9" s="69">
        <v>3.8155042112814175</v>
      </c>
      <c r="CC9" s="69">
        <v>3.9527272336621877</v>
      </c>
      <c r="CD9" s="69">
        <v>3.6065439657332403</v>
      </c>
      <c r="CE9" s="69">
        <v>2.5820749645203791</v>
      </c>
      <c r="CF9" s="69"/>
      <c r="CG9" s="69">
        <f t="shared" ref="CG9:CG32" si="47">CE9-CC9</f>
        <v>-1.3706522691418086</v>
      </c>
      <c r="CH9" s="69">
        <f>'RD T1'!E240</f>
        <v>1.5260335293910137</v>
      </c>
      <c r="CI9" s="69">
        <f t="shared" ref="CI9:CI32" si="48">SUM(CG9:CH9)</f>
        <v>0.15538126024920507</v>
      </c>
      <c r="CK9" t="str">
        <f t="shared" ref="CK9:CK32" si="49">BO9</f>
        <v>12 Other managers and proprietors</v>
      </c>
      <c r="CL9" s="69">
        <v>1.1296645933002427</v>
      </c>
      <c r="CM9" s="69">
        <v>1.3474112937859988</v>
      </c>
      <c r="CN9" s="69">
        <v>1.223495034861575</v>
      </c>
      <c r="CO9" s="69">
        <v>1.5001174343239325</v>
      </c>
      <c r="CP9" s="69">
        <v>1.6202756762271495</v>
      </c>
      <c r="CQ9" s="69"/>
      <c r="CR9" s="69">
        <f t="shared" ref="CR9:CR32" si="50">CP9-CN9</f>
        <v>0.39678064136557456</v>
      </c>
      <c r="CS9" s="69">
        <f>'RD T1'!E269</f>
        <v>0.5674226332715685</v>
      </c>
      <c r="CT9" s="69">
        <f t="shared" ref="CT9:CT32" si="51">SUM(CR9:CS9)</f>
        <v>0.96420327463714306</v>
      </c>
    </row>
    <row r="10" spans="1:98" x14ac:dyDescent="0.2">
      <c r="A10" s="10" t="str">
        <f>name!D6</f>
        <v>21 Science, research, engineering and technology professionals</v>
      </c>
      <c r="B10" s="69">
        <v>1.8197888013690187</v>
      </c>
      <c r="C10" s="69">
        <v>2.5544135142506774</v>
      </c>
      <c r="D10" s="69">
        <v>2.3807364793862864</v>
      </c>
      <c r="E10" s="69">
        <v>3.3057092011793734</v>
      </c>
      <c r="F10" s="69">
        <v>4.4214577826167911</v>
      </c>
      <c r="G10" s="11"/>
      <c r="H10" s="69">
        <f t="shared" si="26"/>
        <v>2.0407213032305047</v>
      </c>
      <c r="I10" s="69">
        <f>'RD T1'!E38</f>
        <v>1.3285474815318152</v>
      </c>
      <c r="J10" s="69">
        <f t="shared" si="27"/>
        <v>3.3692687847623199</v>
      </c>
      <c r="L10" t="str">
        <f t="shared" si="28"/>
        <v>21 Science, research, engineering and technology professionals</v>
      </c>
      <c r="M10" s="69">
        <v>7.0633429833466117</v>
      </c>
      <c r="N10" s="69">
        <v>10.092911958231191</v>
      </c>
      <c r="O10" s="69">
        <v>9.6401146689535739</v>
      </c>
      <c r="P10" s="69">
        <v>14.439316607862065</v>
      </c>
      <c r="Q10" s="69">
        <v>20.159277394489017</v>
      </c>
      <c r="R10" s="11"/>
      <c r="S10" s="69">
        <f t="shared" si="29"/>
        <v>10.519162725535443</v>
      </c>
      <c r="T10" s="69">
        <f>'RD T1'!E67</f>
        <v>6.1218000218907935</v>
      </c>
      <c r="U10" s="69">
        <f t="shared" si="30"/>
        <v>16.640962747426236</v>
      </c>
      <c r="W10" t="str">
        <f t="shared" si="31"/>
        <v>21 Science, research, engineering and technology professionals</v>
      </c>
      <c r="X10" s="69">
        <v>15.714088906622045</v>
      </c>
      <c r="Y10" s="69">
        <v>16.487826053773759</v>
      </c>
      <c r="Z10" s="69">
        <v>18.39383481955181</v>
      </c>
      <c r="AA10" s="69">
        <v>22.453102151670638</v>
      </c>
      <c r="AB10" s="69">
        <v>25.753934742629259</v>
      </c>
      <c r="AC10" s="69"/>
      <c r="AD10" s="69">
        <f t="shared" si="32"/>
        <v>7.3600999230774491</v>
      </c>
      <c r="AE10" s="69">
        <f>'RD T1'!E96</f>
        <v>9.0346612263042605</v>
      </c>
      <c r="AF10" s="69">
        <f t="shared" si="33"/>
        <v>16.394761149381708</v>
      </c>
      <c r="AH10" t="str">
        <f t="shared" si="34"/>
        <v>21 Science, research, engineering and technology professionals</v>
      </c>
      <c r="AI10" s="69">
        <v>1.5716940208603274</v>
      </c>
      <c r="AJ10" s="69">
        <v>1.6089576659941849</v>
      </c>
      <c r="AK10" s="69">
        <v>1.929113021669125</v>
      </c>
      <c r="AL10" s="69">
        <v>2.3524553698497122</v>
      </c>
      <c r="AM10" s="69">
        <v>2.846957630399277</v>
      </c>
      <c r="AN10" s="69"/>
      <c r="AO10" s="69">
        <f t="shared" si="35"/>
        <v>0.91784460873015195</v>
      </c>
      <c r="AP10" s="69">
        <f>'RD T1'!E125</f>
        <v>0.9566604805665464</v>
      </c>
      <c r="AQ10" s="69">
        <f t="shared" si="36"/>
        <v>1.8745050892966983</v>
      </c>
      <c r="AS10" t="str">
        <f t="shared" si="37"/>
        <v>21 Science, research, engineering and technology professionals</v>
      </c>
      <c r="AT10" s="69">
        <v>4.4920903250313602</v>
      </c>
      <c r="AU10" s="69">
        <v>4.2852170644293581</v>
      </c>
      <c r="AV10" s="69">
        <v>5.0519526146734739</v>
      </c>
      <c r="AW10" s="69">
        <v>5.6718457471154942</v>
      </c>
      <c r="AX10" s="69">
        <v>6.2730336857631501</v>
      </c>
      <c r="AY10" s="69"/>
      <c r="AZ10" s="69">
        <f t="shared" si="38"/>
        <v>1.2210810710896762</v>
      </c>
      <c r="BA10" s="69">
        <f>'RD T1'!E154</f>
        <v>2.1031970939882636</v>
      </c>
      <c r="BB10" s="69">
        <f t="shared" si="39"/>
        <v>3.3242781650779398</v>
      </c>
      <c r="BD10" t="str">
        <f t="shared" si="40"/>
        <v>21 Science, research, engineering and technology professionals</v>
      </c>
      <c r="BE10" s="69">
        <v>7.3860510220949296</v>
      </c>
      <c r="BF10" s="69">
        <v>9.2900445743448721</v>
      </c>
      <c r="BG10" s="69">
        <v>9.0681790496270587</v>
      </c>
      <c r="BH10" s="69">
        <v>10.624742558694495</v>
      </c>
      <c r="BI10" s="69">
        <v>11.670109346559357</v>
      </c>
      <c r="BJ10" s="69"/>
      <c r="BK10" s="69">
        <f t="shared" si="41"/>
        <v>2.6019302969322986</v>
      </c>
      <c r="BL10" s="69">
        <f>'RD T1'!E183</f>
        <v>3.375951431049057</v>
      </c>
      <c r="BM10" s="69">
        <f t="shared" si="42"/>
        <v>5.9778817279813552</v>
      </c>
      <c r="BO10" t="str">
        <f t="shared" si="43"/>
        <v>21 Science, research, engineering and technology professionals</v>
      </c>
      <c r="BP10" s="69">
        <v>5.1442201569565382</v>
      </c>
      <c r="BQ10" s="69">
        <v>6.0003728003583925</v>
      </c>
      <c r="BR10" s="69">
        <v>5.8820168703179805</v>
      </c>
      <c r="BS10" s="69">
        <v>6.3814403833017055</v>
      </c>
      <c r="BT10" s="69">
        <v>5.8399010614315596</v>
      </c>
      <c r="BU10" s="69"/>
      <c r="BV10" s="69">
        <f t="shared" si="44"/>
        <v>-4.2115808886420858E-2</v>
      </c>
      <c r="BW10" s="69">
        <f>'RD T1'!E212</f>
        <v>2.0978794428418999</v>
      </c>
      <c r="BX10" s="69">
        <f t="shared" si="45"/>
        <v>2.055763633955479</v>
      </c>
      <c r="BZ10" t="str">
        <f t="shared" si="46"/>
        <v>21 Science, research, engineering and technology professionals</v>
      </c>
      <c r="CA10" s="69">
        <v>3.1876187930734545</v>
      </c>
      <c r="CB10" s="69">
        <v>3.6106714783371543</v>
      </c>
      <c r="CC10" s="69">
        <v>3.7177947974720023</v>
      </c>
      <c r="CD10" s="69">
        <v>3.8949904072523815</v>
      </c>
      <c r="CE10" s="69">
        <v>2.6758154225390096</v>
      </c>
      <c r="CF10" s="69"/>
      <c r="CG10" s="69">
        <f t="shared" si="47"/>
        <v>-1.0419793749329926</v>
      </c>
      <c r="CH10" s="69">
        <f>'RD T1'!E241</f>
        <v>1.124904689685349</v>
      </c>
      <c r="CI10" s="69">
        <f t="shared" si="48"/>
        <v>8.2925314752356316E-2</v>
      </c>
      <c r="CK10" t="str">
        <f t="shared" si="49"/>
        <v>21 Science, research, engineering and technology professionals</v>
      </c>
      <c r="CL10" s="69">
        <v>0.5340613382320889</v>
      </c>
      <c r="CM10" s="69">
        <v>0.72452688763401019</v>
      </c>
      <c r="CN10" s="69">
        <v>0.67810284923132846</v>
      </c>
      <c r="CO10" s="69">
        <v>1.0787458103683978</v>
      </c>
      <c r="CP10" s="69">
        <v>1.056047837867627</v>
      </c>
      <c r="CQ10" s="69"/>
      <c r="CR10" s="69">
        <f t="shared" si="50"/>
        <v>0.37794498863629855</v>
      </c>
      <c r="CS10" s="69">
        <f>'RD T1'!E270</f>
        <v>0.29474286012457557</v>
      </c>
      <c r="CT10" s="69">
        <f t="shared" si="51"/>
        <v>0.67268784876087406</v>
      </c>
    </row>
    <row r="11" spans="1:98" x14ac:dyDescent="0.2">
      <c r="A11" s="10" t="str">
        <f>name!D7</f>
        <v>22 Health professionals</v>
      </c>
      <c r="B11" s="69">
        <v>1.4584332124126973</v>
      </c>
      <c r="C11" s="69">
        <v>2.1921724046113558</v>
      </c>
      <c r="D11" s="69">
        <v>1.9592467554811899</v>
      </c>
      <c r="E11" s="69">
        <v>2.4352271875241414</v>
      </c>
      <c r="F11" s="69">
        <v>3.1797459140469302</v>
      </c>
      <c r="G11" s="11"/>
      <c r="H11" s="69">
        <f t="shared" si="26"/>
        <v>1.2204991585657403</v>
      </c>
      <c r="I11" s="69">
        <f>'RD T1'!E39</f>
        <v>1.2040794153506347</v>
      </c>
      <c r="J11" s="69">
        <f t="shared" si="27"/>
        <v>2.4245785739163752</v>
      </c>
      <c r="L11" t="str">
        <f t="shared" si="28"/>
        <v>22 Health professionals</v>
      </c>
      <c r="M11" s="69">
        <v>4.5003290106206704</v>
      </c>
      <c r="N11" s="69">
        <v>6.9257924994088906</v>
      </c>
      <c r="O11" s="69">
        <v>5.9974177760383736</v>
      </c>
      <c r="P11" s="69">
        <v>6.8010762571112595</v>
      </c>
      <c r="Q11" s="69">
        <v>8.4799935872799121</v>
      </c>
      <c r="R11" s="11"/>
      <c r="S11" s="69">
        <f t="shared" si="29"/>
        <v>2.4825758112415386</v>
      </c>
      <c r="T11" s="69">
        <f>'RD T1'!E68</f>
        <v>3.3625167906426268</v>
      </c>
      <c r="U11" s="69">
        <f t="shared" si="30"/>
        <v>5.8450926018841649</v>
      </c>
      <c r="W11" t="str">
        <f t="shared" si="31"/>
        <v>22 Health professionals</v>
      </c>
      <c r="X11" s="69">
        <v>10.418590985695833</v>
      </c>
      <c r="Y11" s="69">
        <v>12.563568760726161</v>
      </c>
      <c r="Z11" s="69">
        <v>13.248930784957604</v>
      </c>
      <c r="AA11" s="69">
        <v>13.838895351040783</v>
      </c>
      <c r="AB11" s="69">
        <v>16.315880394311847</v>
      </c>
      <c r="AC11" s="69"/>
      <c r="AD11" s="69">
        <f t="shared" si="32"/>
        <v>3.0669496093542428</v>
      </c>
      <c r="AE11" s="69">
        <f>'RD T1'!E97</f>
        <v>8.5554728609624835</v>
      </c>
      <c r="AF11" s="69">
        <f t="shared" si="33"/>
        <v>11.622422470316726</v>
      </c>
      <c r="AH11" t="str">
        <f t="shared" si="34"/>
        <v>22 Health professionals</v>
      </c>
      <c r="AI11" s="69">
        <v>5.210593104020556</v>
      </c>
      <c r="AJ11" s="69">
        <v>4.2706223594830615</v>
      </c>
      <c r="AK11" s="69">
        <v>4.1090918324565653</v>
      </c>
      <c r="AL11" s="69">
        <v>2.3490349399383796</v>
      </c>
      <c r="AM11" s="69">
        <v>1.124112242602882</v>
      </c>
      <c r="AN11" s="69"/>
      <c r="AO11" s="69">
        <f t="shared" si="35"/>
        <v>-2.9849795898536833</v>
      </c>
      <c r="AP11" s="69">
        <f>'RD T1'!E126</f>
        <v>0.82443510668818698</v>
      </c>
      <c r="AQ11" s="69">
        <f t="shared" si="36"/>
        <v>-2.1605444831654963</v>
      </c>
      <c r="AS11" t="str">
        <f t="shared" si="37"/>
        <v>22 Health professionals</v>
      </c>
      <c r="AT11" s="69">
        <v>0.71275806994352509</v>
      </c>
      <c r="AU11" s="69">
        <v>0.89493077329252846</v>
      </c>
      <c r="AV11" s="69">
        <v>1.0346059441185704</v>
      </c>
      <c r="AW11" s="69">
        <v>1.0841653629695733</v>
      </c>
      <c r="AX11" s="69">
        <v>1.2821703999445966</v>
      </c>
      <c r="AY11" s="69"/>
      <c r="AZ11" s="69">
        <f t="shared" si="38"/>
        <v>0.24756445582602615</v>
      </c>
      <c r="BA11" s="69">
        <f>'RD T1'!E155</f>
        <v>0.60027779461582298</v>
      </c>
      <c r="BB11" s="69">
        <f t="shared" si="39"/>
        <v>0.84784225044184913</v>
      </c>
      <c r="BD11" t="str">
        <f t="shared" si="40"/>
        <v>22 Health professionals</v>
      </c>
      <c r="BE11" s="69">
        <v>2.7504453061638525</v>
      </c>
      <c r="BF11" s="69">
        <v>3.562235413103104</v>
      </c>
      <c r="BG11" s="69">
        <v>3.8354959784197824</v>
      </c>
      <c r="BH11" s="69">
        <v>3.8396314313743187</v>
      </c>
      <c r="BI11" s="69">
        <v>4.1305917371350205</v>
      </c>
      <c r="BJ11" s="69"/>
      <c r="BK11" s="69">
        <f t="shared" si="41"/>
        <v>0.29509575871523808</v>
      </c>
      <c r="BL11" s="69">
        <f>'RD T1'!E184</f>
        <v>2.1073416002179388</v>
      </c>
      <c r="BM11" s="69">
        <f t="shared" si="42"/>
        <v>2.4024373589331769</v>
      </c>
      <c r="BO11" t="str">
        <f t="shared" si="43"/>
        <v>22 Health professionals</v>
      </c>
      <c r="BP11" s="69">
        <v>2.2119289161826576</v>
      </c>
      <c r="BQ11" s="69">
        <v>2.7163751991379637</v>
      </c>
      <c r="BR11" s="69">
        <v>2.8637736585647611</v>
      </c>
      <c r="BS11" s="69">
        <v>2.5666462072211442</v>
      </c>
      <c r="BT11" s="69">
        <v>2.1021181803876501</v>
      </c>
      <c r="BU11" s="69"/>
      <c r="BV11" s="69">
        <f t="shared" si="44"/>
        <v>-0.76165547817711099</v>
      </c>
      <c r="BW11" s="69">
        <f>'RD T1'!E213</f>
        <v>1.2225929465032399</v>
      </c>
      <c r="BX11" s="69">
        <f t="shared" si="45"/>
        <v>0.46093746832612892</v>
      </c>
      <c r="BZ11" t="str">
        <f t="shared" si="46"/>
        <v>22 Health professionals</v>
      </c>
      <c r="CA11" s="69">
        <v>1.5422671017591247</v>
      </c>
      <c r="CB11" s="69">
        <v>1.5719520399275881</v>
      </c>
      <c r="CC11" s="69">
        <v>1.5732224813638818</v>
      </c>
      <c r="CD11" s="69">
        <v>1.6681290741479924</v>
      </c>
      <c r="CE11" s="69">
        <v>1.1457639994084448</v>
      </c>
      <c r="CF11" s="69"/>
      <c r="CG11" s="69">
        <f t="shared" si="47"/>
        <v>-0.42745848195543701</v>
      </c>
      <c r="CH11" s="69">
        <f>'RD T1'!E242</f>
        <v>0.61724404357083162</v>
      </c>
      <c r="CI11" s="69">
        <f t="shared" si="48"/>
        <v>0.18978556161539462</v>
      </c>
      <c r="CK11" t="str">
        <f t="shared" si="49"/>
        <v>22 Health professionals</v>
      </c>
      <c r="CL11" s="69">
        <v>0.14285905185923631</v>
      </c>
      <c r="CM11" s="69">
        <v>0.19904610512232002</v>
      </c>
      <c r="CN11" s="69">
        <v>0.18488175691773739</v>
      </c>
      <c r="CO11" s="69">
        <v>0.21904212739734569</v>
      </c>
      <c r="CP11" s="69">
        <v>0.21741491295692392</v>
      </c>
      <c r="CQ11" s="69"/>
      <c r="CR11" s="69">
        <f t="shared" si="50"/>
        <v>3.2533156039186523E-2</v>
      </c>
      <c r="CS11" s="69">
        <f>'RD T1'!E271</f>
        <v>8.580646273806912E-2</v>
      </c>
      <c r="CT11" s="69">
        <f t="shared" si="51"/>
        <v>0.11833961877725564</v>
      </c>
    </row>
    <row r="12" spans="1:98" x14ac:dyDescent="0.2">
      <c r="A12" s="10" t="str">
        <f>name!D8</f>
        <v>23 Teaching and other educational professionals</v>
      </c>
      <c r="B12" s="69">
        <v>2.5864165162400994</v>
      </c>
      <c r="C12" s="69">
        <v>3.1103245067226091</v>
      </c>
      <c r="D12" s="69">
        <v>3.0188908556906608</v>
      </c>
      <c r="E12" s="69">
        <v>3.2017656761282756</v>
      </c>
      <c r="F12" s="69">
        <v>3.6429173671111497</v>
      </c>
      <c r="G12" s="11"/>
      <c r="H12" s="69">
        <f t="shared" si="26"/>
        <v>0.62402651142048882</v>
      </c>
      <c r="I12" s="69">
        <f>'RD T1'!E40</f>
        <v>1.5340966656422657</v>
      </c>
      <c r="J12" s="69">
        <f t="shared" si="27"/>
        <v>2.1581231770627545</v>
      </c>
      <c r="L12" t="str">
        <f t="shared" si="28"/>
        <v>23 Teaching and other educational professionals</v>
      </c>
      <c r="M12" s="69">
        <v>13.617150971306826</v>
      </c>
      <c r="N12" s="69">
        <v>17.305365358486121</v>
      </c>
      <c r="O12" s="69">
        <v>16.574288769503163</v>
      </c>
      <c r="P12" s="69">
        <v>17.337054971075752</v>
      </c>
      <c r="Q12" s="69">
        <v>19.694473974903598</v>
      </c>
      <c r="R12" s="11"/>
      <c r="S12" s="69">
        <f t="shared" si="29"/>
        <v>3.1201852054004355</v>
      </c>
      <c r="T12" s="69">
        <f>'RD T1'!E69</f>
        <v>8.5227222046069677</v>
      </c>
      <c r="U12" s="69">
        <f t="shared" si="30"/>
        <v>11.642907410007403</v>
      </c>
      <c r="W12" t="str">
        <f t="shared" si="31"/>
        <v>23 Teaching and other educational professionals</v>
      </c>
      <c r="X12" s="69">
        <v>9.8211022751659698</v>
      </c>
      <c r="Y12" s="69">
        <v>8.490574534878311</v>
      </c>
      <c r="Z12" s="69">
        <v>9.8444604389202581</v>
      </c>
      <c r="AA12" s="69">
        <v>7.6015781050768698</v>
      </c>
      <c r="AB12" s="69">
        <v>6.2090502473195377</v>
      </c>
      <c r="AC12" s="69"/>
      <c r="AD12" s="69">
        <f t="shared" si="32"/>
        <v>-3.6354101916007204</v>
      </c>
      <c r="AE12" s="69">
        <f>'RD T1'!E98</f>
        <v>4.014868272818398</v>
      </c>
      <c r="AF12" s="69">
        <f t="shared" si="33"/>
        <v>0.37945808121767755</v>
      </c>
      <c r="AH12" t="str">
        <f t="shared" si="34"/>
        <v>23 Teaching and other educational professionals</v>
      </c>
      <c r="AI12" s="69">
        <v>1.4180792124517192</v>
      </c>
      <c r="AJ12" s="69">
        <v>0.79136721038996105</v>
      </c>
      <c r="AK12" s="69">
        <v>0.80395370506504527</v>
      </c>
      <c r="AL12" s="69">
        <v>0.40720189029665183</v>
      </c>
      <c r="AM12" s="69">
        <v>0.42204443148131032</v>
      </c>
      <c r="AN12" s="69"/>
      <c r="AO12" s="69">
        <f t="shared" si="35"/>
        <v>-0.38190927358373494</v>
      </c>
      <c r="AP12" s="69">
        <f>'RD T1'!E127</f>
        <v>0.13198034203628248</v>
      </c>
      <c r="AQ12" s="69">
        <f t="shared" si="36"/>
        <v>-0.24992893154745247</v>
      </c>
      <c r="AS12" t="str">
        <f t="shared" si="37"/>
        <v>23 Teaching and other educational professionals</v>
      </c>
      <c r="AT12" s="69">
        <v>0.40567867731203383</v>
      </c>
      <c r="AU12" s="69">
        <v>0.37868888779062543</v>
      </c>
      <c r="AV12" s="69">
        <v>0.43953499784179312</v>
      </c>
      <c r="AW12" s="69">
        <v>0.35585984254122782</v>
      </c>
      <c r="AX12" s="69">
        <v>0.32772918610936957</v>
      </c>
      <c r="AY12" s="69"/>
      <c r="AZ12" s="69">
        <f t="shared" si="38"/>
        <v>-0.11180581173242354</v>
      </c>
      <c r="BA12" s="69">
        <f>'RD T1'!E156</f>
        <v>0.16919589611360139</v>
      </c>
      <c r="BB12" s="69">
        <f t="shared" si="39"/>
        <v>5.7390084381177847E-2</v>
      </c>
      <c r="BD12" t="str">
        <f t="shared" si="40"/>
        <v>23 Teaching and other educational professionals</v>
      </c>
      <c r="BE12" s="69">
        <v>1.4472448326255423</v>
      </c>
      <c r="BF12" s="69">
        <v>1.6468635756341825</v>
      </c>
      <c r="BG12" s="69">
        <v>1.8550628867274221</v>
      </c>
      <c r="BH12" s="69">
        <v>1.7155532565727569</v>
      </c>
      <c r="BI12" s="69">
        <v>2.0178103814684745</v>
      </c>
      <c r="BJ12" s="69"/>
      <c r="BK12" s="69">
        <f t="shared" si="41"/>
        <v>0.16274749474105232</v>
      </c>
      <c r="BL12" s="69">
        <f>'RD T1'!E185</f>
        <v>0.78613884008777668</v>
      </c>
      <c r="BM12" s="69">
        <f t="shared" si="42"/>
        <v>0.948886334828829</v>
      </c>
      <c r="BO12" t="str">
        <f t="shared" si="43"/>
        <v>23 Teaching and other educational professionals</v>
      </c>
      <c r="BP12" s="69">
        <v>1.1489652055397668</v>
      </c>
      <c r="BQ12" s="69">
        <v>1.1994805943426365</v>
      </c>
      <c r="BR12" s="69">
        <v>1.3578080399763406</v>
      </c>
      <c r="BS12" s="69">
        <v>1.0776206073226351</v>
      </c>
      <c r="BT12" s="69">
        <v>0.87719053831834592</v>
      </c>
      <c r="BU12" s="69"/>
      <c r="BV12" s="69">
        <f t="shared" si="44"/>
        <v>-0.48061750165799466</v>
      </c>
      <c r="BW12" s="69">
        <f>'RD T1'!E214</f>
        <v>0.50399130400744918</v>
      </c>
      <c r="BX12" s="69">
        <f t="shared" si="45"/>
        <v>2.337380234945452E-2</v>
      </c>
      <c r="BZ12" t="str">
        <f t="shared" si="46"/>
        <v>23 Teaching and other educational professionals</v>
      </c>
      <c r="CA12" s="69">
        <v>0.90562832143895333</v>
      </c>
      <c r="CB12" s="69">
        <v>0.82072883100497473</v>
      </c>
      <c r="CC12" s="69">
        <v>0.9786023084962393</v>
      </c>
      <c r="CD12" s="69">
        <v>0.86424818617461141</v>
      </c>
      <c r="CE12" s="69">
        <v>0.60628551133845676</v>
      </c>
      <c r="CF12" s="69"/>
      <c r="CG12" s="69">
        <f t="shared" si="47"/>
        <v>-0.37231679715778254</v>
      </c>
      <c r="CH12" s="69">
        <f>'RD T1'!E243</f>
        <v>0.351660274602558</v>
      </c>
      <c r="CI12" s="69">
        <f t="shared" si="48"/>
        <v>-2.0656522555224544E-2</v>
      </c>
      <c r="CK12" t="str">
        <f t="shared" si="49"/>
        <v>23 Teaching and other educational professionals</v>
      </c>
      <c r="CL12" s="69">
        <v>0.13812217692754589</v>
      </c>
      <c r="CM12" s="69">
        <v>0.18467566921807718</v>
      </c>
      <c r="CN12" s="69">
        <v>0.2180556279889094</v>
      </c>
      <c r="CO12" s="69">
        <v>0.24869546828049649</v>
      </c>
      <c r="CP12" s="69">
        <v>0.22947788478843156</v>
      </c>
      <c r="CQ12" s="69"/>
      <c r="CR12" s="69">
        <f t="shared" si="50"/>
        <v>1.1422256799522162E-2</v>
      </c>
      <c r="CS12" s="69">
        <f>'RD T1'!E272</f>
        <v>0.10724359026505718</v>
      </c>
      <c r="CT12" s="69">
        <f t="shared" si="51"/>
        <v>0.11866584706457935</v>
      </c>
    </row>
    <row r="13" spans="1:98" x14ac:dyDescent="0.2">
      <c r="A13" s="10" t="str">
        <f>name!D9</f>
        <v>24 Business, media and public service professionals</v>
      </c>
      <c r="B13" s="69">
        <v>0.66637198658886654</v>
      </c>
      <c r="C13" s="69">
        <v>0.92412841687070213</v>
      </c>
      <c r="D13" s="69">
        <v>0.90260153902781037</v>
      </c>
      <c r="E13" s="69">
        <v>1.1187131744892884</v>
      </c>
      <c r="F13" s="69">
        <v>1.5164572861035612</v>
      </c>
      <c r="G13" s="11"/>
      <c r="H13" s="69">
        <f t="shared" si="26"/>
        <v>0.61385574707575086</v>
      </c>
      <c r="I13" s="69">
        <f>'RD T1'!E41</f>
        <v>0.58581354693468046</v>
      </c>
      <c r="J13" s="69">
        <f t="shared" si="27"/>
        <v>1.1996692940104312</v>
      </c>
      <c r="L13" t="str">
        <f t="shared" si="28"/>
        <v>24 Business, media and public service professionals</v>
      </c>
      <c r="M13" s="69">
        <v>8.6552344377899093</v>
      </c>
      <c r="N13" s="69">
        <v>12.598606089013348</v>
      </c>
      <c r="O13" s="69">
        <v>12.383369286867874</v>
      </c>
      <c r="P13" s="69">
        <v>14.833772675619516</v>
      </c>
      <c r="Q13" s="69">
        <v>19.249615835165027</v>
      </c>
      <c r="R13" s="11"/>
      <c r="S13" s="69">
        <f t="shared" si="29"/>
        <v>6.8662465482971538</v>
      </c>
      <c r="T13" s="69">
        <f>'RD T1'!E70</f>
        <v>7.5110335985518208</v>
      </c>
      <c r="U13" s="69">
        <f t="shared" si="30"/>
        <v>14.377280146848975</v>
      </c>
      <c r="W13" t="str">
        <f t="shared" si="31"/>
        <v>24 Business, media and public service professionals</v>
      </c>
      <c r="X13" s="69">
        <v>17.547341351681975</v>
      </c>
      <c r="Y13" s="69">
        <v>19.201660362238446</v>
      </c>
      <c r="Z13" s="69">
        <v>22.939022973320643</v>
      </c>
      <c r="AA13" s="69">
        <v>23.90242784892267</v>
      </c>
      <c r="AB13" s="69">
        <v>27.281575972401175</v>
      </c>
      <c r="AC13" s="69"/>
      <c r="AD13" s="69">
        <f t="shared" si="32"/>
        <v>4.3425529990805316</v>
      </c>
      <c r="AE13" s="69">
        <f>'RD T1'!E99</f>
        <v>13.2514878671345</v>
      </c>
      <c r="AF13" s="69">
        <f t="shared" si="33"/>
        <v>17.594040866215032</v>
      </c>
      <c r="AH13" t="str">
        <f t="shared" si="34"/>
        <v>24 Business, media and public service professionals</v>
      </c>
      <c r="AI13" s="69">
        <v>1.8901033885450775</v>
      </c>
      <c r="AJ13" s="69">
        <v>1.7349980813404609</v>
      </c>
      <c r="AK13" s="69">
        <v>2.0781267150549536</v>
      </c>
      <c r="AL13" s="69">
        <v>1.9687715195600826</v>
      </c>
      <c r="AM13" s="69">
        <v>2.2421325907994256</v>
      </c>
      <c r="AN13" s="69"/>
      <c r="AO13" s="69">
        <f t="shared" si="35"/>
        <v>0.16400587574447201</v>
      </c>
      <c r="AP13" s="69">
        <f>'RD T1'!E128</f>
        <v>0.81489142369108369</v>
      </c>
      <c r="AQ13" s="69">
        <f t="shared" si="36"/>
        <v>0.9788972994355557</v>
      </c>
      <c r="AS13" t="str">
        <f t="shared" si="37"/>
        <v>24 Business, media and public service professionals</v>
      </c>
      <c r="AT13" s="69">
        <v>2.8410656572385329</v>
      </c>
      <c r="AU13" s="69">
        <v>2.9152172418859812</v>
      </c>
      <c r="AV13" s="69">
        <v>3.6637740594581101</v>
      </c>
      <c r="AW13" s="69">
        <v>3.808900855830057</v>
      </c>
      <c r="AX13" s="69">
        <v>4.5007923006649175</v>
      </c>
      <c r="AY13" s="69"/>
      <c r="AZ13" s="69">
        <f t="shared" si="38"/>
        <v>0.83701824120680746</v>
      </c>
      <c r="BA13" s="69">
        <f>'RD T1'!E157</f>
        <v>1.9780294971520742</v>
      </c>
      <c r="BB13" s="69">
        <f t="shared" si="39"/>
        <v>2.8150477383588814</v>
      </c>
      <c r="BD13" t="str">
        <f t="shared" si="40"/>
        <v>24 Business, media and public service professionals</v>
      </c>
      <c r="BE13" s="69">
        <v>6.7381948059970993</v>
      </c>
      <c r="BF13" s="69">
        <v>8.6189510433789618</v>
      </c>
      <c r="BG13" s="69">
        <v>9.1608662669892755</v>
      </c>
      <c r="BH13" s="69">
        <v>9.5564885060278151</v>
      </c>
      <c r="BI13" s="69">
        <v>10.628577863139265</v>
      </c>
      <c r="BJ13" s="69"/>
      <c r="BK13" s="69">
        <f t="shared" si="41"/>
        <v>1.4677115961499894</v>
      </c>
      <c r="BL13" s="69">
        <f>'RD T1'!E186</f>
        <v>4.1548670392036575</v>
      </c>
      <c r="BM13" s="69">
        <f t="shared" si="42"/>
        <v>5.6225786353536469</v>
      </c>
      <c r="BO13" t="str">
        <f t="shared" si="43"/>
        <v>24 Business, media and public service professionals</v>
      </c>
      <c r="BP13" s="69">
        <v>4.8977264305748491</v>
      </c>
      <c r="BQ13" s="69">
        <v>5.6159024215273776</v>
      </c>
      <c r="BR13" s="69">
        <v>5.989325148770102</v>
      </c>
      <c r="BS13" s="69">
        <v>5.3422154414313869</v>
      </c>
      <c r="BT13" s="69">
        <v>4.4036098380420077</v>
      </c>
      <c r="BU13" s="69"/>
      <c r="BV13" s="69">
        <f t="shared" si="44"/>
        <v>-1.5857153107280944</v>
      </c>
      <c r="BW13" s="69">
        <f>'RD T1'!E215</f>
        <v>2.1522094822028177</v>
      </c>
      <c r="BX13" s="69">
        <f t="shared" si="45"/>
        <v>0.56649417147472336</v>
      </c>
      <c r="BZ13" t="str">
        <f t="shared" si="46"/>
        <v>24 Business, media and public service professionals</v>
      </c>
      <c r="CA13" s="69">
        <v>3.1872339535062952</v>
      </c>
      <c r="CB13" s="69">
        <v>3.4115296897305196</v>
      </c>
      <c r="CC13" s="69">
        <v>3.8864751961758763</v>
      </c>
      <c r="CD13" s="69">
        <v>3.5987866259971928</v>
      </c>
      <c r="CE13" s="69">
        <v>2.3615366809926663</v>
      </c>
      <c r="CF13" s="69"/>
      <c r="CG13" s="69">
        <f t="shared" si="47"/>
        <v>-1.52493851518321</v>
      </c>
      <c r="CH13" s="69">
        <f>'RD T1'!E244</f>
        <v>1.3150035714004005</v>
      </c>
      <c r="CI13" s="69">
        <f t="shared" si="48"/>
        <v>-0.20993494378280952</v>
      </c>
      <c r="CK13" t="str">
        <f t="shared" si="49"/>
        <v>24 Business, media and public service professionals</v>
      </c>
      <c r="CL13" s="69">
        <v>0.57495394549204848</v>
      </c>
      <c r="CM13" s="69">
        <v>0.78975744915672974</v>
      </c>
      <c r="CN13" s="69">
        <v>0.76645358782042394</v>
      </c>
      <c r="CO13" s="69">
        <v>0.92667434230828905</v>
      </c>
      <c r="CP13" s="69">
        <v>0.82621730248054881</v>
      </c>
      <c r="CQ13" s="69"/>
      <c r="CR13" s="69">
        <f t="shared" si="50"/>
        <v>5.9763714660124867E-2</v>
      </c>
      <c r="CS13" s="69">
        <f>'RD T1'!E273</f>
        <v>0.33228797878059751</v>
      </c>
      <c r="CT13" s="69">
        <f t="shared" si="51"/>
        <v>0.39205169344072238</v>
      </c>
    </row>
    <row r="14" spans="1:98" x14ac:dyDescent="0.2">
      <c r="A14" s="10" t="str">
        <f>name!D10</f>
        <v>31 Science, engineering and technology associate professionals</v>
      </c>
      <c r="B14" s="69">
        <v>0.20158489103091803</v>
      </c>
      <c r="C14" s="69">
        <v>0.31184562066078486</v>
      </c>
      <c r="D14" s="69">
        <v>0.30041277473984213</v>
      </c>
      <c r="E14" s="69">
        <v>0.35189344461066585</v>
      </c>
      <c r="F14" s="69">
        <v>0.51948722655047042</v>
      </c>
      <c r="G14" s="11"/>
      <c r="H14" s="69">
        <f t="shared" si="26"/>
        <v>0.21907445181062829</v>
      </c>
      <c r="I14" s="69">
        <f>'RD T1'!E42</f>
        <v>0.17581160813629798</v>
      </c>
      <c r="J14" s="69">
        <f t="shared" si="27"/>
        <v>0.39488605994692627</v>
      </c>
      <c r="L14" t="str">
        <f t="shared" si="28"/>
        <v>31 Science, engineering and technology associate professionals</v>
      </c>
      <c r="M14" s="69">
        <v>1.1892249132923187</v>
      </c>
      <c r="N14" s="69">
        <v>1.7475697523039055</v>
      </c>
      <c r="O14" s="69">
        <v>1.7076948898758055</v>
      </c>
      <c r="P14" s="69">
        <v>1.9441834561266655</v>
      </c>
      <c r="Q14" s="69">
        <v>2.7049930388891008</v>
      </c>
      <c r="R14" s="11"/>
      <c r="S14" s="69">
        <f t="shared" si="29"/>
        <v>0.99729814901329528</v>
      </c>
      <c r="T14" s="69">
        <f>'RD T1'!E71</f>
        <v>0.90289221855844704</v>
      </c>
      <c r="U14" s="69">
        <f t="shared" si="30"/>
        <v>1.9001903675717422</v>
      </c>
      <c r="W14" t="str">
        <f t="shared" si="31"/>
        <v>31 Science, engineering and technology associate professionals</v>
      </c>
      <c r="X14" s="69">
        <v>3.3275703478245617</v>
      </c>
      <c r="Y14" s="69">
        <v>3.8676272725238499</v>
      </c>
      <c r="Z14" s="69">
        <v>4.3799670304808327</v>
      </c>
      <c r="AA14" s="69">
        <v>4.3529982279708967</v>
      </c>
      <c r="AB14" s="69">
        <v>5.1276236771651451</v>
      </c>
      <c r="AC14" s="69"/>
      <c r="AD14" s="69">
        <f t="shared" si="32"/>
        <v>0.74765664668431242</v>
      </c>
      <c r="AE14" s="69">
        <f>'RD T1'!E100</f>
        <v>2.0366861053935796</v>
      </c>
      <c r="AF14" s="69">
        <f t="shared" si="33"/>
        <v>2.7843427520778921</v>
      </c>
      <c r="AH14" t="str">
        <f t="shared" si="34"/>
        <v>31 Science, engineering and technology associate professionals</v>
      </c>
      <c r="AI14" s="69">
        <v>0.59265283282344094</v>
      </c>
      <c r="AJ14" s="69">
        <v>0.64528641753260241</v>
      </c>
      <c r="AK14" s="69">
        <v>0.77792299654007546</v>
      </c>
      <c r="AL14" s="69">
        <v>0.83595100399388922</v>
      </c>
      <c r="AM14" s="69">
        <v>1.1368418642456291</v>
      </c>
      <c r="AN14" s="69"/>
      <c r="AO14" s="69">
        <f t="shared" si="35"/>
        <v>0.35891886770555359</v>
      </c>
      <c r="AP14" s="69">
        <f>'RD T1'!E129</f>
        <v>0.4329465442022491</v>
      </c>
      <c r="AQ14" s="69">
        <f t="shared" si="36"/>
        <v>0.79186541190780269</v>
      </c>
      <c r="AS14" t="str">
        <f t="shared" si="37"/>
        <v>31 Science, engineering and technology associate professionals</v>
      </c>
      <c r="AT14" s="69">
        <v>1.5848888089226052</v>
      </c>
      <c r="AU14" s="69">
        <v>1.5490698762788286</v>
      </c>
      <c r="AV14" s="69">
        <v>1.8093655945556961</v>
      </c>
      <c r="AW14" s="69">
        <v>1.5841252726509416</v>
      </c>
      <c r="AX14" s="69">
        <v>1.6862925885505964</v>
      </c>
      <c r="AY14" s="69"/>
      <c r="AZ14" s="69">
        <f t="shared" si="38"/>
        <v>-0.12307300600509974</v>
      </c>
      <c r="BA14" s="69">
        <f>'RD T1'!E158</f>
        <v>0.62981443552821248</v>
      </c>
      <c r="BB14" s="69">
        <f t="shared" si="39"/>
        <v>0.50674142952311274</v>
      </c>
      <c r="BD14" t="str">
        <f t="shared" si="40"/>
        <v>31 Science, engineering and technology associate professionals</v>
      </c>
      <c r="BE14" s="69">
        <v>2.9168386885274362</v>
      </c>
      <c r="BF14" s="69">
        <v>3.5924122998292831</v>
      </c>
      <c r="BG14" s="69">
        <v>3.6754452954903702</v>
      </c>
      <c r="BH14" s="69">
        <v>3.1511032135336716</v>
      </c>
      <c r="BI14" s="69">
        <v>2.9240161641332274</v>
      </c>
      <c r="BJ14" s="69"/>
      <c r="BK14" s="69">
        <f t="shared" si="41"/>
        <v>-0.75142913135714284</v>
      </c>
      <c r="BL14" s="69">
        <f>'RD T1'!E187</f>
        <v>1.1191301811834118</v>
      </c>
      <c r="BM14" s="69">
        <f t="shared" si="42"/>
        <v>0.36770104982626894</v>
      </c>
      <c r="BO14" t="str">
        <f t="shared" si="43"/>
        <v>31 Science, engineering and technology associate professionals</v>
      </c>
      <c r="BP14" s="69">
        <v>2.0714890449799936</v>
      </c>
      <c r="BQ14" s="69">
        <v>2.4603926113125931</v>
      </c>
      <c r="BR14" s="69">
        <v>2.5532043005755627</v>
      </c>
      <c r="BS14" s="69">
        <v>2.1878048833728374</v>
      </c>
      <c r="BT14" s="69">
        <v>2.1029459520534117</v>
      </c>
      <c r="BU14" s="69"/>
      <c r="BV14" s="69">
        <f t="shared" si="44"/>
        <v>-0.45025834852215096</v>
      </c>
      <c r="BW14" s="69">
        <f>'RD T1'!E216</f>
        <v>0.84555822560518257</v>
      </c>
      <c r="BX14" s="69">
        <f t="shared" si="45"/>
        <v>0.3952998770830316</v>
      </c>
      <c r="BZ14" t="str">
        <f t="shared" si="46"/>
        <v>31 Science, engineering and technology associate professionals</v>
      </c>
      <c r="CA14" s="69">
        <v>1.7509388828841868</v>
      </c>
      <c r="CB14" s="69">
        <v>2.0627806904862593</v>
      </c>
      <c r="CC14" s="69">
        <v>2.3152763334386921</v>
      </c>
      <c r="CD14" s="69">
        <v>1.9492687552934658</v>
      </c>
      <c r="CE14" s="69">
        <v>1.5504445940749301</v>
      </c>
      <c r="CF14" s="69"/>
      <c r="CG14" s="69">
        <f t="shared" si="47"/>
        <v>-0.76483173936376203</v>
      </c>
      <c r="CH14" s="69">
        <f>'RD T1'!E245</f>
        <v>0.6912330202121223</v>
      </c>
      <c r="CI14" s="69">
        <f t="shared" si="48"/>
        <v>-7.3598719151639735E-2</v>
      </c>
      <c r="CK14" t="str">
        <f t="shared" si="49"/>
        <v>31 Science, engineering and technology associate professionals</v>
      </c>
      <c r="CL14" s="69">
        <v>0.25600613223421981</v>
      </c>
      <c r="CM14" s="69">
        <v>0.36183101990019545</v>
      </c>
      <c r="CN14" s="69">
        <v>0.39062168907963718</v>
      </c>
      <c r="CO14" s="69">
        <v>0.45789273003020159</v>
      </c>
      <c r="CP14" s="69">
        <v>0.47984852995983512</v>
      </c>
      <c r="CQ14" s="69"/>
      <c r="CR14" s="69">
        <f t="shared" si="50"/>
        <v>8.9226840880197944E-2</v>
      </c>
      <c r="CS14" s="69">
        <f>'RD T1'!E274</f>
        <v>0.18401811088011238</v>
      </c>
      <c r="CT14" s="69">
        <f t="shared" si="51"/>
        <v>0.27324495176031033</v>
      </c>
    </row>
    <row r="15" spans="1:98" x14ac:dyDescent="0.2">
      <c r="A15" s="10" t="str">
        <f>name!D11</f>
        <v>32 Health and social care associate professionals</v>
      </c>
      <c r="B15" s="69">
        <v>5.2848463380195519E-2</v>
      </c>
      <c r="C15" s="69">
        <v>8.8811979224510312E-2</v>
      </c>
      <c r="D15" s="69">
        <v>6.5409082241737818E-2</v>
      </c>
      <c r="E15" s="69">
        <v>0.12250273596459738</v>
      </c>
      <c r="F15" s="69">
        <v>0.19484836669325842</v>
      </c>
      <c r="G15" s="11"/>
      <c r="H15" s="69">
        <f t="shared" si="26"/>
        <v>0.12943928445152059</v>
      </c>
      <c r="I15" s="69">
        <f>'RD T1'!E43</f>
        <v>7.6992072804671768E-2</v>
      </c>
      <c r="J15" s="69">
        <f t="shared" si="27"/>
        <v>0.20643135725619235</v>
      </c>
      <c r="L15" t="str">
        <f t="shared" si="28"/>
        <v>32 Health and social care associate professionals</v>
      </c>
      <c r="M15" s="69">
        <v>1.0647753026345583</v>
      </c>
      <c r="N15" s="69">
        <v>1.770672525942117</v>
      </c>
      <c r="O15" s="69">
        <v>1.5256352640911215</v>
      </c>
      <c r="P15" s="69">
        <v>2.9172161187234691</v>
      </c>
      <c r="Q15" s="69">
        <v>4.4187473311483778</v>
      </c>
      <c r="R15" s="11"/>
      <c r="S15" s="69">
        <f t="shared" si="29"/>
        <v>2.8931120670572561</v>
      </c>
      <c r="T15" s="69">
        <f>'RD T1'!E72</f>
        <v>1.6644556380192759</v>
      </c>
      <c r="U15" s="69">
        <f t="shared" si="30"/>
        <v>4.557567705076532</v>
      </c>
      <c r="W15" t="str">
        <f t="shared" si="31"/>
        <v>32 Health and social care associate professionals</v>
      </c>
      <c r="X15" s="69">
        <v>3.4597481014220048</v>
      </c>
      <c r="Y15" s="69">
        <v>4.3432445237287931</v>
      </c>
      <c r="Z15" s="69">
        <v>4.4435720147796616</v>
      </c>
      <c r="AA15" s="69">
        <v>8.0878999514457348</v>
      </c>
      <c r="AB15" s="69">
        <v>11.51322743672158</v>
      </c>
      <c r="AC15" s="69"/>
      <c r="AD15" s="69">
        <f t="shared" si="32"/>
        <v>7.0696554219419188</v>
      </c>
      <c r="AE15" s="69">
        <f>'RD T1'!E101</f>
        <v>5.7514043075274</v>
      </c>
      <c r="AF15" s="69">
        <f t="shared" si="33"/>
        <v>12.821059729469319</v>
      </c>
      <c r="AH15" t="str">
        <f t="shared" si="34"/>
        <v>32 Health and social care associate professionals</v>
      </c>
      <c r="AI15" s="69">
        <v>2.3849323458488696</v>
      </c>
      <c r="AJ15" s="69">
        <v>2.1909537309977054</v>
      </c>
      <c r="AK15" s="69">
        <v>2.152028208065818</v>
      </c>
      <c r="AL15" s="69">
        <v>2.6060757302696258</v>
      </c>
      <c r="AM15" s="69">
        <v>1.7913671956655595</v>
      </c>
      <c r="AN15" s="69"/>
      <c r="AO15" s="69">
        <f t="shared" si="35"/>
        <v>-0.3606610124002585</v>
      </c>
      <c r="AP15" s="69">
        <f>'RD T1'!E130</f>
        <v>1.0306215053726175</v>
      </c>
      <c r="AQ15" s="69">
        <f t="shared" si="36"/>
        <v>0.66996049297235905</v>
      </c>
      <c r="AS15" t="str">
        <f t="shared" si="37"/>
        <v>32 Health and social care associate professionals</v>
      </c>
      <c r="AT15" s="69">
        <v>0.5732694970209643</v>
      </c>
      <c r="AU15" s="69">
        <v>0.70396613217300208</v>
      </c>
      <c r="AV15" s="69">
        <v>0.77853465923723775</v>
      </c>
      <c r="AW15" s="69">
        <v>1.1734394618642476</v>
      </c>
      <c r="AX15" s="69">
        <v>1.4761633783137273</v>
      </c>
      <c r="AY15" s="69"/>
      <c r="AZ15" s="69">
        <f t="shared" si="38"/>
        <v>0.6976287190764896</v>
      </c>
      <c r="BA15" s="69">
        <f>'RD T1'!E159</f>
        <v>0.73183770912812263</v>
      </c>
      <c r="BB15" s="69">
        <f t="shared" si="39"/>
        <v>1.4294664282046123</v>
      </c>
      <c r="BD15" t="str">
        <f t="shared" si="40"/>
        <v>32 Health and social care associate professionals</v>
      </c>
      <c r="BE15" s="69">
        <v>2.3884220513661325</v>
      </c>
      <c r="BF15" s="69">
        <v>3.0895199010273893</v>
      </c>
      <c r="BG15" s="69">
        <v>3.3348589090766017</v>
      </c>
      <c r="BH15" s="69">
        <v>5.394458738563328</v>
      </c>
      <c r="BI15" s="69">
        <v>6.6373725328131128</v>
      </c>
      <c r="BJ15" s="69"/>
      <c r="BK15" s="69">
        <f t="shared" si="41"/>
        <v>3.3025136237365111</v>
      </c>
      <c r="BL15" s="69">
        <f>'RD T1'!E188</f>
        <v>3.2170512768711115</v>
      </c>
      <c r="BM15" s="69">
        <f t="shared" si="42"/>
        <v>6.5195649006076231</v>
      </c>
      <c r="BO15" t="str">
        <f t="shared" si="43"/>
        <v>32 Health and social care associate professionals</v>
      </c>
      <c r="BP15" s="69">
        <v>2.0292601008596267</v>
      </c>
      <c r="BQ15" s="69">
        <v>2.3957582367404511</v>
      </c>
      <c r="BR15" s="69">
        <v>2.4384766257525481</v>
      </c>
      <c r="BS15" s="69">
        <v>3.3893147899743821</v>
      </c>
      <c r="BT15" s="69">
        <v>2.8837788258141384</v>
      </c>
      <c r="BU15" s="69"/>
      <c r="BV15" s="69">
        <f t="shared" si="44"/>
        <v>0.44530220006159027</v>
      </c>
      <c r="BW15" s="69">
        <f>'RD T1'!E217</f>
        <v>1.7655708287270424</v>
      </c>
      <c r="BX15" s="69">
        <f t="shared" si="45"/>
        <v>2.2108730287886327</v>
      </c>
      <c r="BZ15" t="str">
        <f t="shared" si="46"/>
        <v>32 Health and social care associate professionals</v>
      </c>
      <c r="CA15" s="69">
        <v>0.93052957800982472</v>
      </c>
      <c r="CB15" s="69">
        <v>0.73970192966116044</v>
      </c>
      <c r="CC15" s="69">
        <v>0.73361389056480264</v>
      </c>
      <c r="CD15" s="69">
        <v>1.0805150447846901</v>
      </c>
      <c r="CE15" s="69">
        <v>0.7638746555138094</v>
      </c>
      <c r="CF15" s="69"/>
      <c r="CG15" s="69">
        <f t="shared" si="47"/>
        <v>3.0260764949006758E-2</v>
      </c>
      <c r="CH15" s="69">
        <f>'RD T1'!E246</f>
        <v>0.41306745172745901</v>
      </c>
      <c r="CI15" s="69">
        <f t="shared" si="48"/>
        <v>0.44332821667646577</v>
      </c>
      <c r="CK15" t="str">
        <f t="shared" si="49"/>
        <v>32 Health and social care associate professionals</v>
      </c>
      <c r="CL15" s="69">
        <v>9.940770560900139E-2</v>
      </c>
      <c r="CM15" s="69">
        <v>0.1140126358838201</v>
      </c>
      <c r="CN15" s="69">
        <v>0.10787038926119301</v>
      </c>
      <c r="CO15" s="69">
        <v>0.18757124640538661</v>
      </c>
      <c r="CP15" s="69">
        <v>0.20924862605456784</v>
      </c>
      <c r="CQ15" s="69"/>
      <c r="CR15" s="69">
        <f t="shared" si="50"/>
        <v>0.10137823679337483</v>
      </c>
      <c r="CS15" s="69">
        <f>'RD T1'!E275</f>
        <v>8.4976473307749559E-2</v>
      </c>
      <c r="CT15" s="69">
        <f t="shared" si="51"/>
        <v>0.18635471010112439</v>
      </c>
    </row>
    <row r="16" spans="1:98" x14ac:dyDescent="0.2">
      <c r="A16" s="10" t="str">
        <f>name!D12</f>
        <v>33 Protective service occupations</v>
      </c>
      <c r="B16" s="69">
        <v>2.41805677426132E-2</v>
      </c>
      <c r="C16" s="69">
        <v>3.1983800318566881E-2</v>
      </c>
      <c r="D16" s="69">
        <v>3.0831892277688403E-2</v>
      </c>
      <c r="E16" s="69">
        <v>3.5400813474977623E-2</v>
      </c>
      <c r="F16" s="69">
        <v>5.4478776980834566E-2</v>
      </c>
      <c r="G16" s="11"/>
      <c r="H16" s="69">
        <f t="shared" si="26"/>
        <v>2.3646884703146163E-2</v>
      </c>
      <c r="I16" s="69">
        <f>'RD T1'!E44</f>
        <v>1.4458892046844512E-2</v>
      </c>
      <c r="J16" s="69">
        <f t="shared" si="27"/>
        <v>3.8105776749990675E-2</v>
      </c>
      <c r="L16" t="str">
        <f t="shared" si="28"/>
        <v>33 Protective service occupations</v>
      </c>
      <c r="M16" s="69">
        <v>0.39283093934428226</v>
      </c>
      <c r="N16" s="69">
        <v>0.49521926799630966</v>
      </c>
      <c r="O16" s="69">
        <v>0.50093181030386669</v>
      </c>
      <c r="P16" s="69">
        <v>0.52478295606730496</v>
      </c>
      <c r="Q16" s="69">
        <v>0.7599683155214858</v>
      </c>
      <c r="R16" s="11"/>
      <c r="S16" s="69">
        <f t="shared" si="29"/>
        <v>0.25903650521761912</v>
      </c>
      <c r="T16" s="69">
        <f>'RD T1'!E73</f>
        <v>0.19286038662908792</v>
      </c>
      <c r="U16" s="69">
        <f t="shared" si="30"/>
        <v>0.45189689184670701</v>
      </c>
      <c r="W16" t="str">
        <f t="shared" si="31"/>
        <v>33 Protective service occupations</v>
      </c>
      <c r="X16" s="69">
        <v>1.9234943394536996</v>
      </c>
      <c r="Y16" s="69">
        <v>2.0036244162951196</v>
      </c>
      <c r="Z16" s="69">
        <v>2.3898395420386063</v>
      </c>
      <c r="AA16" s="69">
        <v>2.2209890184309717</v>
      </c>
      <c r="AB16" s="69">
        <v>2.9967256386012906</v>
      </c>
      <c r="AC16" s="69"/>
      <c r="AD16" s="69">
        <f t="shared" si="32"/>
        <v>0.60688609656268433</v>
      </c>
      <c r="AE16" s="69">
        <f>'RD T1'!E102</f>
        <v>0.97860045752399927</v>
      </c>
      <c r="AF16" s="69">
        <f t="shared" si="33"/>
        <v>1.5854865540866836</v>
      </c>
      <c r="AH16" t="str">
        <f t="shared" si="34"/>
        <v>33 Protective service occupations</v>
      </c>
      <c r="AI16" s="69">
        <v>0.53211893077950567</v>
      </c>
      <c r="AJ16" s="69">
        <v>0.53508224995516041</v>
      </c>
      <c r="AK16" s="69">
        <v>0.65854322633727425</v>
      </c>
      <c r="AL16" s="69">
        <v>0.61049035787132744</v>
      </c>
      <c r="AM16" s="69">
        <v>0.78215301973453732</v>
      </c>
      <c r="AN16" s="69"/>
      <c r="AO16" s="69">
        <f t="shared" si="35"/>
        <v>0.12360979339726308</v>
      </c>
      <c r="AP16" s="69">
        <f>'RD T1'!E131</f>
        <v>0.23622270669865711</v>
      </c>
      <c r="AQ16" s="69">
        <f t="shared" si="36"/>
        <v>0.35983250009592016</v>
      </c>
      <c r="AS16" t="str">
        <f t="shared" si="37"/>
        <v>33 Protective service occupations</v>
      </c>
      <c r="AT16" s="69">
        <v>0.47327173179604987</v>
      </c>
      <c r="AU16" s="69">
        <v>0.39339183272299827</v>
      </c>
      <c r="AV16" s="69">
        <v>0.45741232552020478</v>
      </c>
      <c r="AW16" s="69">
        <v>0.34704993234806369</v>
      </c>
      <c r="AX16" s="69">
        <v>0.36686511920434323</v>
      </c>
      <c r="AY16" s="69"/>
      <c r="AZ16" s="69">
        <f t="shared" si="38"/>
        <v>-9.054720631586155E-2</v>
      </c>
      <c r="BA16" s="69">
        <f>'RD T1'!E160</f>
        <v>0.12121435913130252</v>
      </c>
      <c r="BB16" s="69">
        <f t="shared" si="39"/>
        <v>3.0667152815440968E-2</v>
      </c>
      <c r="BD16" t="str">
        <f t="shared" si="40"/>
        <v>33 Protective service occupations</v>
      </c>
      <c r="BE16" s="69">
        <v>2.3251028593915373</v>
      </c>
      <c r="BF16" s="69">
        <v>2.5201218740136082</v>
      </c>
      <c r="BG16" s="69">
        <v>2.3999052830037764</v>
      </c>
      <c r="BH16" s="69">
        <v>2.2339907637315015</v>
      </c>
      <c r="BI16" s="69">
        <v>2.2248589023457899</v>
      </c>
      <c r="BJ16" s="69"/>
      <c r="BK16" s="69">
        <f t="shared" si="41"/>
        <v>-0.1750463806579865</v>
      </c>
      <c r="BL16" s="69">
        <f>'RD T1'!E189</f>
        <v>0.5740999339976407</v>
      </c>
      <c r="BM16" s="69">
        <f t="shared" si="42"/>
        <v>0.3990535533396542</v>
      </c>
      <c r="BO16" t="str">
        <f t="shared" si="43"/>
        <v>33 Protective service occupations</v>
      </c>
      <c r="BP16" s="69">
        <v>2.3514258823381748</v>
      </c>
      <c r="BQ16" s="69">
        <v>2.5123586671850733</v>
      </c>
      <c r="BR16" s="69">
        <v>2.3991506752116822</v>
      </c>
      <c r="BS16" s="69">
        <v>1.9085496645547702</v>
      </c>
      <c r="BT16" s="69">
        <v>1.5159703808011293</v>
      </c>
      <c r="BU16" s="69"/>
      <c r="BV16" s="69">
        <f t="shared" si="44"/>
        <v>-0.8831802944105529</v>
      </c>
      <c r="BW16" s="69">
        <f>'RD T1'!E218</f>
        <v>0.50558519405295566</v>
      </c>
      <c r="BX16" s="69">
        <f t="shared" si="45"/>
        <v>-0.37759510035759725</v>
      </c>
      <c r="BZ16" t="str">
        <f t="shared" si="46"/>
        <v>33 Protective service occupations</v>
      </c>
      <c r="CA16" s="69">
        <v>1.341210170571375</v>
      </c>
      <c r="CB16" s="69">
        <v>1.2045274770743988</v>
      </c>
      <c r="CC16" s="69">
        <v>1.2601286190382455</v>
      </c>
      <c r="CD16" s="69">
        <v>0.96303671235401511</v>
      </c>
      <c r="CE16" s="69">
        <v>0.67538367106218189</v>
      </c>
      <c r="CF16" s="69"/>
      <c r="CG16" s="69">
        <f t="shared" si="47"/>
        <v>-0.58474494797606358</v>
      </c>
      <c r="CH16" s="69">
        <f>'RD T1'!E247</f>
        <v>0.2861881690060642</v>
      </c>
      <c r="CI16" s="69">
        <f t="shared" si="48"/>
        <v>-0.29855677896999938</v>
      </c>
      <c r="CK16" t="str">
        <f t="shared" si="49"/>
        <v>33 Protective service occupations</v>
      </c>
      <c r="CL16" s="69">
        <v>0.20399351365975013</v>
      </c>
      <c r="CM16" s="69">
        <v>0.17757582206808523</v>
      </c>
      <c r="CN16" s="69">
        <v>0.15414590137040812</v>
      </c>
      <c r="CO16" s="69">
        <v>0.13286384565351866</v>
      </c>
      <c r="CP16" s="69">
        <v>4.6648120642618633E-2</v>
      </c>
      <c r="CQ16" s="69"/>
      <c r="CR16" s="69">
        <f t="shared" si="50"/>
        <v>-0.10749778072778948</v>
      </c>
      <c r="CS16" s="69">
        <f>'RD T1'!E276</f>
        <v>2.3111971172870859E-2</v>
      </c>
      <c r="CT16" s="69">
        <f t="shared" si="51"/>
        <v>-8.4385809554918617E-2</v>
      </c>
    </row>
    <row r="17" spans="1:98" x14ac:dyDescent="0.2">
      <c r="A17" s="10" t="str">
        <f>name!D13</f>
        <v>34 Culture, media and sports occupations</v>
      </c>
      <c r="B17" s="69">
        <v>0.10454204717073667</v>
      </c>
      <c r="C17" s="69">
        <v>0.15604535805952341</v>
      </c>
      <c r="D17" s="69">
        <v>0.15506035573948659</v>
      </c>
      <c r="E17" s="69">
        <v>0.16807293156617345</v>
      </c>
      <c r="F17" s="69">
        <v>0.21748574811889013</v>
      </c>
      <c r="G17" s="11"/>
      <c r="H17" s="69">
        <f t="shared" si="26"/>
        <v>6.2425392379403533E-2</v>
      </c>
      <c r="I17" s="69">
        <f>'RD T1'!E45</f>
        <v>8.5070527564319362E-2</v>
      </c>
      <c r="J17" s="69">
        <f t="shared" si="27"/>
        <v>0.14749591994372291</v>
      </c>
      <c r="L17" t="str">
        <f t="shared" si="28"/>
        <v>34 Culture, media and sports occupations</v>
      </c>
      <c r="M17" s="69">
        <v>1.810050248639909</v>
      </c>
      <c r="N17" s="69">
        <v>2.3846310045644636</v>
      </c>
      <c r="O17" s="69">
        <v>2.3043376125388568</v>
      </c>
      <c r="P17" s="69">
        <v>2.3141191675818527</v>
      </c>
      <c r="Q17" s="69">
        <v>2.9817674530344096</v>
      </c>
      <c r="R17" s="11"/>
      <c r="S17" s="69">
        <f t="shared" si="29"/>
        <v>0.67742984049555277</v>
      </c>
      <c r="T17" s="69">
        <f>'RD T1'!E74</f>
        <v>1.1618801161902643</v>
      </c>
      <c r="U17" s="69">
        <f t="shared" si="30"/>
        <v>1.8393099566858171</v>
      </c>
      <c r="W17" t="str">
        <f t="shared" si="31"/>
        <v>34 Culture, media and sports occupations</v>
      </c>
      <c r="X17" s="69">
        <v>4.864263768424272</v>
      </c>
      <c r="Y17" s="69">
        <v>4.35715237054798</v>
      </c>
      <c r="Z17" s="69">
        <v>4.9912937518917184</v>
      </c>
      <c r="AA17" s="69">
        <v>4.4352755881825487</v>
      </c>
      <c r="AB17" s="69">
        <v>4.860525009752604</v>
      </c>
      <c r="AC17" s="69"/>
      <c r="AD17" s="69">
        <f t="shared" si="32"/>
        <v>-0.13076874213911438</v>
      </c>
      <c r="AE17" s="69">
        <f>'RD T1'!E103</f>
        <v>2.2794278738929235</v>
      </c>
      <c r="AF17" s="69">
        <f t="shared" si="33"/>
        <v>2.1486591317538091</v>
      </c>
      <c r="AH17" t="str">
        <f t="shared" si="34"/>
        <v>34 Culture, media and sports occupations</v>
      </c>
      <c r="AI17" s="69">
        <v>0.55798225276247682</v>
      </c>
      <c r="AJ17" s="69">
        <v>0.55662292510859823</v>
      </c>
      <c r="AK17" s="69">
        <v>0.68989387051763462</v>
      </c>
      <c r="AL17" s="69">
        <v>0.60964192392517735</v>
      </c>
      <c r="AM17" s="69">
        <v>0.79161600714744362</v>
      </c>
      <c r="AN17" s="69"/>
      <c r="AO17" s="69">
        <f t="shared" si="35"/>
        <v>0.101722136629809</v>
      </c>
      <c r="AP17" s="69">
        <f>'RD T1'!E132</f>
        <v>0.32019560331928404</v>
      </c>
      <c r="AQ17" s="69">
        <f t="shared" si="36"/>
        <v>0.42191773994909304</v>
      </c>
      <c r="AS17" t="str">
        <f t="shared" si="37"/>
        <v>34 Culture, media and sports occupations</v>
      </c>
      <c r="AT17" s="69">
        <v>0.81052118190734546</v>
      </c>
      <c r="AU17" s="69">
        <v>0.71495527129450698</v>
      </c>
      <c r="AV17" s="69">
        <v>0.80879409463137675</v>
      </c>
      <c r="AW17" s="69">
        <v>0.67299698043394274</v>
      </c>
      <c r="AX17" s="69">
        <v>0.69612397509542534</v>
      </c>
      <c r="AY17" s="69"/>
      <c r="AZ17" s="69">
        <f t="shared" si="38"/>
        <v>-0.11267011953595141</v>
      </c>
      <c r="BA17" s="69">
        <f>'RD T1'!E161</f>
        <v>0.33129190865220759</v>
      </c>
      <c r="BB17" s="69">
        <f t="shared" si="39"/>
        <v>0.21862178911625618</v>
      </c>
      <c r="BD17" t="str">
        <f t="shared" si="40"/>
        <v>34 Culture, media and sports occupations</v>
      </c>
      <c r="BE17" s="69">
        <v>2.2374271127476382</v>
      </c>
      <c r="BF17" s="69">
        <v>2.1947470304546712</v>
      </c>
      <c r="BG17" s="69">
        <v>2.197002871610668</v>
      </c>
      <c r="BH17" s="69">
        <v>1.7552258667821803</v>
      </c>
      <c r="BI17" s="69">
        <v>1.8291939983913867</v>
      </c>
      <c r="BJ17" s="69"/>
      <c r="BK17" s="69">
        <f t="shared" si="41"/>
        <v>-0.36780887321928124</v>
      </c>
      <c r="BL17" s="69">
        <f>'RD T1'!E190</f>
        <v>0.69786527899103756</v>
      </c>
      <c r="BM17" s="69">
        <f t="shared" si="42"/>
        <v>0.33005640577175632</v>
      </c>
      <c r="BO17" t="str">
        <f t="shared" si="43"/>
        <v>34 Culture, media and sports occupations</v>
      </c>
      <c r="BP17" s="69">
        <v>1.2364492860958769</v>
      </c>
      <c r="BQ17" s="69">
        <v>0.98847809966470324</v>
      </c>
      <c r="BR17" s="69">
        <v>0.97371875034334909</v>
      </c>
      <c r="BS17" s="69">
        <v>0.63627670881115661</v>
      </c>
      <c r="BT17" s="69">
        <v>0.3780364059065256</v>
      </c>
      <c r="BU17" s="69"/>
      <c r="BV17" s="69">
        <f t="shared" si="44"/>
        <v>-0.59568234443682355</v>
      </c>
      <c r="BW17" s="69">
        <f>'RD T1'!E219</f>
        <v>0.22893592256702847</v>
      </c>
      <c r="BX17" s="69">
        <f t="shared" si="45"/>
        <v>-0.36674642186979511</v>
      </c>
      <c r="BZ17" t="str">
        <f t="shared" si="46"/>
        <v>34 Culture, media and sports occupations</v>
      </c>
      <c r="CA17" s="69">
        <v>1.0174099335133628</v>
      </c>
      <c r="CB17" s="69">
        <v>0.8615317133769681</v>
      </c>
      <c r="CC17" s="69">
        <v>0.87510680605523272</v>
      </c>
      <c r="CD17" s="69">
        <v>0.64916521904399427</v>
      </c>
      <c r="CE17" s="69">
        <v>0.39827679681595862</v>
      </c>
      <c r="CF17" s="69"/>
      <c r="CG17" s="69">
        <f t="shared" si="47"/>
        <v>-0.4768300092392741</v>
      </c>
      <c r="CH17" s="69">
        <f>'RD T1'!E248</f>
        <v>0.21739853517813298</v>
      </c>
      <c r="CI17" s="69">
        <f t="shared" si="48"/>
        <v>-0.25943147406114109</v>
      </c>
      <c r="CK17" t="str">
        <f t="shared" si="49"/>
        <v>34 Culture, media and sports occupations</v>
      </c>
      <c r="CL17" s="69">
        <v>0.25195028819858611</v>
      </c>
      <c r="CM17" s="69">
        <v>0.30061734657454731</v>
      </c>
      <c r="CN17" s="69">
        <v>0.28139641235975188</v>
      </c>
      <c r="CO17" s="69">
        <v>0.28767278423936532</v>
      </c>
      <c r="CP17" s="69">
        <v>0.24502239016411334</v>
      </c>
      <c r="CQ17" s="69"/>
      <c r="CR17" s="69">
        <f t="shared" si="50"/>
        <v>-3.6374022195638539E-2</v>
      </c>
      <c r="CS17" s="69">
        <f>'RD T1'!E277</f>
        <v>9.6783423342538588E-2</v>
      </c>
      <c r="CT17" s="69">
        <f t="shared" si="51"/>
        <v>6.0409401146900049E-2</v>
      </c>
    </row>
    <row r="18" spans="1:98" x14ac:dyDescent="0.2">
      <c r="A18" s="10" t="str">
        <f>name!D14</f>
        <v>35 Business and public service associate professionals</v>
      </c>
      <c r="B18" s="69">
        <v>0.49125125071595682</v>
      </c>
      <c r="C18" s="69">
        <v>0.63654102090241782</v>
      </c>
      <c r="D18" s="69">
        <v>0.59411143770578301</v>
      </c>
      <c r="E18" s="69">
        <v>0.74566048837313725</v>
      </c>
      <c r="F18" s="69">
        <v>1.0391259848023087</v>
      </c>
      <c r="G18" s="11"/>
      <c r="H18" s="69">
        <f t="shared" si="26"/>
        <v>0.44501454709652566</v>
      </c>
      <c r="I18" s="69">
        <f>'RD T1'!E46</f>
        <v>0.37094327033500046</v>
      </c>
      <c r="J18" s="69">
        <f t="shared" si="27"/>
        <v>0.81595781743152607</v>
      </c>
      <c r="L18" t="str">
        <f t="shared" si="28"/>
        <v>35 Business and public service associate professionals</v>
      </c>
      <c r="M18" s="69">
        <v>4.8475318839250638</v>
      </c>
      <c r="N18" s="69">
        <v>7.0634543244060239</v>
      </c>
      <c r="O18" s="69">
        <v>6.4995220160095331</v>
      </c>
      <c r="P18" s="69">
        <v>7.9983131690773295</v>
      </c>
      <c r="Q18" s="69">
        <v>10.587643119525781</v>
      </c>
      <c r="R18" s="11"/>
      <c r="S18" s="69">
        <f t="shared" si="29"/>
        <v>4.0881211035162481</v>
      </c>
      <c r="T18" s="69">
        <f>'RD T1'!E75</f>
        <v>3.9260254954447196</v>
      </c>
      <c r="U18" s="69">
        <f t="shared" si="30"/>
        <v>8.0141465989609681</v>
      </c>
      <c r="W18" t="str">
        <f t="shared" si="31"/>
        <v>35 Business and public service associate professionals</v>
      </c>
      <c r="X18" s="69">
        <v>12.359168049267945</v>
      </c>
      <c r="Y18" s="69">
        <v>13.084932945902604</v>
      </c>
      <c r="Z18" s="69">
        <v>14.471150819291779</v>
      </c>
      <c r="AA18" s="69">
        <v>15.313973849090511</v>
      </c>
      <c r="AB18" s="69">
        <v>17.412981011972771</v>
      </c>
      <c r="AC18" s="69"/>
      <c r="AD18" s="69">
        <f t="shared" si="32"/>
        <v>2.9418301926809924</v>
      </c>
      <c r="AE18" s="69">
        <f>'RD T1'!E104</f>
        <v>8.0914946969145358</v>
      </c>
      <c r="AF18" s="69">
        <f t="shared" si="33"/>
        <v>11.033324889595528</v>
      </c>
      <c r="AH18" t="str">
        <f t="shared" si="34"/>
        <v>35 Business and public service associate professionals</v>
      </c>
      <c r="AI18" s="69">
        <v>3.3347548177776645</v>
      </c>
      <c r="AJ18" s="69">
        <v>3.4293598102412246</v>
      </c>
      <c r="AK18" s="69">
        <v>3.9755806688784094</v>
      </c>
      <c r="AL18" s="69">
        <v>4.266071065812552</v>
      </c>
      <c r="AM18" s="69">
        <v>5.2447830561688704</v>
      </c>
      <c r="AN18" s="69"/>
      <c r="AO18" s="69">
        <f t="shared" si="35"/>
        <v>1.269202387290461</v>
      </c>
      <c r="AP18" s="69">
        <f>'RD T1'!E133</f>
        <v>2.2249156233013276</v>
      </c>
      <c r="AQ18" s="69">
        <f t="shared" si="36"/>
        <v>3.4941180105917886</v>
      </c>
      <c r="AS18" t="str">
        <f t="shared" si="37"/>
        <v>35 Business and public service associate professionals</v>
      </c>
      <c r="AT18" s="69">
        <v>3.0984240149956235</v>
      </c>
      <c r="AU18" s="69">
        <v>3.1327892095121004</v>
      </c>
      <c r="AV18" s="69">
        <v>3.6108593079965781</v>
      </c>
      <c r="AW18" s="69">
        <v>3.7463166094670082</v>
      </c>
      <c r="AX18" s="69">
        <v>4.4253728145204372</v>
      </c>
      <c r="AY18" s="69"/>
      <c r="AZ18" s="69">
        <f t="shared" si="38"/>
        <v>0.81451350652385912</v>
      </c>
      <c r="BA18" s="69">
        <f>'RD T1'!E162</f>
        <v>1.8832810406860006</v>
      </c>
      <c r="BB18" s="69">
        <f t="shared" si="39"/>
        <v>2.6977945472098597</v>
      </c>
      <c r="BD18" t="str">
        <f t="shared" si="40"/>
        <v>35 Business and public service associate professionals</v>
      </c>
      <c r="BE18" s="69">
        <v>9.7265848636711052</v>
      </c>
      <c r="BF18" s="69">
        <v>11.121667732954142</v>
      </c>
      <c r="BG18" s="69">
        <v>11.545473944523645</v>
      </c>
      <c r="BH18" s="69">
        <v>11.071423306290269</v>
      </c>
      <c r="BI18" s="69">
        <v>10.852318926889211</v>
      </c>
      <c r="BJ18" s="69"/>
      <c r="BK18" s="69">
        <f t="shared" si="41"/>
        <v>-0.69315501763443343</v>
      </c>
      <c r="BL18" s="69">
        <f>'RD T1'!E191</f>
        <v>4.6449649087677374</v>
      </c>
      <c r="BM18" s="69">
        <f t="shared" si="42"/>
        <v>3.9518098911333039</v>
      </c>
      <c r="BO18" t="str">
        <f t="shared" si="43"/>
        <v>35 Business and public service associate professionals</v>
      </c>
      <c r="BP18" s="69">
        <v>8.3489411769932911</v>
      </c>
      <c r="BQ18" s="69">
        <v>9.042229287877058</v>
      </c>
      <c r="BR18" s="69">
        <v>9.206678666296483</v>
      </c>
      <c r="BS18" s="69">
        <v>8.1264408310190142</v>
      </c>
      <c r="BT18" s="69">
        <v>6.5943928682677813</v>
      </c>
      <c r="BU18" s="69"/>
      <c r="BV18" s="69">
        <f t="shared" si="44"/>
        <v>-2.6122857980287018</v>
      </c>
      <c r="BW18" s="69">
        <f>'RD T1'!E220</f>
        <v>3.1313951416070371</v>
      </c>
      <c r="BX18" s="69">
        <f t="shared" si="45"/>
        <v>0.51910934357833538</v>
      </c>
      <c r="BZ18" t="str">
        <f t="shared" si="46"/>
        <v>35 Business and public service associate professionals</v>
      </c>
      <c r="CA18" s="69">
        <v>5.5557248657453639</v>
      </c>
      <c r="CB18" s="69">
        <v>5.4932423941040573</v>
      </c>
      <c r="CC18" s="69">
        <v>5.5462609189315417</v>
      </c>
      <c r="CD18" s="69">
        <v>4.8425664856413402</v>
      </c>
      <c r="CE18" s="69">
        <v>3.1708525271490191</v>
      </c>
      <c r="CF18" s="69"/>
      <c r="CG18" s="69">
        <f t="shared" si="47"/>
        <v>-2.3754083917825226</v>
      </c>
      <c r="CH18" s="69">
        <f>'RD T1'!E249</f>
        <v>1.61558258744337</v>
      </c>
      <c r="CI18" s="69">
        <f t="shared" si="48"/>
        <v>-0.75982580433915259</v>
      </c>
      <c r="CK18" t="str">
        <f t="shared" si="49"/>
        <v>35 Business and public service associate professionals</v>
      </c>
      <c r="CL18" s="69">
        <v>0.90128563315447996</v>
      </c>
      <c r="CM18" s="69">
        <v>1.1218042437843316</v>
      </c>
      <c r="CN18" s="69">
        <v>0.9747900357789846</v>
      </c>
      <c r="CO18" s="69">
        <v>0.90021689693750462</v>
      </c>
      <c r="CP18" s="69">
        <v>0.79202227343234699</v>
      </c>
      <c r="CQ18" s="69"/>
      <c r="CR18" s="69">
        <f t="shared" si="50"/>
        <v>-0.18276776234663761</v>
      </c>
      <c r="CS18" s="69">
        <f>'RD T1'!E278</f>
        <v>0.29328700799247326</v>
      </c>
      <c r="CT18" s="69">
        <f t="shared" si="51"/>
        <v>0.11051924564583565</v>
      </c>
    </row>
    <row r="19" spans="1:98" x14ac:dyDescent="0.2">
      <c r="A19" s="10" t="str">
        <f>name!D15</f>
        <v>41 Administrative occupations</v>
      </c>
      <c r="B19" s="69">
        <v>0.30467500414644955</v>
      </c>
      <c r="C19" s="69">
        <v>0.40602089794290164</v>
      </c>
      <c r="D19" s="69">
        <v>0.36025551797842847</v>
      </c>
      <c r="E19" s="69">
        <v>0.47732888352691993</v>
      </c>
      <c r="F19" s="69">
        <v>0.69003170343356501</v>
      </c>
      <c r="G19" s="11"/>
      <c r="H19" s="69">
        <f t="shared" si="26"/>
        <v>0.32977618545513654</v>
      </c>
      <c r="I19" s="69">
        <f>'RD T1'!E47</f>
        <v>0.25754561514913543</v>
      </c>
      <c r="J19" s="69">
        <f t="shared" si="27"/>
        <v>0.58732180060427197</v>
      </c>
      <c r="L19" t="str">
        <f t="shared" si="28"/>
        <v>41 Administrative occupations</v>
      </c>
      <c r="M19" s="69">
        <v>3.5091719183386143</v>
      </c>
      <c r="N19" s="69">
        <v>5.2713513127452751</v>
      </c>
      <c r="O19" s="69">
        <v>4.6617310930595561</v>
      </c>
      <c r="P19" s="69">
        <v>6.3267771651090516</v>
      </c>
      <c r="Q19" s="69">
        <v>8.9117861873819493</v>
      </c>
      <c r="R19" s="11"/>
      <c r="S19" s="69">
        <f t="shared" si="29"/>
        <v>4.2500550943223931</v>
      </c>
      <c r="T19" s="69">
        <f>'RD T1'!E76</f>
        <v>3.4135103226887016</v>
      </c>
      <c r="U19" s="69">
        <f t="shared" si="30"/>
        <v>7.6635654170110943</v>
      </c>
      <c r="W19" t="str">
        <f t="shared" si="31"/>
        <v>41 Administrative occupations</v>
      </c>
      <c r="X19" s="69">
        <v>12.906234253300573</v>
      </c>
      <c r="Y19" s="69">
        <v>14.273892722734487</v>
      </c>
      <c r="Z19" s="69">
        <v>15.205681195174781</v>
      </c>
      <c r="AA19" s="69">
        <v>18.46710474218424</v>
      </c>
      <c r="AB19" s="69">
        <v>22.949638651112107</v>
      </c>
      <c r="AC19" s="69"/>
      <c r="AD19" s="69">
        <f t="shared" si="32"/>
        <v>7.7439574559373252</v>
      </c>
      <c r="AE19" s="69">
        <f>'RD T1'!E105</f>
        <v>11.353776918976607</v>
      </c>
      <c r="AF19" s="69">
        <f t="shared" si="33"/>
        <v>19.097734374913934</v>
      </c>
      <c r="AH19" t="str">
        <f t="shared" si="34"/>
        <v>41 Administrative occupations</v>
      </c>
      <c r="AI19" s="69">
        <v>5.0795183556494958</v>
      </c>
      <c r="AJ19" s="69">
        <v>5.6279722440284718</v>
      </c>
      <c r="AK19" s="69">
        <v>5.8340743568733631</v>
      </c>
      <c r="AL19" s="69">
        <v>6.9180434071356451</v>
      </c>
      <c r="AM19" s="69">
        <v>8.6325000424812508</v>
      </c>
      <c r="AN19" s="69"/>
      <c r="AO19" s="69">
        <f t="shared" si="35"/>
        <v>2.7984256856078877</v>
      </c>
      <c r="AP19" s="69">
        <f>'RD T1'!E134</f>
        <v>4.4638464848921515</v>
      </c>
      <c r="AQ19" s="69">
        <f t="shared" si="36"/>
        <v>7.2622721705000393</v>
      </c>
      <c r="AS19" t="str">
        <f t="shared" si="37"/>
        <v>41 Administrative occupations</v>
      </c>
      <c r="AT19" s="69">
        <v>4.7219672984728849</v>
      </c>
      <c r="AU19" s="69">
        <v>5.1927336228707208</v>
      </c>
      <c r="AV19" s="69">
        <v>5.4127829585586449</v>
      </c>
      <c r="AW19" s="69">
        <v>6.1130751536009669</v>
      </c>
      <c r="AX19" s="69">
        <v>7.4313854670630617</v>
      </c>
      <c r="AY19" s="69"/>
      <c r="AZ19" s="69">
        <f t="shared" si="38"/>
        <v>2.0186025085044168</v>
      </c>
      <c r="BA19" s="69">
        <f>'RD T1'!E163</f>
        <v>3.775738770218751</v>
      </c>
      <c r="BB19" s="69">
        <f t="shared" si="39"/>
        <v>5.7943412787231683</v>
      </c>
      <c r="BD19" t="str">
        <f t="shared" si="40"/>
        <v>41 Administrative occupations</v>
      </c>
      <c r="BE19" s="69">
        <v>16.138865298053211</v>
      </c>
      <c r="BF19" s="69">
        <v>17.586372277331709</v>
      </c>
      <c r="BG19" s="69">
        <v>19.144513325961178</v>
      </c>
      <c r="BH19" s="69">
        <v>19.417796487461139</v>
      </c>
      <c r="BI19" s="69">
        <v>18.629986958208743</v>
      </c>
      <c r="BJ19" s="69"/>
      <c r="BK19" s="69">
        <f t="shared" si="41"/>
        <v>-0.51452636775243477</v>
      </c>
      <c r="BL19" s="69">
        <f>'RD T1'!E192</f>
        <v>9.123328427924795</v>
      </c>
      <c r="BM19" s="69">
        <f t="shared" si="42"/>
        <v>8.6088020601723603</v>
      </c>
      <c r="BO19" t="str">
        <f t="shared" si="43"/>
        <v>41 Administrative occupations</v>
      </c>
      <c r="BP19" s="69">
        <v>20.280769391059067</v>
      </c>
      <c r="BQ19" s="69">
        <v>20.175090649756196</v>
      </c>
      <c r="BR19" s="69">
        <v>21.020115303293661</v>
      </c>
      <c r="BS19" s="69">
        <v>19.196277662004565</v>
      </c>
      <c r="BT19" s="69">
        <v>13.919967247909602</v>
      </c>
      <c r="BU19" s="69"/>
      <c r="BV19" s="69">
        <f t="shared" si="44"/>
        <v>-7.100148055384059</v>
      </c>
      <c r="BW19" s="69">
        <f>'RD T1'!E221</f>
        <v>8.1745092822103231</v>
      </c>
      <c r="BX19" s="69">
        <f t="shared" si="45"/>
        <v>1.0743612268262641</v>
      </c>
      <c r="BZ19" t="str">
        <f t="shared" si="46"/>
        <v>41 Administrative occupations</v>
      </c>
      <c r="CA19" s="69">
        <v>12.226437518760338</v>
      </c>
      <c r="CB19" s="69">
        <v>9.1333227285494694</v>
      </c>
      <c r="CC19" s="69">
        <v>9.2126113199075146</v>
      </c>
      <c r="CD19" s="69">
        <v>6.8804890802228647</v>
      </c>
      <c r="CE19" s="69">
        <v>2.5112583860315838</v>
      </c>
      <c r="CF19" s="69"/>
      <c r="CG19" s="69">
        <f t="shared" si="47"/>
        <v>-6.7013529338759312</v>
      </c>
      <c r="CH19" s="69">
        <f>'RD T1'!E250</f>
        <v>1.9859684210959503</v>
      </c>
      <c r="CI19" s="69">
        <f t="shared" si="48"/>
        <v>-4.7153845127799805</v>
      </c>
      <c r="CK19" t="str">
        <f t="shared" si="49"/>
        <v>41 Administrative occupations</v>
      </c>
      <c r="CL19" s="69">
        <v>2.2073119651760771</v>
      </c>
      <c r="CM19" s="69">
        <v>2.2154412782590693</v>
      </c>
      <c r="CN19" s="69">
        <v>1.855923175126265</v>
      </c>
      <c r="CO19" s="69">
        <v>1.6684090261815114</v>
      </c>
      <c r="CP19" s="69">
        <v>1.0447077840452521</v>
      </c>
      <c r="CQ19" s="69"/>
      <c r="CR19" s="69">
        <f t="shared" si="50"/>
        <v>-0.81121539108101293</v>
      </c>
      <c r="CS19" s="69">
        <f>'RD T1'!E279</f>
        <v>0.53136541131627246</v>
      </c>
      <c r="CT19" s="69">
        <f t="shared" si="51"/>
        <v>-0.27984997976474046</v>
      </c>
    </row>
    <row r="20" spans="1:98" x14ac:dyDescent="0.2">
      <c r="A20" s="10" t="str">
        <f>name!D16</f>
        <v>42 Secretarial and related occupations</v>
      </c>
      <c r="B20" s="69">
        <v>2.3502200420853381E-2</v>
      </c>
      <c r="C20" s="69">
        <v>3.5931148392182581E-2</v>
      </c>
      <c r="D20" s="69">
        <v>3.2020170336780604E-2</v>
      </c>
      <c r="E20" s="69">
        <v>4.9220236110336546E-2</v>
      </c>
      <c r="F20" s="69">
        <v>8.062551411656721E-2</v>
      </c>
      <c r="G20" s="11"/>
      <c r="H20" s="69">
        <f t="shared" si="26"/>
        <v>4.8605343779786606E-2</v>
      </c>
      <c r="I20" s="69">
        <f>'RD T1'!E48</f>
        <v>3.0253107155281865E-2</v>
      </c>
      <c r="J20" s="69">
        <f t="shared" si="27"/>
        <v>7.8858450935068464E-2</v>
      </c>
      <c r="L20" t="str">
        <f t="shared" si="28"/>
        <v>42 Secretarial and related occupations</v>
      </c>
      <c r="M20" s="69">
        <v>0.6019483861894247</v>
      </c>
      <c r="N20" s="69">
        <v>0.85848656511641597</v>
      </c>
      <c r="O20" s="69">
        <v>0.70021942766011613</v>
      </c>
      <c r="P20" s="69">
        <v>1.0253804460067584</v>
      </c>
      <c r="Q20" s="69">
        <v>1.3208106835687321</v>
      </c>
      <c r="R20" s="11"/>
      <c r="S20" s="69">
        <f t="shared" si="29"/>
        <v>0.62059125590861597</v>
      </c>
      <c r="T20" s="69">
        <f>'RD T1'!E77</f>
        <v>0.54576389436111261</v>
      </c>
      <c r="U20" s="69">
        <f t="shared" si="30"/>
        <v>1.1663551502697285</v>
      </c>
      <c r="W20" t="str">
        <f t="shared" si="31"/>
        <v>42 Secretarial and related occupations</v>
      </c>
      <c r="X20" s="69">
        <v>2.3943146817295569</v>
      </c>
      <c r="Y20" s="69">
        <v>2.6770923920093845</v>
      </c>
      <c r="Z20" s="69">
        <v>2.627890270855131</v>
      </c>
      <c r="AA20" s="69">
        <v>3.4374351901198774</v>
      </c>
      <c r="AB20" s="69">
        <v>4.7072043593331889</v>
      </c>
      <c r="AC20" s="69"/>
      <c r="AD20" s="69">
        <f t="shared" si="32"/>
        <v>2.0793140884780579</v>
      </c>
      <c r="AE20" s="69">
        <f>'RD T1'!E106</f>
        <v>2.379928163283096</v>
      </c>
      <c r="AF20" s="69">
        <f t="shared" si="33"/>
        <v>4.4592422517611539</v>
      </c>
      <c r="AH20" t="str">
        <f t="shared" si="34"/>
        <v>42 Secretarial and related occupations</v>
      </c>
      <c r="AI20" s="69">
        <v>1.023495957897546</v>
      </c>
      <c r="AJ20" s="69">
        <v>1.1556005346862361</v>
      </c>
      <c r="AK20" s="69">
        <v>1.1620406042052411</v>
      </c>
      <c r="AL20" s="69">
        <v>1.3753061740413628</v>
      </c>
      <c r="AM20" s="69">
        <v>1.5201856691858242</v>
      </c>
      <c r="AN20" s="69"/>
      <c r="AO20" s="69">
        <f t="shared" si="35"/>
        <v>0.35814506498058307</v>
      </c>
      <c r="AP20" s="69">
        <f>'RD T1'!E135</f>
        <v>0.83500644011753755</v>
      </c>
      <c r="AQ20" s="69">
        <f t="shared" si="36"/>
        <v>1.1931515050981205</v>
      </c>
      <c r="AS20" t="str">
        <f t="shared" si="37"/>
        <v>42 Secretarial and related occupations</v>
      </c>
      <c r="AT20" s="69">
        <v>0.8376704435178961</v>
      </c>
      <c r="AU20" s="69">
        <v>0.89648475537773564</v>
      </c>
      <c r="AV20" s="69">
        <v>0.90081895139374879</v>
      </c>
      <c r="AW20" s="69">
        <v>1.041020576830016</v>
      </c>
      <c r="AX20" s="69">
        <v>0.96163544636917697</v>
      </c>
      <c r="AY20" s="69"/>
      <c r="AZ20" s="69">
        <f t="shared" si="38"/>
        <v>6.0816494975428181E-2</v>
      </c>
      <c r="BA20" s="69">
        <f>'RD T1'!E164</f>
        <v>0.58737475002293937</v>
      </c>
      <c r="BB20" s="69">
        <f t="shared" si="39"/>
        <v>0.64819124499836756</v>
      </c>
      <c r="BD20" t="str">
        <f t="shared" si="40"/>
        <v>42 Secretarial and related occupations</v>
      </c>
      <c r="BE20" s="69">
        <v>3.2813917181343779</v>
      </c>
      <c r="BF20" s="69">
        <v>3.2870982964891535</v>
      </c>
      <c r="BG20" s="69">
        <v>3.303094427005858</v>
      </c>
      <c r="BH20" s="69">
        <v>3.0491891989972375</v>
      </c>
      <c r="BI20" s="69">
        <v>1.2107153047992865</v>
      </c>
      <c r="BJ20" s="69"/>
      <c r="BK20" s="69">
        <f t="shared" si="41"/>
        <v>-2.0923791222065713</v>
      </c>
      <c r="BL20" s="69">
        <f>'RD T1'!E193</f>
        <v>1.1481066670531765</v>
      </c>
      <c r="BM20" s="69">
        <f t="shared" si="42"/>
        <v>-0.94427245515339475</v>
      </c>
      <c r="BO20" t="str">
        <f t="shared" si="43"/>
        <v>42 Secretarial and related occupations</v>
      </c>
      <c r="BP20" s="69">
        <v>4.7214452384456758</v>
      </c>
      <c r="BQ20" s="69">
        <v>4.2968918962463682</v>
      </c>
      <c r="BR20" s="69">
        <v>4.2568100340459232</v>
      </c>
      <c r="BS20" s="69">
        <v>3.2707206312200983</v>
      </c>
      <c r="BT20" s="69">
        <v>1.2361059686069724</v>
      </c>
      <c r="BU20" s="69"/>
      <c r="BV20" s="69">
        <f t="shared" si="44"/>
        <v>-3.0207040654389505</v>
      </c>
      <c r="BW20" s="69">
        <f>'RD T1'!E222</f>
        <v>1.2960701587779184</v>
      </c>
      <c r="BX20" s="69">
        <f t="shared" si="45"/>
        <v>-1.7246339066610321</v>
      </c>
      <c r="BZ20" t="str">
        <f t="shared" si="46"/>
        <v>42 Secretarial and related occupations</v>
      </c>
      <c r="CA20" s="69">
        <v>4.6589349694701161</v>
      </c>
      <c r="CB20" s="69">
        <v>3.6724833511742161</v>
      </c>
      <c r="CC20" s="69">
        <v>3.4929994362895744</v>
      </c>
      <c r="CD20" s="69">
        <v>2.1208826591189132</v>
      </c>
      <c r="CE20" s="69">
        <v>0.76430816292776438</v>
      </c>
      <c r="CF20" s="69"/>
      <c r="CG20" s="69">
        <f t="shared" si="47"/>
        <v>-2.7286912733618101</v>
      </c>
      <c r="CH20" s="69">
        <f>'RD T1'!E251</f>
        <v>0.71238000609496366</v>
      </c>
      <c r="CI20" s="69">
        <f t="shared" si="48"/>
        <v>-2.0163112672668464</v>
      </c>
      <c r="CK20" t="str">
        <f t="shared" si="49"/>
        <v>42 Secretarial and related occupations</v>
      </c>
      <c r="CL20" s="69">
        <v>0.78606406106418558</v>
      </c>
      <c r="CM20" s="69">
        <v>0.90913189346963874</v>
      </c>
      <c r="CN20" s="69">
        <v>0.82082368527882599</v>
      </c>
      <c r="CO20" s="69">
        <v>0.92669447545703909</v>
      </c>
      <c r="CP20" s="69">
        <v>0.82306962886538215</v>
      </c>
      <c r="CQ20" s="69"/>
      <c r="CR20" s="69">
        <f t="shared" si="50"/>
        <v>2.245943586556165E-3</v>
      </c>
      <c r="CS20" s="69">
        <f>'RD T1'!E280</f>
        <v>0.41731752649724696</v>
      </c>
      <c r="CT20" s="69">
        <f t="shared" si="51"/>
        <v>0.41956347008380313</v>
      </c>
    </row>
    <row r="21" spans="1:98" x14ac:dyDescent="0.2">
      <c r="A21" s="10" t="str">
        <f>name!D17</f>
        <v>51 Skilled agricultural and related trades</v>
      </c>
      <c r="B21" s="69">
        <v>1.5159753271450898E-2</v>
      </c>
      <c r="C21" s="69">
        <v>4.0078489824912335E-2</v>
      </c>
      <c r="D21" s="69">
        <v>1.6150833807888072E-2</v>
      </c>
      <c r="E21" s="69">
        <v>1.9472674309053254E-2</v>
      </c>
      <c r="F21" s="69">
        <v>2.7567309644883135E-2</v>
      </c>
      <c r="G21" s="11"/>
      <c r="H21" s="69">
        <f t="shared" si="26"/>
        <v>1.1416475836995062E-2</v>
      </c>
      <c r="I21" s="69">
        <f>'RD T1'!E49</f>
        <v>1.4198888503696921E-2</v>
      </c>
      <c r="J21" s="69">
        <f t="shared" si="27"/>
        <v>2.5615364340691983E-2</v>
      </c>
      <c r="L21" t="str">
        <f t="shared" si="28"/>
        <v>51 Skilled agricultural and related trades</v>
      </c>
      <c r="M21" s="69">
        <v>0.11308345302685435</v>
      </c>
      <c r="N21" s="69">
        <v>0.14705689132715485</v>
      </c>
      <c r="O21" s="69">
        <v>0.11243335575835342</v>
      </c>
      <c r="P21" s="69">
        <v>0.12675415055871989</v>
      </c>
      <c r="Q21" s="69">
        <v>0.187504393987701</v>
      </c>
      <c r="R21" s="11"/>
      <c r="S21" s="69">
        <f t="shared" si="29"/>
        <v>7.5071038229347575E-2</v>
      </c>
      <c r="T21" s="69">
        <f>'RD T1'!E78</f>
        <v>7.8062479251121225E-2</v>
      </c>
      <c r="U21" s="69">
        <f t="shared" si="30"/>
        <v>0.1531335174804688</v>
      </c>
      <c r="W21" t="str">
        <f t="shared" si="31"/>
        <v>51 Skilled agricultural and related trades</v>
      </c>
      <c r="X21" s="69">
        <v>1.0601911932179227</v>
      </c>
      <c r="Y21" s="69">
        <v>1.1946176863623434</v>
      </c>
      <c r="Z21" s="69">
        <v>1.4775269970978084</v>
      </c>
      <c r="AA21" s="69">
        <v>1.5863647419296145</v>
      </c>
      <c r="AB21" s="69">
        <v>2.1488698740149079</v>
      </c>
      <c r="AC21" s="69"/>
      <c r="AD21" s="69">
        <f t="shared" si="32"/>
        <v>0.67134287691709948</v>
      </c>
      <c r="AE21" s="69">
        <f>'RD T1'!E107</f>
        <v>1.1573308259964936</v>
      </c>
      <c r="AF21" s="69">
        <f t="shared" si="33"/>
        <v>1.8286737029135931</v>
      </c>
      <c r="AH21" t="str">
        <f t="shared" si="34"/>
        <v>51 Skilled agricultural and related trades</v>
      </c>
      <c r="AI21" s="69">
        <v>0.53212992842336837</v>
      </c>
      <c r="AJ21" s="69">
        <v>0.55057715469439372</v>
      </c>
      <c r="AK21" s="69">
        <v>0.58461381087366771</v>
      </c>
      <c r="AL21" s="69">
        <v>0.61628351645658574</v>
      </c>
      <c r="AM21" s="69">
        <v>0.81253072117527725</v>
      </c>
      <c r="AN21" s="69"/>
      <c r="AO21" s="69">
        <f t="shared" si="35"/>
        <v>0.22791691030160954</v>
      </c>
      <c r="AP21" s="69">
        <f>'RD T1'!E136</f>
        <v>0.48560164785929821</v>
      </c>
      <c r="AQ21" s="69">
        <f t="shared" si="36"/>
        <v>0.71351855816090781</v>
      </c>
      <c r="AS21" t="str">
        <f t="shared" si="37"/>
        <v>51 Skilled agricultural and related trades</v>
      </c>
      <c r="AT21" s="69">
        <v>0.6427472020134114</v>
      </c>
      <c r="AU21" s="69">
        <v>0.61542498236038956</v>
      </c>
      <c r="AV21" s="69">
        <v>0.75162040989076195</v>
      </c>
      <c r="AW21" s="69">
        <v>0.7803227136557751</v>
      </c>
      <c r="AX21" s="69">
        <v>1.0806054194708006</v>
      </c>
      <c r="AY21" s="69"/>
      <c r="AZ21" s="69">
        <f t="shared" si="38"/>
        <v>0.32898500958003862</v>
      </c>
      <c r="BA21" s="69">
        <f>'RD T1'!E165</f>
        <v>0.54515394353209334</v>
      </c>
      <c r="BB21" s="69">
        <f t="shared" si="39"/>
        <v>0.87413895311213197</v>
      </c>
      <c r="BD21" t="str">
        <f t="shared" si="40"/>
        <v>51 Skilled agricultural and related trades</v>
      </c>
      <c r="BE21" s="69">
        <v>1.3829252091689774</v>
      </c>
      <c r="BF21" s="69">
        <v>1.5483249128147687</v>
      </c>
      <c r="BG21" s="69">
        <v>1.4837899291888323</v>
      </c>
      <c r="BH21" s="69">
        <v>1.3875772389649075</v>
      </c>
      <c r="BI21" s="69">
        <v>1.4640492117531485</v>
      </c>
      <c r="BJ21" s="69"/>
      <c r="BK21" s="69">
        <f t="shared" si="41"/>
        <v>-1.9740717435683841E-2</v>
      </c>
      <c r="BL21" s="69">
        <f>'RD T1'!E194</f>
        <v>0.74394067336933589</v>
      </c>
      <c r="BM21" s="69">
        <f t="shared" si="42"/>
        <v>0.72419995593365205</v>
      </c>
      <c r="BO21" t="str">
        <f t="shared" si="43"/>
        <v>51 Skilled agricultural and related trades</v>
      </c>
      <c r="BP21" s="69">
        <v>2.0994914507031632</v>
      </c>
      <c r="BQ21" s="69">
        <v>2.3296995501702105</v>
      </c>
      <c r="BR21" s="69">
        <v>2.1987422384582755</v>
      </c>
      <c r="BS21" s="69">
        <v>2.0284409485826247</v>
      </c>
      <c r="BT21" s="69">
        <v>1.943934045668825</v>
      </c>
      <c r="BU21" s="69"/>
      <c r="BV21" s="69">
        <f t="shared" si="44"/>
        <v>-0.25480819278945055</v>
      </c>
      <c r="BW21" s="69">
        <f>'RD T1'!E223</f>
        <v>1.0722652426142034</v>
      </c>
      <c r="BX21" s="69">
        <f t="shared" si="45"/>
        <v>0.81745704982475287</v>
      </c>
      <c r="BZ21" t="str">
        <f t="shared" si="46"/>
        <v>51 Skilled agricultural and related trades</v>
      </c>
      <c r="CA21" s="69">
        <v>1.7775695837722987</v>
      </c>
      <c r="CB21" s="69">
        <v>1.6502218373858111</v>
      </c>
      <c r="CC21" s="69">
        <v>1.7455465348575596</v>
      </c>
      <c r="CD21" s="69">
        <v>1.3836114577091598</v>
      </c>
      <c r="CE21" s="69">
        <v>1.1414329735629487</v>
      </c>
      <c r="CF21" s="69"/>
      <c r="CG21" s="69">
        <f t="shared" si="47"/>
        <v>-0.60411356129461091</v>
      </c>
      <c r="CH21" s="69">
        <f>'RD T1'!E252</f>
        <v>0.63325983424379118</v>
      </c>
      <c r="CI21" s="69">
        <f t="shared" si="48"/>
        <v>2.9146272949180263E-2</v>
      </c>
      <c r="CK21" t="str">
        <f t="shared" si="49"/>
        <v>51 Skilled agricultural and related trades</v>
      </c>
      <c r="CL21" s="69">
        <v>1.0287899882895355</v>
      </c>
      <c r="CM21" s="69">
        <v>0.96844200180373996</v>
      </c>
      <c r="CN21" s="69">
        <v>0.95321695624194724</v>
      </c>
      <c r="CO21" s="69">
        <v>1.0444134247520649</v>
      </c>
      <c r="CP21" s="69">
        <v>0.79739442064062527</v>
      </c>
      <c r="CQ21" s="69"/>
      <c r="CR21" s="69">
        <f t="shared" si="50"/>
        <v>-0.15582253560132198</v>
      </c>
      <c r="CS21" s="69">
        <f>'RD T1'!E281</f>
        <v>0.33022472698223115</v>
      </c>
      <c r="CT21" s="69">
        <f t="shared" si="51"/>
        <v>0.17440219138090918</v>
      </c>
    </row>
    <row r="22" spans="1:98" x14ac:dyDescent="0.2">
      <c r="A22" s="10" t="str">
        <f>name!D18</f>
        <v>52 Skilled metal, electrical and electronic trades</v>
      </c>
      <c r="B22" s="69">
        <v>2.4827145499542111E-2</v>
      </c>
      <c r="C22" s="69">
        <v>2.7171937076276697E-2</v>
      </c>
      <c r="D22" s="69">
        <v>3.0639349135853821E-2</v>
      </c>
      <c r="E22" s="69">
        <v>3.8798277130910622E-2</v>
      </c>
      <c r="F22" s="69">
        <v>5.702484522715856E-2</v>
      </c>
      <c r="G22" s="11"/>
      <c r="H22" s="69">
        <f t="shared" si="26"/>
        <v>2.6385496091304739E-2</v>
      </c>
      <c r="I22" s="69">
        <f>'RD T1'!E50</f>
        <v>1.9623003438477182E-2</v>
      </c>
      <c r="J22" s="69">
        <f t="shared" si="27"/>
        <v>4.6008499529781921E-2</v>
      </c>
      <c r="L22" t="str">
        <f t="shared" si="28"/>
        <v>52 Skilled metal, electrical and electronic trades</v>
      </c>
      <c r="M22" s="69">
        <v>0.51302386058261962</v>
      </c>
      <c r="N22" s="69">
        <v>0.64782392770971464</v>
      </c>
      <c r="O22" s="69">
        <v>0.51490850678659927</v>
      </c>
      <c r="P22" s="69">
        <v>0.73965068372652754</v>
      </c>
      <c r="Q22" s="69">
        <v>1.1070885619577742</v>
      </c>
      <c r="R22" s="11"/>
      <c r="S22" s="69">
        <f t="shared" si="29"/>
        <v>0.59218005517117489</v>
      </c>
      <c r="T22" s="69">
        <f>'RD T1'!E79</f>
        <v>0.38009595073836794</v>
      </c>
      <c r="U22" s="69">
        <f t="shared" si="30"/>
        <v>0.97227600590954277</v>
      </c>
      <c r="W22" t="str">
        <f t="shared" si="31"/>
        <v>52 Skilled metal, electrical and electronic trades</v>
      </c>
      <c r="X22" s="69">
        <v>1.6714825365527428</v>
      </c>
      <c r="Y22" s="69">
        <v>1.6239604094244431</v>
      </c>
      <c r="Z22" s="69">
        <v>1.6361812725106899</v>
      </c>
      <c r="AA22" s="69">
        <v>1.8960854217737606</v>
      </c>
      <c r="AB22" s="69">
        <v>2.3879896035794381</v>
      </c>
      <c r="AC22" s="69"/>
      <c r="AD22" s="69">
        <f t="shared" si="32"/>
        <v>0.75180833106874823</v>
      </c>
      <c r="AE22" s="69">
        <f>'RD T1'!E108</f>
        <v>0.96503552508157586</v>
      </c>
      <c r="AF22" s="69">
        <f t="shared" si="33"/>
        <v>1.7168438561503241</v>
      </c>
      <c r="AH22" t="str">
        <f t="shared" si="34"/>
        <v>52 Skilled metal, electrical and electronic trades</v>
      </c>
      <c r="AI22" s="69">
        <v>0.68320375429657054</v>
      </c>
      <c r="AJ22" s="69">
        <v>0.6063378552168377</v>
      </c>
      <c r="AK22" s="69">
        <v>0.66488895938305748</v>
      </c>
      <c r="AL22" s="69">
        <v>0.75070476876203684</v>
      </c>
      <c r="AM22" s="69">
        <v>0.96581377182984318</v>
      </c>
      <c r="AN22" s="69"/>
      <c r="AO22" s="69">
        <f t="shared" si="35"/>
        <v>0.30092481244678571</v>
      </c>
      <c r="AP22" s="69">
        <f>'RD T1'!E137</f>
        <v>0.36018340031262314</v>
      </c>
      <c r="AQ22" s="69">
        <f t="shared" si="36"/>
        <v>0.66110821275940879</v>
      </c>
      <c r="AS22" t="str">
        <f t="shared" si="37"/>
        <v>52 Skilled metal, electrical and electronic trades</v>
      </c>
      <c r="AT22" s="69">
        <v>2.4230872835167339</v>
      </c>
      <c r="AU22" s="69">
        <v>2.0573058408397538</v>
      </c>
      <c r="AV22" s="69">
        <v>2.1640028864394205</v>
      </c>
      <c r="AW22" s="69">
        <v>2.2044581298983679</v>
      </c>
      <c r="AX22" s="69">
        <v>2.5146772562696338</v>
      </c>
      <c r="AY22" s="69"/>
      <c r="AZ22" s="69">
        <f t="shared" si="38"/>
        <v>0.35067436983021327</v>
      </c>
      <c r="BA22" s="69">
        <f>'RD T1'!E166</f>
        <v>0.99549464490971595</v>
      </c>
      <c r="BB22" s="69">
        <f t="shared" si="39"/>
        <v>1.3461690147399292</v>
      </c>
      <c r="BD22" t="str">
        <f t="shared" si="40"/>
        <v>52 Skilled metal, electrical and electronic trades</v>
      </c>
      <c r="BE22" s="69">
        <v>14.33575787019643</v>
      </c>
      <c r="BF22" s="69">
        <v>15.921357701851466</v>
      </c>
      <c r="BG22" s="69">
        <v>13.291212945910186</v>
      </c>
      <c r="BH22" s="69">
        <v>13.547815463112906</v>
      </c>
      <c r="BI22" s="69">
        <v>13.09989359095292</v>
      </c>
      <c r="BJ22" s="69"/>
      <c r="BK22" s="69">
        <f t="shared" si="41"/>
        <v>-0.19131935495726538</v>
      </c>
      <c r="BL22" s="69">
        <f>'RD T1'!E195</f>
        <v>4.7970537364478831</v>
      </c>
      <c r="BM22" s="69">
        <f t="shared" si="42"/>
        <v>4.6057343814906178</v>
      </c>
      <c r="BO22" t="str">
        <f t="shared" si="43"/>
        <v>52 Skilled metal, electrical and electronic trades</v>
      </c>
      <c r="BP22" s="69">
        <v>8.524334103595125</v>
      </c>
      <c r="BQ22" s="69">
        <v>8.8765837124060027</v>
      </c>
      <c r="BR22" s="69">
        <v>7.5811339907579391</v>
      </c>
      <c r="BS22" s="69">
        <v>7.0713914143389323</v>
      </c>
      <c r="BT22" s="69">
        <v>5.9752708691343717</v>
      </c>
      <c r="BU22" s="69"/>
      <c r="BV22" s="69">
        <f t="shared" si="44"/>
        <v>-1.6058631216235675</v>
      </c>
      <c r="BW22" s="69">
        <f>'RD T1'!E224</f>
        <v>2.4072108545155766</v>
      </c>
      <c r="BX22" s="69">
        <f t="shared" si="45"/>
        <v>0.80134773289200911</v>
      </c>
      <c r="BZ22" t="str">
        <f t="shared" si="46"/>
        <v>52 Skilled metal, electrical and electronic trades</v>
      </c>
      <c r="CA22" s="69">
        <v>4.6373676397794101</v>
      </c>
      <c r="CB22" s="69">
        <v>4.063235710510968</v>
      </c>
      <c r="CC22" s="69">
        <v>3.6734609626033743</v>
      </c>
      <c r="CD22" s="69">
        <v>2.9710667752701965</v>
      </c>
      <c r="CE22" s="69">
        <v>1.6326746589280681</v>
      </c>
      <c r="CF22" s="69"/>
      <c r="CG22" s="69">
        <f t="shared" si="47"/>
        <v>-2.040786303675306</v>
      </c>
      <c r="CH22" s="69">
        <f>'RD T1'!E253</f>
        <v>0.97460023762314041</v>
      </c>
      <c r="CI22" s="69">
        <f t="shared" si="48"/>
        <v>-1.0661860660521656</v>
      </c>
      <c r="CK22" t="str">
        <f t="shared" si="49"/>
        <v>52 Skilled metal, electrical and electronic trades</v>
      </c>
      <c r="CL22" s="69">
        <v>1.4829653360824053</v>
      </c>
      <c r="CM22" s="69">
        <v>1.6140700293857968</v>
      </c>
      <c r="CN22" s="69">
        <v>1.3383980930219301</v>
      </c>
      <c r="CO22" s="69">
        <v>1.4623958651229245</v>
      </c>
      <c r="CP22" s="69">
        <v>1.037655125989638</v>
      </c>
      <c r="CQ22" s="69"/>
      <c r="CR22" s="69">
        <f t="shared" si="50"/>
        <v>-0.30074296703229209</v>
      </c>
      <c r="CS22" s="69">
        <f>'RD T1'!E282</f>
        <v>0.4023920922764031</v>
      </c>
      <c r="CT22" s="69">
        <f t="shared" si="51"/>
        <v>0.10164912524411102</v>
      </c>
    </row>
    <row r="23" spans="1:98" x14ac:dyDescent="0.2">
      <c r="A23" s="10" t="str">
        <f>name!D19</f>
        <v>53 Skilled construction and building trades</v>
      </c>
      <c r="B23" s="69">
        <v>1.3613944232086511E-2</v>
      </c>
      <c r="C23" s="69">
        <v>8.8238912675797504E-3</v>
      </c>
      <c r="D23" s="69">
        <v>6.3134969104009847E-3</v>
      </c>
      <c r="E23" s="69">
        <v>1.0636064616159287E-2</v>
      </c>
      <c r="F23" s="69">
        <v>1.1228256416360001E-2</v>
      </c>
      <c r="G23" s="11"/>
      <c r="H23" s="69">
        <f t="shared" si="26"/>
        <v>4.9147595059590163E-3</v>
      </c>
      <c r="I23" s="69">
        <f>'RD T1'!E51</f>
        <v>4.8322426394932947E-3</v>
      </c>
      <c r="J23" s="69">
        <f t="shared" si="27"/>
        <v>9.7470021454523111E-3</v>
      </c>
      <c r="L23" t="str">
        <f t="shared" si="28"/>
        <v>53 Skilled construction and building trades</v>
      </c>
      <c r="M23" s="69">
        <v>0.18678709889944214</v>
      </c>
      <c r="N23" s="69">
        <v>0.20076359456049006</v>
      </c>
      <c r="O23" s="69">
        <v>0.15734594951452399</v>
      </c>
      <c r="P23" s="69">
        <v>0.20137966461869564</v>
      </c>
      <c r="Q23" s="69">
        <v>0.25289685432025932</v>
      </c>
      <c r="R23" s="11"/>
      <c r="S23" s="69">
        <f t="shared" si="29"/>
        <v>9.5550904805735332E-2</v>
      </c>
      <c r="T23" s="69">
        <f>'RD T1'!E80</f>
        <v>0.10436494707989834</v>
      </c>
      <c r="U23" s="69">
        <f t="shared" si="30"/>
        <v>0.19991585188563366</v>
      </c>
      <c r="W23" t="str">
        <f t="shared" si="31"/>
        <v>53 Skilled construction and building trades</v>
      </c>
      <c r="X23" s="69">
        <v>0.81605686672305189</v>
      </c>
      <c r="Y23" s="69">
        <v>0.65388087511447945</v>
      </c>
      <c r="Z23" s="69">
        <v>0.66209262785199463</v>
      </c>
      <c r="AA23" s="69">
        <v>0.75120283317088588</v>
      </c>
      <c r="AB23" s="69">
        <v>0.89330548711239866</v>
      </c>
      <c r="AC23" s="69"/>
      <c r="AD23" s="69">
        <f t="shared" si="32"/>
        <v>0.23121285926040402</v>
      </c>
      <c r="AE23" s="69">
        <f>'RD T1'!E109</f>
        <v>0.39317695786539003</v>
      </c>
      <c r="AF23" s="69">
        <f t="shared" si="33"/>
        <v>0.624389817125794</v>
      </c>
      <c r="AH23" t="str">
        <f t="shared" si="34"/>
        <v>53 Skilled construction and building trades</v>
      </c>
      <c r="AI23" s="69">
        <v>0.46603619750378067</v>
      </c>
      <c r="AJ23" s="69">
        <v>0.42829029276059682</v>
      </c>
      <c r="AK23" s="69">
        <v>0.43610780357012041</v>
      </c>
      <c r="AL23" s="69">
        <v>0.49675424472223217</v>
      </c>
      <c r="AM23" s="69">
        <v>0.58717010024637462</v>
      </c>
      <c r="AN23" s="69"/>
      <c r="AO23" s="69">
        <f t="shared" si="35"/>
        <v>0.1510622966762542</v>
      </c>
      <c r="AP23" s="69">
        <f>'RD T1'!E138</f>
        <v>0.2705400232877726</v>
      </c>
      <c r="AQ23" s="69">
        <f t="shared" si="36"/>
        <v>0.42160231996402681</v>
      </c>
      <c r="AS23" t="str">
        <f t="shared" si="37"/>
        <v>53 Skilled construction and building trades</v>
      </c>
      <c r="AT23" s="69">
        <v>0.72463689487372551</v>
      </c>
      <c r="AU23" s="69">
        <v>0.61925343777998576</v>
      </c>
      <c r="AV23" s="69">
        <v>0.60497415315036762</v>
      </c>
      <c r="AW23" s="69">
        <v>0.69775031837164792</v>
      </c>
      <c r="AX23" s="69">
        <v>0.78129378576276964</v>
      </c>
      <c r="AY23" s="69"/>
      <c r="AZ23" s="69">
        <f t="shared" si="38"/>
        <v>0.17631963261240202</v>
      </c>
      <c r="BA23" s="69">
        <f>'RD T1'!E167</f>
        <v>0.36244734476708851</v>
      </c>
      <c r="BB23" s="69">
        <f t="shared" si="39"/>
        <v>0.53876697737949053</v>
      </c>
      <c r="BD23" t="str">
        <f t="shared" si="40"/>
        <v>53 Skilled construction and building trades</v>
      </c>
      <c r="BE23" s="69">
        <v>7.9083235258630138</v>
      </c>
      <c r="BF23" s="69">
        <v>7.9012136290397699</v>
      </c>
      <c r="BG23" s="69">
        <v>6.2799207922808051</v>
      </c>
      <c r="BH23" s="69">
        <v>6.2122644891909671</v>
      </c>
      <c r="BI23" s="69">
        <v>5.4716885580911203</v>
      </c>
      <c r="BJ23" s="69"/>
      <c r="BK23" s="69">
        <f t="shared" si="41"/>
        <v>-0.80823223418968482</v>
      </c>
      <c r="BL23" s="69">
        <f>'RD T1'!E196</f>
        <v>2.2450636020416184</v>
      </c>
      <c r="BM23" s="69">
        <f t="shared" si="42"/>
        <v>1.4368313678519335</v>
      </c>
      <c r="BO23" t="str">
        <f t="shared" si="43"/>
        <v>53 Skilled construction and building trades</v>
      </c>
      <c r="BP23" s="69">
        <v>6.8935604258619554</v>
      </c>
      <c r="BQ23" s="69">
        <v>7.2277014758860281</v>
      </c>
      <c r="BR23" s="69">
        <v>5.7990345411156277</v>
      </c>
      <c r="BS23" s="69">
        <v>5.8009370883666191</v>
      </c>
      <c r="BT23" s="69">
        <v>5.3776691927581686</v>
      </c>
      <c r="BU23" s="69"/>
      <c r="BV23" s="69">
        <f t="shared" si="44"/>
        <v>-0.42136534835745909</v>
      </c>
      <c r="BW23" s="69">
        <f>'RD T1'!E225</f>
        <v>2.3920512360588075</v>
      </c>
      <c r="BX23" s="69">
        <f t="shared" si="45"/>
        <v>1.9706858877013484</v>
      </c>
      <c r="BZ23" t="str">
        <f t="shared" si="46"/>
        <v>53 Skilled construction and building trades</v>
      </c>
      <c r="CA23" s="69">
        <v>3.8352524617711703</v>
      </c>
      <c r="CB23" s="69">
        <v>3.4182850094656727</v>
      </c>
      <c r="CC23" s="69">
        <v>2.9414454830767403</v>
      </c>
      <c r="CD23" s="69">
        <v>2.5318218883139694</v>
      </c>
      <c r="CE23" s="69">
        <v>1.7933485180790063</v>
      </c>
      <c r="CF23" s="69"/>
      <c r="CG23" s="69">
        <f t="shared" si="47"/>
        <v>-1.1480969649977339</v>
      </c>
      <c r="CH23" s="69">
        <f>'RD T1'!E254</f>
        <v>0.98283232165614298</v>
      </c>
      <c r="CI23" s="69">
        <f t="shared" si="48"/>
        <v>-0.16526464334159097</v>
      </c>
      <c r="CK23" t="str">
        <f t="shared" si="49"/>
        <v>53 Skilled construction and building trades</v>
      </c>
      <c r="CL23" s="69">
        <v>1.8159083640141189</v>
      </c>
      <c r="CM23" s="69">
        <v>1.7160237003688534</v>
      </c>
      <c r="CN23" s="69">
        <v>1.2418687568576323</v>
      </c>
      <c r="CO23" s="69">
        <v>1.1676876387938271</v>
      </c>
      <c r="CP23" s="69">
        <v>0.40341571244330982</v>
      </c>
      <c r="CQ23" s="69"/>
      <c r="CR23" s="69">
        <f t="shared" si="50"/>
        <v>-0.83845304441432256</v>
      </c>
      <c r="CS23" s="69">
        <f>'RD T1'!E283</f>
        <v>0.2515878315225431</v>
      </c>
      <c r="CT23" s="69">
        <f t="shared" si="51"/>
        <v>-0.58686521289177951</v>
      </c>
    </row>
    <row r="24" spans="1:98" x14ac:dyDescent="0.2">
      <c r="A24" s="10" t="str">
        <f>name!D20</f>
        <v>54 Textiles, printing and other skilled trades</v>
      </c>
      <c r="B24" s="69">
        <v>5.2578602635474772E-2</v>
      </c>
      <c r="C24" s="69">
        <v>5.9279008802522057E-2</v>
      </c>
      <c r="D24" s="69">
        <v>5.009527402720973E-2</v>
      </c>
      <c r="E24" s="69">
        <v>7.3875184155931473E-2</v>
      </c>
      <c r="F24" s="69">
        <v>0.10594636311501673</v>
      </c>
      <c r="G24" s="11"/>
      <c r="H24" s="69">
        <f t="shared" si="26"/>
        <v>5.5851089087807004E-2</v>
      </c>
      <c r="I24" s="69">
        <f>'RD T1'!E52</f>
        <v>3.5889617363035344E-2</v>
      </c>
      <c r="J24" s="69">
        <f t="shared" si="27"/>
        <v>9.1740706450842341E-2</v>
      </c>
      <c r="L24" t="str">
        <f t="shared" si="28"/>
        <v>54 Textiles, printing and other skilled trades</v>
      </c>
      <c r="M24" s="69">
        <v>0.41267485286796562</v>
      </c>
      <c r="N24" s="69">
        <v>0.59899482536873483</v>
      </c>
      <c r="O24" s="69">
        <v>0.49607242442652316</v>
      </c>
      <c r="P24" s="69">
        <v>0.63476738327045479</v>
      </c>
      <c r="Q24" s="69">
        <v>0.92572509828984517</v>
      </c>
      <c r="R24" s="11"/>
      <c r="S24" s="69">
        <f t="shared" si="29"/>
        <v>0.42965267386332201</v>
      </c>
      <c r="T24" s="69">
        <f>'RD T1'!E81</f>
        <v>0.34869886118357507</v>
      </c>
      <c r="U24" s="69">
        <f t="shared" si="30"/>
        <v>0.77835153504689703</v>
      </c>
      <c r="W24" t="str">
        <f t="shared" si="31"/>
        <v>54 Textiles, printing and other skilled trades</v>
      </c>
      <c r="X24" s="69">
        <v>1.1897648302096633</v>
      </c>
      <c r="Y24" s="69">
        <v>1.1550033980103582</v>
      </c>
      <c r="Z24" s="69">
        <v>1.140429704295107</v>
      </c>
      <c r="AA24" s="69">
        <v>1.4570631425780221</v>
      </c>
      <c r="AB24" s="69">
        <v>1.9262369339713301</v>
      </c>
      <c r="AC24" s="69"/>
      <c r="AD24" s="69">
        <f t="shared" si="32"/>
        <v>0.78580722967622307</v>
      </c>
      <c r="AE24" s="69">
        <f>'RD T1'!E110</f>
        <v>0.83911609367709761</v>
      </c>
      <c r="AF24" s="69">
        <f t="shared" si="33"/>
        <v>1.6249233233533207</v>
      </c>
      <c r="AH24" t="str">
        <f t="shared" si="34"/>
        <v>54 Textiles, printing and other skilled trades</v>
      </c>
      <c r="AI24" s="69">
        <v>0.47285363138467051</v>
      </c>
      <c r="AJ24" s="69">
        <v>0.43329809582910916</v>
      </c>
      <c r="AK24" s="69">
        <v>0.47430448577673889</v>
      </c>
      <c r="AL24" s="69">
        <v>0.52096808993241839</v>
      </c>
      <c r="AM24" s="69">
        <v>0.66990013426300776</v>
      </c>
      <c r="AN24" s="69"/>
      <c r="AO24" s="69">
        <f t="shared" si="35"/>
        <v>0.19559564848626887</v>
      </c>
      <c r="AP24" s="69">
        <f>'RD T1'!E139</f>
        <v>0.31242846275229247</v>
      </c>
      <c r="AQ24" s="69">
        <f t="shared" si="36"/>
        <v>0.50802411123856128</v>
      </c>
      <c r="AS24" t="str">
        <f t="shared" si="37"/>
        <v>54 Textiles, printing and other skilled trades</v>
      </c>
      <c r="AT24" s="69">
        <v>0.52462161255816075</v>
      </c>
      <c r="AU24" s="69">
        <v>0.49659232773035206</v>
      </c>
      <c r="AV24" s="69">
        <v>0.51524812335234693</v>
      </c>
      <c r="AW24" s="69">
        <v>0.60642808248887226</v>
      </c>
      <c r="AX24" s="69">
        <v>0.76414196784388222</v>
      </c>
      <c r="AY24" s="69"/>
      <c r="AZ24" s="69">
        <f t="shared" si="38"/>
        <v>0.24889384449153529</v>
      </c>
      <c r="BA24" s="69">
        <f>'RD T1'!E168</f>
        <v>0.35003417400848191</v>
      </c>
      <c r="BB24" s="69">
        <f t="shared" si="39"/>
        <v>0.5989280185000172</v>
      </c>
      <c r="BD24" t="str">
        <f t="shared" si="40"/>
        <v>54 Textiles, printing and other skilled trades</v>
      </c>
      <c r="BE24" s="69">
        <v>3.4447363333320462</v>
      </c>
      <c r="BF24" s="69">
        <v>3.3356398508238532</v>
      </c>
      <c r="BG24" s="69">
        <v>3.1173001351701815</v>
      </c>
      <c r="BH24" s="69">
        <v>3.385462153264776</v>
      </c>
      <c r="BI24" s="69">
        <v>3.3303793802077299</v>
      </c>
      <c r="BJ24" s="69"/>
      <c r="BK24" s="69">
        <f t="shared" si="41"/>
        <v>0.21307924503754849</v>
      </c>
      <c r="BL24" s="69">
        <f>'RD T1'!E197</f>
        <v>1.374708597817498</v>
      </c>
      <c r="BM24" s="69">
        <f t="shared" si="42"/>
        <v>1.5877878428550465</v>
      </c>
      <c r="BO24" t="str">
        <f t="shared" si="43"/>
        <v>54 Textiles, printing and other skilled trades</v>
      </c>
      <c r="BP24" s="69">
        <v>4.4474952968187216</v>
      </c>
      <c r="BQ24" s="69">
        <v>3.8114372973310231</v>
      </c>
      <c r="BR24" s="69">
        <v>3.6775874218134303</v>
      </c>
      <c r="BS24" s="69">
        <v>3.408946451080741</v>
      </c>
      <c r="BT24" s="69">
        <v>2.7969187313936077</v>
      </c>
      <c r="BU24" s="69"/>
      <c r="BV24" s="69">
        <f t="shared" si="44"/>
        <v>-0.88066869041982265</v>
      </c>
      <c r="BW24" s="69">
        <f>'RD T1'!E226</f>
        <v>1.284640133555885</v>
      </c>
      <c r="BX24" s="69">
        <f t="shared" si="45"/>
        <v>0.40397144313606237</v>
      </c>
      <c r="BZ24" t="str">
        <f t="shared" si="46"/>
        <v>54 Textiles, printing and other skilled trades</v>
      </c>
      <c r="CA24" s="69">
        <v>3.6657331135298521</v>
      </c>
      <c r="CB24" s="69">
        <v>2.8264481114812994</v>
      </c>
      <c r="CC24" s="69">
        <v>2.917773353148541</v>
      </c>
      <c r="CD24" s="69">
        <v>2.8606103638605331</v>
      </c>
      <c r="CE24" s="69">
        <v>2.1501415235294696</v>
      </c>
      <c r="CF24" s="69"/>
      <c r="CG24" s="69">
        <f t="shared" si="47"/>
        <v>-0.76763182961907139</v>
      </c>
      <c r="CH24" s="69">
        <f>'RD T1'!E255</f>
        <v>0.97473565860760303</v>
      </c>
      <c r="CI24" s="69">
        <f t="shared" si="48"/>
        <v>0.20710382898853164</v>
      </c>
      <c r="CK24" t="str">
        <f t="shared" si="49"/>
        <v>54 Textiles, printing and other skilled trades</v>
      </c>
      <c r="CL24" s="69">
        <v>1.4024266267204963</v>
      </c>
      <c r="CM24" s="69">
        <v>1.1901966271208502</v>
      </c>
      <c r="CN24" s="69">
        <v>1.0805108350284611</v>
      </c>
      <c r="CO24" s="69">
        <v>0.93580269365762259</v>
      </c>
      <c r="CP24" s="69">
        <v>0.61153396158656947</v>
      </c>
      <c r="CQ24" s="69"/>
      <c r="CR24" s="69">
        <f t="shared" si="50"/>
        <v>-0.46897687344189165</v>
      </c>
      <c r="CS24" s="69">
        <f>'RD T1'!E284</f>
        <v>0.26375191276949356</v>
      </c>
      <c r="CT24" s="69">
        <f t="shared" si="51"/>
        <v>-0.20522496067239809</v>
      </c>
    </row>
    <row r="25" spans="1:98" x14ac:dyDescent="0.2">
      <c r="A25" s="10" t="str">
        <f>name!D21</f>
        <v>61 Caring personal service occupations</v>
      </c>
      <c r="B25" s="69">
        <v>3.92576176605553E-2</v>
      </c>
      <c r="C25" s="69">
        <v>5.3914661928202781E-2</v>
      </c>
      <c r="D25" s="69">
        <v>4.2933769108091255E-2</v>
      </c>
      <c r="E25" s="69">
        <v>6.2691033604974578E-2</v>
      </c>
      <c r="F25" s="69">
        <v>9.3225344820506789E-2</v>
      </c>
      <c r="G25" s="11"/>
      <c r="H25" s="69">
        <f t="shared" si="26"/>
        <v>5.0291575712415534E-2</v>
      </c>
      <c r="I25" s="69">
        <f>'RD T1'!E53</f>
        <v>3.5580253408208799E-2</v>
      </c>
      <c r="J25" s="69">
        <f t="shared" si="27"/>
        <v>8.5871829120624327E-2</v>
      </c>
      <c r="L25" t="str">
        <f t="shared" si="28"/>
        <v>61 Caring personal service occupations</v>
      </c>
      <c r="M25" s="69">
        <v>2.176002317717745</v>
      </c>
      <c r="N25" s="69">
        <v>3.3653379021038541</v>
      </c>
      <c r="O25" s="69">
        <v>2.6991995714122572</v>
      </c>
      <c r="P25" s="69">
        <v>3.8055532591444052</v>
      </c>
      <c r="Q25" s="69">
        <v>5.5205940730042276</v>
      </c>
      <c r="R25" s="11"/>
      <c r="S25" s="69">
        <f t="shared" si="29"/>
        <v>2.8213945015919704</v>
      </c>
      <c r="T25" s="69">
        <f>'RD T1'!E82</f>
        <v>2.2332489492398593</v>
      </c>
      <c r="U25" s="69">
        <f t="shared" si="30"/>
        <v>5.0546434508318292</v>
      </c>
      <c r="W25" t="str">
        <f t="shared" si="31"/>
        <v>61 Caring personal service occupations</v>
      </c>
      <c r="X25" s="69">
        <v>7.7815510344546714</v>
      </c>
      <c r="Y25" s="69">
        <v>9.1838841295696696</v>
      </c>
      <c r="Z25" s="69">
        <v>8.8898667794193891</v>
      </c>
      <c r="AA25" s="69">
        <v>11.064424111672201</v>
      </c>
      <c r="AB25" s="69">
        <v>14.726986526838772</v>
      </c>
      <c r="AC25" s="69"/>
      <c r="AD25" s="69">
        <f t="shared" si="32"/>
        <v>5.8371197474193828</v>
      </c>
      <c r="AE25" s="69">
        <f>'RD T1'!E111</f>
        <v>7.9186534575402101</v>
      </c>
      <c r="AF25" s="69">
        <f t="shared" si="33"/>
        <v>13.755773204959592</v>
      </c>
      <c r="AH25" t="str">
        <f t="shared" si="34"/>
        <v>61 Caring personal service occupations</v>
      </c>
      <c r="AI25" s="69">
        <v>6.9251172458272494</v>
      </c>
      <c r="AJ25" s="69">
        <v>7.1702399049958343</v>
      </c>
      <c r="AK25" s="69">
        <v>6.8178299652538366</v>
      </c>
      <c r="AL25" s="69">
        <v>7.2538104585637226</v>
      </c>
      <c r="AM25" s="69">
        <v>8.0774403531810606</v>
      </c>
      <c r="AN25" s="69"/>
      <c r="AO25" s="69">
        <f t="shared" si="35"/>
        <v>1.259610387927224</v>
      </c>
      <c r="AP25" s="69">
        <f>'RD T1'!E140</f>
        <v>4.3892605051535387</v>
      </c>
      <c r="AQ25" s="69">
        <f t="shared" si="36"/>
        <v>5.6488708930807627</v>
      </c>
      <c r="AS25" t="str">
        <f t="shared" si="37"/>
        <v>61 Caring personal service occupations</v>
      </c>
      <c r="AT25" s="69">
        <v>3.5302079848647252</v>
      </c>
      <c r="AU25" s="69">
        <v>4.0324157555308595</v>
      </c>
      <c r="AV25" s="69">
        <v>3.8131536900980016</v>
      </c>
      <c r="AW25" s="69">
        <v>4.1342637573906682</v>
      </c>
      <c r="AX25" s="69">
        <v>4.8118385280508171</v>
      </c>
      <c r="AY25" s="69"/>
      <c r="AZ25" s="69">
        <f t="shared" si="38"/>
        <v>0.99868483795281549</v>
      </c>
      <c r="BA25" s="69">
        <f>'RD T1'!E169</f>
        <v>2.5552019831814912</v>
      </c>
      <c r="BB25" s="69">
        <f t="shared" si="39"/>
        <v>3.5538868211343067</v>
      </c>
      <c r="BD25" t="str">
        <f t="shared" si="40"/>
        <v>61 Caring personal service occupations</v>
      </c>
      <c r="BE25" s="69">
        <v>22.292080129609417</v>
      </c>
      <c r="BF25" s="69">
        <v>26.387447049568742</v>
      </c>
      <c r="BG25" s="69">
        <v>26.273232804684955</v>
      </c>
      <c r="BH25" s="69">
        <v>27.980323484986492</v>
      </c>
      <c r="BI25" s="69">
        <v>31.795413798598634</v>
      </c>
      <c r="BJ25" s="69"/>
      <c r="BK25" s="69">
        <f t="shared" si="41"/>
        <v>5.522180993913679</v>
      </c>
      <c r="BL25" s="69">
        <f>'RD T1'!E198</f>
        <v>15.841316082646605</v>
      </c>
      <c r="BM25" s="69">
        <f t="shared" si="42"/>
        <v>21.363497076560286</v>
      </c>
      <c r="BO25" t="str">
        <f t="shared" si="43"/>
        <v>61 Caring personal service occupations</v>
      </c>
      <c r="BP25" s="69">
        <v>18.707660252431605</v>
      </c>
      <c r="BQ25" s="69">
        <v>19.017980274749156</v>
      </c>
      <c r="BR25" s="69">
        <v>17.802156213856104</v>
      </c>
      <c r="BS25" s="69">
        <v>16.409268707249094</v>
      </c>
      <c r="BT25" s="69">
        <v>12.817115951728484</v>
      </c>
      <c r="BU25" s="69"/>
      <c r="BV25" s="69">
        <f t="shared" si="44"/>
        <v>-4.9850402621276206</v>
      </c>
      <c r="BW25" s="69">
        <f>'RD T1'!E227</f>
        <v>7.8752431493249828</v>
      </c>
      <c r="BX25" s="69">
        <f t="shared" si="45"/>
        <v>2.8902028871973622</v>
      </c>
      <c r="BZ25" t="str">
        <f t="shared" si="46"/>
        <v>61 Caring personal service occupations</v>
      </c>
      <c r="CA25" s="69">
        <v>6.3855024921810317</v>
      </c>
      <c r="CB25" s="69">
        <v>3.2812968569807421</v>
      </c>
      <c r="CC25" s="69">
        <v>2.9602249635408522</v>
      </c>
      <c r="CD25" s="69">
        <v>1.9930575390568233</v>
      </c>
      <c r="CE25" s="69">
        <v>1.3996496124032554</v>
      </c>
      <c r="CF25" s="69"/>
      <c r="CG25" s="69">
        <f t="shared" si="47"/>
        <v>-1.5605753511375968</v>
      </c>
      <c r="CH25" s="69">
        <f>'RD T1'!E256</f>
        <v>0.63427553945033499</v>
      </c>
      <c r="CI25" s="69">
        <f t="shared" si="48"/>
        <v>-0.92629981168726183</v>
      </c>
      <c r="CK25" t="str">
        <f t="shared" si="49"/>
        <v>61 Caring personal service occupations</v>
      </c>
      <c r="CL25" s="69">
        <v>0.69705293255501755</v>
      </c>
      <c r="CM25" s="69">
        <v>0.68058602769009247</v>
      </c>
      <c r="CN25" s="69">
        <v>0.58386302127951017</v>
      </c>
      <c r="CO25" s="69">
        <v>0.78660767483354244</v>
      </c>
      <c r="CP25" s="69">
        <v>0.85515361967298431</v>
      </c>
      <c r="CQ25" s="69"/>
      <c r="CR25" s="69">
        <f t="shared" si="50"/>
        <v>0.27129059839347414</v>
      </c>
      <c r="CS25" s="69">
        <f>'RD T1'!E285</f>
        <v>0.23180250347581907</v>
      </c>
      <c r="CT25" s="69">
        <f t="shared" si="51"/>
        <v>0.50309310186929324</v>
      </c>
    </row>
    <row r="26" spans="1:98" x14ac:dyDescent="0.2">
      <c r="A26" s="10" t="str">
        <f>name!D22</f>
        <v>62 Leisure, travel and related personal service occupations</v>
      </c>
      <c r="B26" s="69">
        <v>1.7021306063926829E-2</v>
      </c>
      <c r="C26" s="69">
        <v>2.8561274343648049E-2</v>
      </c>
      <c r="D26" s="69">
        <v>1.9588012988334982E-2</v>
      </c>
      <c r="E26" s="69">
        <v>2.6013965332656479E-2</v>
      </c>
      <c r="F26" s="69">
        <v>4.237099757829034E-2</v>
      </c>
      <c r="G26" s="11"/>
      <c r="H26" s="69">
        <f t="shared" si="26"/>
        <v>2.2782984589955358E-2</v>
      </c>
      <c r="I26" s="69">
        <f>'RD T1'!E54</f>
        <v>1.473683965692912E-2</v>
      </c>
      <c r="J26" s="69">
        <f t="shared" si="27"/>
        <v>3.7519824246884478E-2</v>
      </c>
      <c r="L26" t="str">
        <f t="shared" si="28"/>
        <v>62 Leisure, travel and related personal service occupations</v>
      </c>
      <c r="M26" s="69">
        <v>0.3879303517283626</v>
      </c>
      <c r="N26" s="69">
        <v>0.6569269439129739</v>
      </c>
      <c r="O26" s="69">
        <v>0.49496046125666465</v>
      </c>
      <c r="P26" s="69">
        <v>0.58307697208032172</v>
      </c>
      <c r="Q26" s="69">
        <v>0.783518090659031</v>
      </c>
      <c r="R26" s="11"/>
      <c r="S26" s="69">
        <f t="shared" si="29"/>
        <v>0.28855762940236634</v>
      </c>
      <c r="T26" s="69">
        <f>'RD T1'!E83</f>
        <v>0.30717264902312513</v>
      </c>
      <c r="U26" s="69">
        <f t="shared" si="30"/>
        <v>0.59573027842549142</v>
      </c>
      <c r="W26" t="str">
        <f t="shared" si="31"/>
        <v>62 Leisure, travel and related personal service occupations</v>
      </c>
      <c r="X26" s="69">
        <v>1.8392921359832415</v>
      </c>
      <c r="Y26" s="69">
        <v>2.5141695753620095</v>
      </c>
      <c r="Z26" s="69">
        <v>2.4573163228067121</v>
      </c>
      <c r="AA26" s="69">
        <v>2.8873236984820112</v>
      </c>
      <c r="AB26" s="69">
        <v>4.0293106764246298</v>
      </c>
      <c r="AC26" s="69"/>
      <c r="AD26" s="69">
        <f t="shared" si="32"/>
        <v>1.5719943536179177</v>
      </c>
      <c r="AE26" s="69">
        <f>'RD T1'!E112</f>
        <v>1.9954600002967013</v>
      </c>
      <c r="AF26" s="69">
        <f t="shared" si="33"/>
        <v>3.5674543539146191</v>
      </c>
      <c r="AH26" t="str">
        <f t="shared" si="34"/>
        <v>62 Leisure, travel and related personal service occupations</v>
      </c>
      <c r="AI26" s="69">
        <v>1.158534456064765</v>
      </c>
      <c r="AJ26" s="69">
        <v>1.5948575954215047</v>
      </c>
      <c r="AK26" s="69">
        <v>1.5300537333099675</v>
      </c>
      <c r="AL26" s="69">
        <v>1.6764277706112911</v>
      </c>
      <c r="AM26" s="69">
        <v>2.3393619812749513</v>
      </c>
      <c r="AN26" s="69"/>
      <c r="AO26" s="69">
        <f t="shared" si="35"/>
        <v>0.8093082479649838</v>
      </c>
      <c r="AP26" s="69">
        <f>'RD T1'!E141</f>
        <v>1.146061070441752</v>
      </c>
      <c r="AQ26" s="69">
        <f t="shared" si="36"/>
        <v>1.9553693184067358</v>
      </c>
      <c r="AS26" t="str">
        <f t="shared" si="37"/>
        <v>62 Leisure, travel and related personal service occupations</v>
      </c>
      <c r="AT26" s="69">
        <v>1.3170570631898835</v>
      </c>
      <c r="AU26" s="69">
        <v>1.787027847471143</v>
      </c>
      <c r="AV26" s="69">
        <v>1.9434239714155777</v>
      </c>
      <c r="AW26" s="69">
        <v>2.1500735730266425</v>
      </c>
      <c r="AX26" s="69">
        <v>3.2090901668830267</v>
      </c>
      <c r="AY26" s="69"/>
      <c r="AZ26" s="69">
        <f t="shared" si="38"/>
        <v>1.2656661954674491</v>
      </c>
      <c r="BA26" s="69">
        <f>'RD T1'!E170</f>
        <v>1.5252957603471111</v>
      </c>
      <c r="BB26" s="69">
        <f t="shared" si="39"/>
        <v>2.7909619558145602</v>
      </c>
      <c r="BD26" t="str">
        <f t="shared" si="40"/>
        <v>62 Leisure, travel and related personal service occupations</v>
      </c>
      <c r="BE26" s="69">
        <v>5.4283752370164402</v>
      </c>
      <c r="BF26" s="69">
        <v>6.5751374627173389</v>
      </c>
      <c r="BG26" s="69">
        <v>6.4322724404989096</v>
      </c>
      <c r="BH26" s="69">
        <v>5.7882406625729415</v>
      </c>
      <c r="BI26" s="69">
        <v>5.5289566041630653</v>
      </c>
      <c r="BJ26" s="69"/>
      <c r="BK26" s="69">
        <f t="shared" si="41"/>
        <v>-0.90331583633584422</v>
      </c>
      <c r="BL26" s="69">
        <f>'RD T1'!E199</f>
        <v>2.5668841010918642</v>
      </c>
      <c r="BM26" s="69">
        <f t="shared" si="42"/>
        <v>1.6635682647560199</v>
      </c>
      <c r="BO26" t="str">
        <f t="shared" si="43"/>
        <v>62 Leisure, travel and related personal service occupations</v>
      </c>
      <c r="BP26" s="69">
        <v>5.7258100414662989</v>
      </c>
      <c r="BQ26" s="69">
        <v>6.6188121009601142</v>
      </c>
      <c r="BR26" s="69">
        <v>6.2140846701372139</v>
      </c>
      <c r="BS26" s="69">
        <v>4.9264398461290915</v>
      </c>
      <c r="BT26" s="69">
        <v>3.8239783679719994</v>
      </c>
      <c r="BU26" s="69"/>
      <c r="BV26" s="69">
        <f t="shared" si="44"/>
        <v>-2.3901063021652145</v>
      </c>
      <c r="BW26" s="69">
        <f>'RD T1'!E228</f>
        <v>2.2864483480028981</v>
      </c>
      <c r="BX26" s="69">
        <f t="shared" si="45"/>
        <v>-0.10365795416231638</v>
      </c>
      <c r="BZ26" t="str">
        <f t="shared" si="46"/>
        <v>62 Leisure, travel and related personal service occupations</v>
      </c>
      <c r="CA26" s="69">
        <v>4.0993943269546822</v>
      </c>
      <c r="CB26" s="69">
        <v>4.1771559643537604</v>
      </c>
      <c r="CC26" s="69">
        <v>3.9767810182345169</v>
      </c>
      <c r="CD26" s="69">
        <v>3.9485996250896607</v>
      </c>
      <c r="CE26" s="69">
        <v>3.0637789313198414</v>
      </c>
      <c r="CF26" s="69"/>
      <c r="CG26" s="69">
        <f t="shared" si="47"/>
        <v>-0.91300208691467555</v>
      </c>
      <c r="CH26" s="69">
        <f>'RD T1'!E257</f>
        <v>1.5109352161776479</v>
      </c>
      <c r="CI26" s="69">
        <f t="shared" si="48"/>
        <v>0.59793312926297237</v>
      </c>
      <c r="CK26" t="str">
        <f t="shared" si="49"/>
        <v>62 Leisure, travel and related personal service occupations</v>
      </c>
      <c r="CL26" s="69">
        <v>1.1638286770118595</v>
      </c>
      <c r="CM26" s="69">
        <v>1.1500265861778132</v>
      </c>
      <c r="CN26" s="69">
        <v>0.91548595545874256</v>
      </c>
      <c r="CO26" s="69">
        <v>0.71713880516869399</v>
      </c>
      <c r="CP26" s="69">
        <v>0.3546236099696275</v>
      </c>
      <c r="CQ26" s="69"/>
      <c r="CR26" s="69">
        <f t="shared" si="50"/>
        <v>-0.56086234548911507</v>
      </c>
      <c r="CS26" s="69">
        <f>'RD T1'!E286</f>
        <v>0.19451753315444381</v>
      </c>
      <c r="CT26" s="69">
        <f t="shared" si="51"/>
        <v>-0.36634481233467125</v>
      </c>
    </row>
    <row r="27" spans="1:98" x14ac:dyDescent="0.2">
      <c r="A27" s="10" t="str">
        <f>name!D23</f>
        <v>63 Community and civil enforcement occupations</v>
      </c>
      <c r="B27" s="69">
        <v>1.5504750313381705E-3</v>
      </c>
      <c r="C27" s="69">
        <v>1.9814071088891457E-3</v>
      </c>
      <c r="D27" s="69">
        <v>1.8424041967591627E-3</v>
      </c>
      <c r="E27" s="69">
        <v>2.2647748673317986E-3</v>
      </c>
      <c r="F27" s="69">
        <v>3.4949864233988193E-3</v>
      </c>
      <c r="G27" s="11"/>
      <c r="H27" s="69">
        <f t="shared" si="26"/>
        <v>1.6525822266396566E-3</v>
      </c>
      <c r="I27" s="69">
        <f>'RD T1'!E55</f>
        <v>1.3309549235914911E-3</v>
      </c>
      <c r="J27" s="69">
        <f t="shared" si="27"/>
        <v>2.9835371502311475E-3</v>
      </c>
      <c r="L27" t="str">
        <f t="shared" si="28"/>
        <v>63 Community and civil enforcement occupations</v>
      </c>
      <c r="M27" s="69">
        <v>2.510286684759519E-2</v>
      </c>
      <c r="N27" s="69">
        <v>2.6108099519498277E-2</v>
      </c>
      <c r="O27" s="69">
        <v>3.0049893746080001E-2</v>
      </c>
      <c r="P27" s="69">
        <v>2.9796117108260408E-2</v>
      </c>
      <c r="Q27" s="69">
        <v>4.6555188703968998E-2</v>
      </c>
      <c r="R27" s="11"/>
      <c r="S27" s="69">
        <f t="shared" si="29"/>
        <v>1.6505294957888998E-2</v>
      </c>
      <c r="T27" s="69">
        <f>'RD T1'!E84</f>
        <v>1.7202739897110492E-2</v>
      </c>
      <c r="U27" s="69">
        <f t="shared" si="30"/>
        <v>3.3708034854999486E-2</v>
      </c>
      <c r="W27" t="str">
        <f t="shared" si="31"/>
        <v>63 Community and civil enforcement occupations</v>
      </c>
      <c r="X27" s="69">
        <v>0.12641031523733484</v>
      </c>
      <c r="Y27" s="69">
        <v>0.12277872550353519</v>
      </c>
      <c r="Z27" s="69">
        <v>0.14511125539927566</v>
      </c>
      <c r="AA27" s="69">
        <v>0.14887636515484226</v>
      </c>
      <c r="AB27" s="69">
        <v>0.20382001661184615</v>
      </c>
      <c r="AC27" s="69"/>
      <c r="AD27" s="69">
        <f t="shared" si="32"/>
        <v>5.8708761212570487E-2</v>
      </c>
      <c r="AE27" s="69">
        <f>'RD T1'!E113</f>
        <v>9.867635836654555E-2</v>
      </c>
      <c r="AF27" s="69">
        <f t="shared" si="33"/>
        <v>0.15738511957911605</v>
      </c>
      <c r="AH27" t="str">
        <f t="shared" si="34"/>
        <v>63 Community and civil enforcement occupations</v>
      </c>
      <c r="AI27" s="69">
        <v>3.6590757765784854E-2</v>
      </c>
      <c r="AJ27" s="69">
        <v>3.1847816881131571E-2</v>
      </c>
      <c r="AK27" s="69">
        <v>4.4800585289554419E-2</v>
      </c>
      <c r="AL27" s="69">
        <v>3.7540643720721169E-2</v>
      </c>
      <c r="AM27" s="69">
        <v>5.1425933466441268E-2</v>
      </c>
      <c r="AN27" s="69"/>
      <c r="AO27" s="69">
        <f t="shared" si="35"/>
        <v>6.6253481768868486E-3</v>
      </c>
      <c r="AP27" s="69">
        <f>'RD T1'!E142</f>
        <v>2.2977636775453846E-2</v>
      </c>
      <c r="AQ27" s="69">
        <f t="shared" si="36"/>
        <v>2.9602984952340695E-2</v>
      </c>
      <c r="AS27" t="str">
        <f t="shared" si="37"/>
        <v>63 Community and civil enforcement occupations</v>
      </c>
      <c r="AT27" s="69">
        <v>3.4985209936798864E-2</v>
      </c>
      <c r="AU27" s="69">
        <v>2.751312143959082E-2</v>
      </c>
      <c r="AV27" s="69">
        <v>3.5830690990284179E-2</v>
      </c>
      <c r="AW27" s="69">
        <v>2.6504072777378353E-2</v>
      </c>
      <c r="AX27" s="69">
        <v>3.0251711145182075E-2</v>
      </c>
      <c r="AY27" s="69"/>
      <c r="AZ27" s="69">
        <f t="shared" si="38"/>
        <v>-5.5789798451021042E-3</v>
      </c>
      <c r="BA27" s="69">
        <f>'RD T1'!E171</f>
        <v>1.587830679846634E-2</v>
      </c>
      <c r="BB27" s="69">
        <f t="shared" si="39"/>
        <v>1.0299326953364236E-2</v>
      </c>
      <c r="BD27" t="str">
        <f t="shared" si="40"/>
        <v>63 Community and civil enforcement occupations</v>
      </c>
      <c r="BE27" s="69">
        <v>0.17931299454970751</v>
      </c>
      <c r="BF27" s="69">
        <v>0.14418959151355848</v>
      </c>
      <c r="BG27" s="69">
        <v>0.18615066428774094</v>
      </c>
      <c r="BH27" s="69">
        <v>0.1335261162231858</v>
      </c>
      <c r="BI27" s="69">
        <v>0.16971177132650136</v>
      </c>
      <c r="BJ27" s="69"/>
      <c r="BK27" s="69">
        <f t="shared" si="41"/>
        <v>-1.6438892961239571E-2</v>
      </c>
      <c r="BL27" s="69">
        <f>'RD T1'!E200</f>
        <v>5.3959353189493138E-2</v>
      </c>
      <c r="BM27" s="69">
        <f t="shared" si="42"/>
        <v>3.7520460228253567E-2</v>
      </c>
      <c r="BO27" t="str">
        <f t="shared" si="43"/>
        <v>63 Community and civil enforcement occupations</v>
      </c>
      <c r="BP27" s="69">
        <v>0.23840976774665923</v>
      </c>
      <c r="BQ27" s="69">
        <v>0.21249019437491118</v>
      </c>
      <c r="BR27" s="69">
        <v>0.25901884611558867</v>
      </c>
      <c r="BS27" s="69">
        <v>0.1883330490147179</v>
      </c>
      <c r="BT27" s="69">
        <v>0.19934145368447015</v>
      </c>
      <c r="BU27" s="69"/>
      <c r="BV27" s="69">
        <f t="shared" si="44"/>
        <v>-5.9677392431118526E-2</v>
      </c>
      <c r="BW27" s="69">
        <f>'RD T1'!E229</f>
        <v>8.1087005230929973E-2</v>
      </c>
      <c r="BX27" s="69">
        <f t="shared" si="45"/>
        <v>2.1409612799811448E-2</v>
      </c>
      <c r="BZ27" t="str">
        <f t="shared" si="46"/>
        <v>63 Community and civil enforcement occupations</v>
      </c>
      <c r="CA27" s="69">
        <v>0.21252115337687488</v>
      </c>
      <c r="CB27" s="69">
        <v>0.17267335137901274</v>
      </c>
      <c r="CC27" s="69">
        <v>0.23132071787608999</v>
      </c>
      <c r="CD27" s="69">
        <v>0.16083522800050457</v>
      </c>
      <c r="CE27" s="69">
        <v>0.12971659537980149</v>
      </c>
      <c r="CF27" s="69"/>
      <c r="CG27" s="69">
        <f t="shared" si="47"/>
        <v>-0.1016041224962885</v>
      </c>
      <c r="CH27" s="69">
        <f>'RD T1'!E258</f>
        <v>6.2191659910519982E-2</v>
      </c>
      <c r="CI27" s="69">
        <f t="shared" si="48"/>
        <v>-3.9412462585768519E-2</v>
      </c>
      <c r="CK27" t="str">
        <f t="shared" si="49"/>
        <v>63 Community and civil enforcement occupations</v>
      </c>
      <c r="CL27" s="69">
        <v>5.807795067837665E-2</v>
      </c>
      <c r="CM27" s="69">
        <v>3.8913416289860753E-2</v>
      </c>
      <c r="CN27" s="69">
        <v>4.5456711695708585E-2</v>
      </c>
      <c r="CO27" s="69">
        <v>2.209740318537181E-2</v>
      </c>
      <c r="CP27" s="69">
        <v>1.568732580693832E-2</v>
      </c>
      <c r="CQ27" s="69"/>
      <c r="CR27" s="69">
        <f t="shared" si="50"/>
        <v>-2.9769385888770265E-2</v>
      </c>
      <c r="CS27" s="69">
        <f>'RD T1'!E287</f>
        <v>5.5714595013134326E-3</v>
      </c>
      <c r="CT27" s="69">
        <f t="shared" si="51"/>
        <v>-2.4197926387456832E-2</v>
      </c>
    </row>
    <row r="28" spans="1:98" x14ac:dyDescent="0.2">
      <c r="A28" s="10" t="str">
        <f>name!D24</f>
        <v>71 Sales occupations</v>
      </c>
      <c r="B28" s="69">
        <v>0.12357059690951461</v>
      </c>
      <c r="C28" s="69">
        <v>0.16360292662228121</v>
      </c>
      <c r="D28" s="69">
        <v>0.11460781016828855</v>
      </c>
      <c r="E28" s="69">
        <v>0.13980104183170933</v>
      </c>
      <c r="F28" s="69">
        <v>0.18433357821738297</v>
      </c>
      <c r="G28" s="11"/>
      <c r="H28" s="69">
        <f t="shared" si="26"/>
        <v>6.9725768049094417E-2</v>
      </c>
      <c r="I28" s="69">
        <f>'RD T1'!E56</f>
        <v>6.5016787169405121E-2</v>
      </c>
      <c r="J28" s="69">
        <f t="shared" si="27"/>
        <v>0.13474255521849954</v>
      </c>
      <c r="L28" t="str">
        <f t="shared" si="28"/>
        <v>71 Sales occupations</v>
      </c>
      <c r="M28" s="69">
        <v>1.536684215454281</v>
      </c>
      <c r="N28" s="69">
        <v>2.0294479278232074</v>
      </c>
      <c r="O28" s="69">
        <v>1.7469947169551379</v>
      </c>
      <c r="P28" s="69">
        <v>2.2595940818914291</v>
      </c>
      <c r="Q28" s="69">
        <v>3.4554976973142124</v>
      </c>
      <c r="R28" s="11"/>
      <c r="S28" s="69">
        <f t="shared" si="29"/>
        <v>1.7085029803590746</v>
      </c>
      <c r="T28" s="69">
        <f>'RD T1'!E85</f>
        <v>1.1515617694033571</v>
      </c>
      <c r="U28" s="69">
        <f t="shared" si="30"/>
        <v>2.8600647497624316</v>
      </c>
      <c r="W28" t="str">
        <f t="shared" si="31"/>
        <v>71 Sales occupations</v>
      </c>
      <c r="X28" s="69">
        <v>7.0380951570432924</v>
      </c>
      <c r="Y28" s="69">
        <v>7.1897144717240815</v>
      </c>
      <c r="Z28" s="69">
        <v>7.6461821102953795</v>
      </c>
      <c r="AA28" s="69">
        <v>8.7232523666789383</v>
      </c>
      <c r="AB28" s="69">
        <v>12.130549565434034</v>
      </c>
      <c r="AC28" s="69"/>
      <c r="AD28" s="69">
        <f t="shared" si="32"/>
        <v>4.4843674551386545</v>
      </c>
      <c r="AE28" s="69">
        <f>'RD T1'!E114</f>
        <v>5.4125308829243375</v>
      </c>
      <c r="AF28" s="69">
        <f t="shared" si="33"/>
        <v>9.8968983380629929</v>
      </c>
      <c r="AH28" t="str">
        <f t="shared" si="34"/>
        <v>71 Sales occupations</v>
      </c>
      <c r="AI28" s="69">
        <v>2.5090145022069192</v>
      </c>
      <c r="AJ28" s="69">
        <v>2.5862938323086202</v>
      </c>
      <c r="AK28" s="69">
        <v>2.7047916458307277</v>
      </c>
      <c r="AL28" s="69">
        <v>2.9321483113034223</v>
      </c>
      <c r="AM28" s="69">
        <v>4.0872449302829823</v>
      </c>
      <c r="AN28" s="69"/>
      <c r="AO28" s="69">
        <f t="shared" si="35"/>
        <v>1.3824532844522546</v>
      </c>
      <c r="AP28" s="69">
        <f>'RD T1'!E143</f>
        <v>1.8896468537023206</v>
      </c>
      <c r="AQ28" s="69">
        <f t="shared" si="36"/>
        <v>3.2721001381545749</v>
      </c>
      <c r="AS28" t="str">
        <f t="shared" si="37"/>
        <v>71 Sales occupations</v>
      </c>
      <c r="AT28" s="69">
        <v>2.1849019300325003</v>
      </c>
      <c r="AU28" s="69">
        <v>2.1554617091788568</v>
      </c>
      <c r="AV28" s="69">
        <v>2.3814600304767573</v>
      </c>
      <c r="AW28" s="69">
        <v>2.4195636904288222</v>
      </c>
      <c r="AX28" s="69">
        <v>3.1068987368064156</v>
      </c>
      <c r="AY28" s="69"/>
      <c r="AZ28" s="69">
        <f t="shared" si="38"/>
        <v>0.72543870632965834</v>
      </c>
      <c r="BA28" s="69">
        <f>'RD T1'!E172</f>
        <v>1.2261159846204193</v>
      </c>
      <c r="BB28" s="69">
        <f t="shared" si="39"/>
        <v>1.9515546909500776</v>
      </c>
      <c r="BD28" t="str">
        <f t="shared" si="40"/>
        <v>71 Sales occupations</v>
      </c>
      <c r="BE28" s="69">
        <v>16.760064618403309</v>
      </c>
      <c r="BF28" s="69">
        <v>17.643620423207711</v>
      </c>
      <c r="BG28" s="69">
        <v>17.682283253648997</v>
      </c>
      <c r="BH28" s="69">
        <v>17.726724576457755</v>
      </c>
      <c r="BI28" s="69">
        <v>19.235695610158746</v>
      </c>
      <c r="BJ28" s="69"/>
      <c r="BK28" s="69">
        <f t="shared" si="41"/>
        <v>1.5534123565097495</v>
      </c>
      <c r="BL28" s="69">
        <f>'RD T1'!E201</f>
        <v>8.2756896845530932</v>
      </c>
      <c r="BM28" s="69">
        <f t="shared" si="42"/>
        <v>9.8291020410628427</v>
      </c>
      <c r="BO28" t="str">
        <f t="shared" si="43"/>
        <v>71 Sales occupations</v>
      </c>
      <c r="BP28" s="69">
        <v>18.462300366878331</v>
      </c>
      <c r="BQ28" s="69">
        <v>17.247239654533217</v>
      </c>
      <c r="BR28" s="69">
        <v>16.680032568820206</v>
      </c>
      <c r="BS28" s="69">
        <v>15.207198513327855</v>
      </c>
      <c r="BT28" s="69">
        <v>12.665516513598709</v>
      </c>
      <c r="BU28" s="69"/>
      <c r="BV28" s="69">
        <f t="shared" si="44"/>
        <v>-4.0145160552214971</v>
      </c>
      <c r="BW28" s="69">
        <f>'RD T1'!E230</f>
        <v>7.3518918464389547</v>
      </c>
      <c r="BX28" s="69">
        <f t="shared" si="45"/>
        <v>3.3373757912174575</v>
      </c>
      <c r="BZ28" t="str">
        <f t="shared" si="46"/>
        <v>71 Sales occupations</v>
      </c>
      <c r="CA28" s="69">
        <v>14.359579759893862</v>
      </c>
      <c r="CB28" s="69">
        <v>11.593433342920985</v>
      </c>
      <c r="CC28" s="69">
        <v>11.177746426441209</v>
      </c>
      <c r="CD28" s="69">
        <v>9.6913359354520843</v>
      </c>
      <c r="CE28" s="69">
        <v>3.5325182418811072</v>
      </c>
      <c r="CF28" s="69"/>
      <c r="CG28" s="69">
        <f t="shared" si="47"/>
        <v>-7.6452281845601018</v>
      </c>
      <c r="CH28" s="69">
        <f>'RD T1'!E259</f>
        <v>2.7560750612611198</v>
      </c>
      <c r="CI28" s="69">
        <f t="shared" si="48"/>
        <v>-4.889153123298982</v>
      </c>
      <c r="CK28" t="str">
        <f t="shared" si="49"/>
        <v>71 Sales occupations</v>
      </c>
      <c r="CL28" s="69">
        <v>4.7331895420838608</v>
      </c>
      <c r="CM28" s="69">
        <v>4.1453121359775755</v>
      </c>
      <c r="CN28" s="69">
        <v>3.3872500582347458</v>
      </c>
      <c r="CO28" s="69">
        <v>2.9555507338434124</v>
      </c>
      <c r="CP28" s="69">
        <v>1.9741719040790131</v>
      </c>
      <c r="CQ28" s="69"/>
      <c r="CR28" s="69">
        <f t="shared" si="50"/>
        <v>-1.4130781541557327</v>
      </c>
      <c r="CS28" s="69">
        <f>'RD T1'!E288</f>
        <v>0.71637369515809157</v>
      </c>
      <c r="CT28" s="69">
        <f t="shared" si="51"/>
        <v>-0.69670445899764111</v>
      </c>
    </row>
    <row r="29" spans="1:98" x14ac:dyDescent="0.2">
      <c r="A29" s="10" t="str">
        <f>name!D25</f>
        <v>72 Customer service occupations</v>
      </c>
      <c r="B29" s="69">
        <v>4.1178390982156303E-2</v>
      </c>
      <c r="C29" s="69">
        <v>5.4327777008256632E-2</v>
      </c>
      <c r="D29" s="69">
        <v>4.9871126211663987E-2</v>
      </c>
      <c r="E29" s="69">
        <v>7.5911469310574201E-2</v>
      </c>
      <c r="F29" s="69">
        <v>0.10946119316780761</v>
      </c>
      <c r="G29" s="11"/>
      <c r="H29" s="69">
        <f>F29-D29</f>
        <v>5.9590066956143627E-2</v>
      </c>
      <c r="I29" s="69">
        <f>'RD T1'!E57</f>
        <v>3.4747700200408738E-2</v>
      </c>
      <c r="J29" s="69">
        <f t="shared" si="27"/>
        <v>9.4337767156552371E-2</v>
      </c>
      <c r="L29" t="str">
        <f t="shared" si="28"/>
        <v>72 Customer service occupations</v>
      </c>
      <c r="M29" s="69">
        <v>0.46945985588367711</v>
      </c>
      <c r="N29" s="69">
        <v>0.74661890333733449</v>
      </c>
      <c r="O29" s="69">
        <v>0.63378861050899804</v>
      </c>
      <c r="P29" s="69">
        <v>0.92070180175856497</v>
      </c>
      <c r="Q29" s="69">
        <v>1.3556797444708346</v>
      </c>
      <c r="R29" s="11"/>
      <c r="S29" s="69">
        <f t="shared" si="29"/>
        <v>0.72189113396183657</v>
      </c>
      <c r="T29" s="69">
        <f>'RD T1'!E86</f>
        <v>0.45600069121187353</v>
      </c>
      <c r="U29" s="69">
        <f t="shared" si="30"/>
        <v>1.17789182517371</v>
      </c>
      <c r="W29" t="str">
        <f t="shared" si="31"/>
        <v>72 Customer service occupations</v>
      </c>
      <c r="X29" s="69">
        <v>1.9784661031691371</v>
      </c>
      <c r="Y29" s="69">
        <v>2.3226815415554181</v>
      </c>
      <c r="Z29" s="69">
        <v>2.4337663501161022</v>
      </c>
      <c r="AA29" s="69">
        <v>3.021221111022427</v>
      </c>
      <c r="AB29" s="69">
        <v>4.1459100498272328</v>
      </c>
      <c r="AC29" s="69"/>
      <c r="AD29" s="69">
        <f t="shared" si="32"/>
        <v>1.7121436997111306</v>
      </c>
      <c r="AE29" s="69">
        <f>'RD T1'!E115</f>
        <v>1.7781049220343736</v>
      </c>
      <c r="AF29" s="69">
        <f t="shared" si="33"/>
        <v>3.4902486217455042</v>
      </c>
      <c r="AH29" t="str">
        <f t="shared" si="34"/>
        <v>72 Customer service occupations</v>
      </c>
      <c r="AI29" s="69">
        <v>0.6434817231010187</v>
      </c>
      <c r="AJ29" s="69">
        <v>0.78891966484567977</v>
      </c>
      <c r="AK29" s="69">
        <v>0.86449752353501286</v>
      </c>
      <c r="AL29" s="69">
        <v>1.0655524920464854</v>
      </c>
      <c r="AM29" s="69">
        <v>1.4687850349199625</v>
      </c>
      <c r="AN29" s="69"/>
      <c r="AO29" s="69">
        <f t="shared" si="35"/>
        <v>0.60428751138494963</v>
      </c>
      <c r="AP29" s="69">
        <f>'RD T1'!E144</f>
        <v>0.63525319941473712</v>
      </c>
      <c r="AQ29" s="69">
        <f t="shared" si="36"/>
        <v>1.2395407107996868</v>
      </c>
      <c r="AS29" t="str">
        <f t="shared" si="37"/>
        <v>72 Customer service occupations</v>
      </c>
      <c r="AT29" s="69">
        <v>0.88412605680141443</v>
      </c>
      <c r="AU29" s="69">
        <v>0.96159982596085336</v>
      </c>
      <c r="AV29" s="69">
        <v>1.0380048332779033</v>
      </c>
      <c r="AW29" s="69">
        <v>1.2792141789030951</v>
      </c>
      <c r="AX29" s="69">
        <v>1.545933340063276</v>
      </c>
      <c r="AY29" s="69"/>
      <c r="AZ29" s="69">
        <f t="shared" si="38"/>
        <v>0.50792850678537271</v>
      </c>
      <c r="BA29" s="69">
        <f>'RD T1'!E173</f>
        <v>0.63717135388144819</v>
      </c>
      <c r="BB29" s="69">
        <f t="shared" si="39"/>
        <v>1.145099860666821</v>
      </c>
      <c r="BD29" t="str">
        <f t="shared" si="40"/>
        <v>72 Customer service occupations</v>
      </c>
      <c r="BE29" s="69">
        <v>3.5779830163774449</v>
      </c>
      <c r="BF29" s="69">
        <v>4.1980100550242465</v>
      </c>
      <c r="BG29" s="69">
        <v>4.4386310200117203</v>
      </c>
      <c r="BH29" s="69">
        <v>4.9091085279928386</v>
      </c>
      <c r="BI29" s="69">
        <v>5.5471671973792489</v>
      </c>
      <c r="BJ29" s="69"/>
      <c r="BK29" s="69">
        <f t="shared" si="41"/>
        <v>1.1085361773675286</v>
      </c>
      <c r="BL29" s="69">
        <f>'RD T1'!E202</f>
        <v>2.1767376983117943</v>
      </c>
      <c r="BM29" s="69">
        <f t="shared" si="42"/>
        <v>3.2852738756793229</v>
      </c>
      <c r="BO29" t="str">
        <f t="shared" si="43"/>
        <v>72 Customer service occupations</v>
      </c>
      <c r="BP29" s="69">
        <v>3.9601686292976095</v>
      </c>
      <c r="BQ29" s="69">
        <v>4.4250864481920642</v>
      </c>
      <c r="BR29" s="69">
        <v>4.3882362667985264</v>
      </c>
      <c r="BS29" s="69">
        <v>4.3888683974345257</v>
      </c>
      <c r="BT29" s="69">
        <v>3.8897032311652509</v>
      </c>
      <c r="BU29" s="69"/>
      <c r="BV29" s="69">
        <f t="shared" si="44"/>
        <v>-0.49853303563327556</v>
      </c>
      <c r="BW29" s="69">
        <f>'RD T1'!E231</f>
        <v>2.1324131102895607</v>
      </c>
      <c r="BX29" s="69">
        <f t="shared" si="45"/>
        <v>1.6338800746562852</v>
      </c>
      <c r="BZ29" t="str">
        <f t="shared" si="46"/>
        <v>72 Customer service occupations</v>
      </c>
      <c r="CA29" s="69">
        <v>2.2721028319262957</v>
      </c>
      <c r="CB29" s="69">
        <v>1.984540256395156</v>
      </c>
      <c r="CC29" s="69">
        <v>1.9969193567938395</v>
      </c>
      <c r="CD29" s="69">
        <v>1.8493497166080779</v>
      </c>
      <c r="CE29" s="69">
        <v>1.2958374067375338</v>
      </c>
      <c r="CF29" s="69"/>
      <c r="CG29" s="69">
        <f t="shared" si="47"/>
        <v>-0.70108195005630569</v>
      </c>
      <c r="CH29" s="69">
        <f>'RD T1'!E260</f>
        <v>0.5580687557082471</v>
      </c>
      <c r="CI29" s="69">
        <f t="shared" si="48"/>
        <v>-0.14301319434805859</v>
      </c>
      <c r="CK29" t="str">
        <f t="shared" si="49"/>
        <v>72 Customer service occupations</v>
      </c>
      <c r="CL29" s="69">
        <v>0.4802540772304808</v>
      </c>
      <c r="CM29" s="69">
        <v>0.60871193680325719</v>
      </c>
      <c r="CN29" s="69">
        <v>0.5378141799774091</v>
      </c>
      <c r="CO29" s="69">
        <v>0.71063590587047054</v>
      </c>
      <c r="CP29" s="69">
        <v>0.82232235760830075</v>
      </c>
      <c r="CQ29" s="69"/>
      <c r="CR29" s="69">
        <f t="shared" si="50"/>
        <v>0.28450817763089165</v>
      </c>
      <c r="CS29" s="69">
        <f>'RD T1'!E289</f>
        <v>0.24881737928016662</v>
      </c>
      <c r="CT29" s="69">
        <f t="shared" si="51"/>
        <v>0.53332555691105821</v>
      </c>
    </row>
    <row r="30" spans="1:98" x14ac:dyDescent="0.2">
      <c r="A30" s="10" t="str">
        <f>name!D26</f>
        <v>81 Process, plant and machine operatives</v>
      </c>
      <c r="B30" s="69">
        <v>4.5497897501010333E-2</v>
      </c>
      <c r="C30" s="69">
        <v>7.4801601676850113E-2</v>
      </c>
      <c r="D30" s="69">
        <v>5.3974931340683034E-2</v>
      </c>
      <c r="E30" s="69">
        <v>7.5651513632797984E-2</v>
      </c>
      <c r="F30" s="69">
        <v>0.15228394450829341</v>
      </c>
      <c r="G30" s="11"/>
      <c r="H30" s="69">
        <f t="shared" si="26"/>
        <v>9.8309013167610371E-2</v>
      </c>
      <c r="I30" s="69">
        <f>'RD T1'!E58</f>
        <v>5.0944241726220418E-2</v>
      </c>
      <c r="J30" s="69">
        <f t="shared" si="27"/>
        <v>0.14925325489383079</v>
      </c>
      <c r="L30" t="str">
        <f t="shared" si="28"/>
        <v>81 Process, plant and machine operatives</v>
      </c>
      <c r="M30" s="69">
        <v>0.30205268150336156</v>
      </c>
      <c r="N30" s="69">
        <v>0.43009214916318517</v>
      </c>
      <c r="O30" s="69">
        <v>0.32775010653551523</v>
      </c>
      <c r="P30" s="69">
        <v>0.53571186175649299</v>
      </c>
      <c r="Q30" s="69">
        <v>0.99914024766610465</v>
      </c>
      <c r="R30" s="11"/>
      <c r="S30" s="69">
        <f t="shared" si="29"/>
        <v>0.67139014113058937</v>
      </c>
      <c r="T30" s="69">
        <f>'RD T1'!E87</f>
        <v>0.31833147945231921</v>
      </c>
      <c r="U30" s="69">
        <f t="shared" si="30"/>
        <v>0.98972162058290858</v>
      </c>
      <c r="W30" t="str">
        <f t="shared" si="31"/>
        <v>81 Process, plant and machine operatives</v>
      </c>
      <c r="X30" s="69">
        <v>0.98726572854265426</v>
      </c>
      <c r="Y30" s="69">
        <v>1.0935336972625516</v>
      </c>
      <c r="Z30" s="69">
        <v>1.0168845843207293</v>
      </c>
      <c r="AA30" s="69">
        <v>1.5190670265215327</v>
      </c>
      <c r="AB30" s="69">
        <v>2.7432830763251164</v>
      </c>
      <c r="AC30" s="69"/>
      <c r="AD30" s="69">
        <f t="shared" si="32"/>
        <v>1.7263984920043871</v>
      </c>
      <c r="AE30" s="69">
        <f>'RD T1'!E116</f>
        <v>1.0034975242291191</v>
      </c>
      <c r="AF30" s="69">
        <f t="shared" si="33"/>
        <v>2.7298960162335062</v>
      </c>
      <c r="AH30" t="str">
        <f t="shared" si="34"/>
        <v>81 Process, plant and machine operatives</v>
      </c>
      <c r="AI30" s="69">
        <v>0.43170781469826985</v>
      </c>
      <c r="AJ30" s="69">
        <v>0.44151739890016961</v>
      </c>
      <c r="AK30" s="69">
        <v>0.46244892897252654</v>
      </c>
      <c r="AL30" s="69">
        <v>0.60572977560160124</v>
      </c>
      <c r="AM30" s="69">
        <v>0.83366046265374427</v>
      </c>
      <c r="AN30" s="69"/>
      <c r="AO30" s="69">
        <f t="shared" si="35"/>
        <v>0.37121153368121773</v>
      </c>
      <c r="AP30" s="69">
        <f>'RD T1'!E145</f>
        <v>0.3250378346852707</v>
      </c>
      <c r="AQ30" s="69">
        <f t="shared" si="36"/>
        <v>0.69624936836648843</v>
      </c>
      <c r="AS30" t="str">
        <f t="shared" si="37"/>
        <v>81 Process, plant and machine operatives</v>
      </c>
      <c r="AT30" s="69">
        <v>1.0022458835233263</v>
      </c>
      <c r="AU30" s="69">
        <v>0.99576990904828222</v>
      </c>
      <c r="AV30" s="69">
        <v>1.05861833096067</v>
      </c>
      <c r="AW30" s="69">
        <v>1.3157794980063136</v>
      </c>
      <c r="AX30" s="69">
        <v>1.8558434887204849</v>
      </c>
      <c r="AY30" s="69"/>
      <c r="AZ30" s="69">
        <f t="shared" si="38"/>
        <v>0.79722515775981484</v>
      </c>
      <c r="BA30" s="69">
        <f>'RD T1'!E174</f>
        <v>0.73163225919538444</v>
      </c>
      <c r="BB30" s="69">
        <f t="shared" si="39"/>
        <v>1.5288574169551992</v>
      </c>
      <c r="BD30" t="str">
        <f t="shared" si="40"/>
        <v>81 Process, plant and machine operatives</v>
      </c>
      <c r="BE30" s="69">
        <v>6.8828110983089799</v>
      </c>
      <c r="BF30" s="69">
        <v>7.5243136986777213</v>
      </c>
      <c r="BG30" s="69">
        <v>6.4778753857790061</v>
      </c>
      <c r="BH30" s="69">
        <v>7.6001834604276235</v>
      </c>
      <c r="BI30" s="69">
        <v>8.4356392003464684</v>
      </c>
      <c r="BJ30" s="69"/>
      <c r="BK30" s="69">
        <f t="shared" si="41"/>
        <v>1.9577638145674623</v>
      </c>
      <c r="BL30" s="69">
        <f>'RD T1'!E203</f>
        <v>2.9349096538672432</v>
      </c>
      <c r="BM30" s="69">
        <f t="shared" si="42"/>
        <v>4.8926734684347055</v>
      </c>
      <c r="BO30" t="str">
        <f t="shared" si="43"/>
        <v>81 Process, plant and machine operatives</v>
      </c>
      <c r="BP30" s="69">
        <v>9.4776187274984576</v>
      </c>
      <c r="BQ30" s="69">
        <v>9.9558295547396547</v>
      </c>
      <c r="BR30" s="69">
        <v>8.465262577829991</v>
      </c>
      <c r="BS30" s="69">
        <v>9.0747963661767042</v>
      </c>
      <c r="BT30" s="69">
        <v>8.1550211226562155</v>
      </c>
      <c r="BU30" s="69"/>
      <c r="BV30" s="69">
        <f t="shared" si="44"/>
        <v>-0.31024145517377555</v>
      </c>
      <c r="BW30" s="69">
        <f>'RD T1'!E232</f>
        <v>3.5152478276233818</v>
      </c>
      <c r="BX30" s="69">
        <f t="shared" si="45"/>
        <v>3.2050063724496063</v>
      </c>
      <c r="BZ30" t="str">
        <f t="shared" si="46"/>
        <v>81 Process, plant and machine operatives</v>
      </c>
      <c r="CA30" s="69">
        <v>8.7004774384069297</v>
      </c>
      <c r="CB30" s="69">
        <v>7.8183100769287108</v>
      </c>
      <c r="CC30" s="69">
        <v>7.061717870684749</v>
      </c>
      <c r="CD30" s="69">
        <v>6.6353329143716815</v>
      </c>
      <c r="CE30" s="69">
        <v>3.2845459913512429</v>
      </c>
      <c r="CF30" s="69"/>
      <c r="CG30" s="69">
        <f t="shared" si="47"/>
        <v>-3.7771718793335061</v>
      </c>
      <c r="CH30" s="69">
        <f>'RD T1'!E261</f>
        <v>1.9794860765578379</v>
      </c>
      <c r="CI30" s="69">
        <f t="shared" si="48"/>
        <v>-1.7976858027756681</v>
      </c>
      <c r="CK30" t="str">
        <f t="shared" si="49"/>
        <v>81 Process, plant and machine operatives</v>
      </c>
      <c r="CL30" s="69">
        <v>3.3290570112501441</v>
      </c>
      <c r="CM30" s="69">
        <v>2.7687632143098209</v>
      </c>
      <c r="CN30" s="69">
        <v>2.1189297640530063</v>
      </c>
      <c r="CO30" s="69">
        <v>1.1716473091237491</v>
      </c>
      <c r="CP30" s="69">
        <v>0.47849532603376593</v>
      </c>
      <c r="CQ30" s="69"/>
      <c r="CR30" s="69">
        <f t="shared" si="50"/>
        <v>-1.6404344380192404</v>
      </c>
      <c r="CS30" s="69">
        <f>'RD T1'!E290</f>
        <v>0.26757050760193507</v>
      </c>
      <c r="CT30" s="69">
        <f t="shared" si="51"/>
        <v>-1.3728639304173054</v>
      </c>
    </row>
    <row r="31" spans="1:98" x14ac:dyDescent="0.2">
      <c r="A31" s="10" t="str">
        <f>name!D27</f>
        <v>82 Transport and mobile machine drivers and operatives</v>
      </c>
      <c r="B31" s="69">
        <v>6.2113114408173305E-2</v>
      </c>
      <c r="C31" s="69">
        <v>9.4196176033921844E-2</v>
      </c>
      <c r="D31" s="69">
        <v>9.8997283221844992E-2</v>
      </c>
      <c r="E31" s="69">
        <v>0.14428271018228531</v>
      </c>
      <c r="F31" s="69">
        <v>0.2299188796868977</v>
      </c>
      <c r="G31" s="11"/>
      <c r="H31" s="69">
        <f t="shared" si="26"/>
        <v>0.13092159646505269</v>
      </c>
      <c r="I31" s="69">
        <f>'RD T1'!E59</f>
        <v>0.10299154128944071</v>
      </c>
      <c r="J31" s="69">
        <f t="shared" si="27"/>
        <v>0.23391313775449341</v>
      </c>
      <c r="L31" t="str">
        <f t="shared" si="28"/>
        <v>82 Transport and mobile machine drivers and operatives</v>
      </c>
      <c r="M31" s="69">
        <v>0.37069420202871739</v>
      </c>
      <c r="N31" s="69">
        <v>0.54958358796541085</v>
      </c>
      <c r="O31" s="69">
        <v>0.55893770288586575</v>
      </c>
      <c r="P31" s="69">
        <v>0.73342124523031038</v>
      </c>
      <c r="Q31" s="69">
        <v>1.0638871004960873</v>
      </c>
      <c r="R31" s="11"/>
      <c r="S31" s="69">
        <f t="shared" si="29"/>
        <v>0.50494939761022151</v>
      </c>
      <c r="T31" s="69">
        <f>'RD T1'!E88</f>
        <v>0.50172046545116444</v>
      </c>
      <c r="U31" s="69">
        <f t="shared" si="30"/>
        <v>1.0066698630613859</v>
      </c>
      <c r="W31" t="str">
        <f t="shared" si="31"/>
        <v>82 Transport and mobile machine drivers and operatives</v>
      </c>
      <c r="X31" s="69">
        <v>1.521444123944534</v>
      </c>
      <c r="Y31" s="69">
        <v>1.8010050351255471</v>
      </c>
      <c r="Z31" s="69">
        <v>2.2505411476906669</v>
      </c>
      <c r="AA31" s="69">
        <v>2.6715543964115391</v>
      </c>
      <c r="AB31" s="69">
        <v>3.5116959309244415</v>
      </c>
      <c r="AC31" s="69"/>
      <c r="AD31" s="69">
        <f t="shared" si="32"/>
        <v>1.2611547832337746</v>
      </c>
      <c r="AE31" s="69">
        <f>'RD T1'!E117</f>
        <v>1.9031426579435997</v>
      </c>
      <c r="AF31" s="69">
        <f t="shared" si="33"/>
        <v>3.1642974411773741</v>
      </c>
      <c r="AH31" t="str">
        <f t="shared" si="34"/>
        <v>82 Transport and mobile machine drivers and operatives</v>
      </c>
      <c r="AI31" s="69">
        <v>0.77853761202216887</v>
      </c>
      <c r="AJ31" s="69">
        <v>0.89186062381542053</v>
      </c>
      <c r="AK31" s="69">
        <v>1.1822099306842406</v>
      </c>
      <c r="AL31" s="69">
        <v>1.3644078048573816</v>
      </c>
      <c r="AM31" s="69">
        <v>1.8132333140339696</v>
      </c>
      <c r="AN31" s="69"/>
      <c r="AO31" s="69">
        <f t="shared" si="35"/>
        <v>0.63102338334972896</v>
      </c>
      <c r="AP31" s="69">
        <f>'RD T1'!E146</f>
        <v>0.95116360503390796</v>
      </c>
      <c r="AQ31" s="69">
        <f t="shared" si="36"/>
        <v>1.5821869883836368</v>
      </c>
      <c r="AS31" t="str">
        <f t="shared" si="37"/>
        <v>82 Transport and mobile machine drivers and operatives</v>
      </c>
      <c r="AT31" s="69">
        <v>1.1599414064008415</v>
      </c>
      <c r="AU31" s="69">
        <v>1.3304242982113634</v>
      </c>
      <c r="AV31" s="69">
        <v>1.6910275807435118</v>
      </c>
      <c r="AW31" s="69">
        <v>1.9107401010013252</v>
      </c>
      <c r="AX31" s="69">
        <v>2.4418111246950307</v>
      </c>
      <c r="AY31" s="69"/>
      <c r="AZ31" s="69">
        <f t="shared" si="38"/>
        <v>0.75078354395151892</v>
      </c>
      <c r="BA31" s="69">
        <f>'RD T1'!E175</f>
        <v>1.3467427923276465</v>
      </c>
      <c r="BB31" s="69">
        <f t="shared" si="39"/>
        <v>2.0975263362791656</v>
      </c>
      <c r="BD31" t="str">
        <f t="shared" si="40"/>
        <v>82 Transport and mobile machine drivers and operatives</v>
      </c>
      <c r="BE31" s="69">
        <v>7.8920872360369252</v>
      </c>
      <c r="BF31" s="69">
        <v>10.870634893751662</v>
      </c>
      <c r="BG31" s="69">
        <v>10.213718618740538</v>
      </c>
      <c r="BH31" s="69">
        <v>11.765600030947471</v>
      </c>
      <c r="BI31" s="69">
        <v>13.986796097826618</v>
      </c>
      <c r="BJ31" s="69"/>
      <c r="BK31" s="69">
        <f t="shared" si="41"/>
        <v>3.7730774790860799</v>
      </c>
      <c r="BL31" s="69">
        <f>'RD T1'!E204</f>
        <v>6.4473286989814529</v>
      </c>
      <c r="BM31" s="69">
        <f t="shared" si="42"/>
        <v>10.220406178067533</v>
      </c>
      <c r="BO31" t="str">
        <f t="shared" si="43"/>
        <v>82 Transport and mobile machine drivers and operatives</v>
      </c>
      <c r="BP31" s="69">
        <v>12.628922968815647</v>
      </c>
      <c r="BQ31" s="69">
        <v>16.728626931314377</v>
      </c>
      <c r="BR31" s="69">
        <v>15.296881320299052</v>
      </c>
      <c r="BS31" s="69">
        <v>16.003808680736917</v>
      </c>
      <c r="BT31" s="69">
        <v>15.728292068739156</v>
      </c>
      <c r="BU31" s="69"/>
      <c r="BV31" s="69">
        <f t="shared" si="44"/>
        <v>0.43141074844010419</v>
      </c>
      <c r="BW31" s="69">
        <f>'RD T1'!E233</f>
        <v>8.4788009038055723</v>
      </c>
      <c r="BX31" s="69">
        <f t="shared" si="45"/>
        <v>8.9102116522456765</v>
      </c>
      <c r="BZ31" t="str">
        <f t="shared" si="46"/>
        <v>82 Transport and mobile machine drivers and operatives</v>
      </c>
      <c r="CA31" s="69">
        <v>12.22758938721741</v>
      </c>
      <c r="CB31" s="69">
        <v>13.332605999599297</v>
      </c>
      <c r="CC31" s="69">
        <v>13.439096813973341</v>
      </c>
      <c r="CD31" s="69">
        <v>11.309009983515258</v>
      </c>
      <c r="CE31" s="69">
        <v>7.8336504669912568</v>
      </c>
      <c r="CF31" s="69"/>
      <c r="CG31" s="69">
        <f t="shared" si="47"/>
        <v>-5.6054463469820845</v>
      </c>
      <c r="CH31" s="69">
        <f>'RD T1'!E262</f>
        <v>5.1238247938306927</v>
      </c>
      <c r="CI31" s="69">
        <f t="shared" si="48"/>
        <v>-0.48162155315139188</v>
      </c>
      <c r="CK31" t="str">
        <f t="shared" si="49"/>
        <v>82 Transport and mobile machine drivers and operatives</v>
      </c>
      <c r="CL31" s="69">
        <v>4.1470536119790804</v>
      </c>
      <c r="CM31" s="69">
        <v>4.9941469161167618</v>
      </c>
      <c r="CN31" s="69">
        <v>4.4646222658256383</v>
      </c>
      <c r="CO31" s="69">
        <v>4.1452131706167252</v>
      </c>
      <c r="CP31" s="69">
        <v>1.9097967061362815</v>
      </c>
      <c r="CQ31" s="69"/>
      <c r="CR31" s="69">
        <f t="shared" si="50"/>
        <v>-2.5548255596893568</v>
      </c>
      <c r="CS31" s="69">
        <f>'RD T1'!E291</f>
        <v>1.3068254759086222</v>
      </c>
      <c r="CT31" s="69">
        <f t="shared" si="51"/>
        <v>-1.2480000837807346</v>
      </c>
    </row>
    <row r="32" spans="1:98" x14ac:dyDescent="0.2">
      <c r="A32" s="10" t="str">
        <f>name!D28</f>
        <v>91 Elementary trades and related occupations</v>
      </c>
      <c r="B32" s="69">
        <v>7.6078463517184906E-4</v>
      </c>
      <c r="C32" s="69">
        <v>8.0201319650880269E-4</v>
      </c>
      <c r="D32" s="69">
        <v>6.9818690964558634E-4</v>
      </c>
      <c r="E32" s="69">
        <v>3.3203828785586405E-3</v>
      </c>
      <c r="F32" s="69">
        <v>6.2763127986168324E-3</v>
      </c>
      <c r="G32" s="11"/>
      <c r="H32" s="69">
        <f t="shared" si="26"/>
        <v>5.5781258889712462E-3</v>
      </c>
      <c r="I32" s="69">
        <f>'RD T1'!E60</f>
        <v>2.5409602256440279E-3</v>
      </c>
      <c r="J32" s="69">
        <f t="shared" si="27"/>
        <v>8.1190861146152732E-3</v>
      </c>
      <c r="L32" t="str">
        <f t="shared" si="28"/>
        <v>91 Elementary trades and related occupations</v>
      </c>
      <c r="M32" s="69">
        <v>0.17621459982929527</v>
      </c>
      <c r="N32" s="69">
        <v>0.22801978531845085</v>
      </c>
      <c r="O32" s="69">
        <v>0.17453938239370623</v>
      </c>
      <c r="P32" s="69">
        <v>0.36245996383575696</v>
      </c>
      <c r="Q32" s="69">
        <v>0.64343708740935868</v>
      </c>
      <c r="R32" s="11"/>
      <c r="S32" s="69">
        <f t="shared" si="29"/>
        <v>0.46889770501565242</v>
      </c>
      <c r="T32" s="69">
        <f>'RD T1'!E89</f>
        <v>0.25035958940735065</v>
      </c>
      <c r="U32" s="69">
        <f t="shared" si="30"/>
        <v>0.71925729442300312</v>
      </c>
      <c r="W32" t="str">
        <f t="shared" si="31"/>
        <v>91 Elementary trades and related occupations</v>
      </c>
      <c r="X32" s="69">
        <v>0.67519218296080186</v>
      </c>
      <c r="Y32" s="69">
        <v>0.72418967283499758</v>
      </c>
      <c r="Z32" s="69">
        <v>0.70110473794953165</v>
      </c>
      <c r="AA32" s="69">
        <v>1.7033148505560458</v>
      </c>
      <c r="AB32" s="69">
        <v>2.6146393066976383</v>
      </c>
      <c r="AC32" s="69"/>
      <c r="AD32" s="69">
        <f t="shared" si="32"/>
        <v>1.9135345687481067</v>
      </c>
      <c r="AE32" s="69">
        <f>'RD T1'!E118</f>
        <v>1.3631678695541056</v>
      </c>
      <c r="AF32" s="69">
        <f t="shared" si="33"/>
        <v>3.2767024383022125</v>
      </c>
      <c r="AH32" t="str">
        <f t="shared" si="34"/>
        <v>91 Elementary trades and related occupations</v>
      </c>
      <c r="AI32" s="69">
        <v>0.47663447469144682</v>
      </c>
      <c r="AJ32" s="69">
        <v>0.5271626450930077</v>
      </c>
      <c r="AK32" s="69">
        <v>0.50806503402054481</v>
      </c>
      <c r="AL32" s="69">
        <v>1.2334718659598014</v>
      </c>
      <c r="AM32" s="69">
        <v>1.9846169136055547</v>
      </c>
      <c r="AN32" s="69"/>
      <c r="AO32" s="69">
        <f t="shared" si="35"/>
        <v>1.4765518795850099</v>
      </c>
      <c r="AP32" s="69">
        <f>'RD T1'!E147</f>
        <v>1.0436468465394366</v>
      </c>
      <c r="AQ32" s="69">
        <f t="shared" si="36"/>
        <v>2.5201987261244465</v>
      </c>
      <c r="AS32" t="str">
        <f t="shared" si="37"/>
        <v>91 Elementary trades and related occupations</v>
      </c>
      <c r="AT32" s="69">
        <v>0.50884207185611074</v>
      </c>
      <c r="AU32" s="69">
        <v>0.51269428825748242</v>
      </c>
      <c r="AV32" s="69">
        <v>0.56435488455417293</v>
      </c>
      <c r="AW32" s="69">
        <v>1.292731850275169</v>
      </c>
      <c r="AX32" s="69">
        <v>1.9279551758966817</v>
      </c>
      <c r="AY32" s="69"/>
      <c r="AZ32" s="69">
        <f t="shared" si="38"/>
        <v>1.3636002913425087</v>
      </c>
      <c r="BA32" s="69">
        <f>'RD T1'!E176</f>
        <v>0.91755770955751181</v>
      </c>
      <c r="BB32" s="69">
        <f t="shared" si="39"/>
        <v>2.2811580009000205</v>
      </c>
      <c r="BD32" t="str">
        <f t="shared" si="40"/>
        <v>91 Elementary trades and related occupations</v>
      </c>
      <c r="BE32" s="69">
        <v>2.7983178723657161</v>
      </c>
      <c r="BF32" s="69">
        <v>2.8364368436693663</v>
      </c>
      <c r="BG32" s="69">
        <v>2.5056891841841828</v>
      </c>
      <c r="BH32" s="69">
        <v>4.8392620900783481</v>
      </c>
      <c r="BI32" s="69">
        <v>6.4801262491876042</v>
      </c>
      <c r="BJ32" s="69"/>
      <c r="BK32" s="69">
        <f t="shared" si="41"/>
        <v>3.9744370650034213</v>
      </c>
      <c r="BL32" s="69">
        <f>'RD T1'!E205</f>
        <v>2.3160761759297999</v>
      </c>
      <c r="BM32" s="69">
        <f t="shared" si="42"/>
        <v>6.2905132409332207</v>
      </c>
      <c r="BO32" t="str">
        <f t="shared" si="43"/>
        <v>91 Elementary trades and related occupations</v>
      </c>
      <c r="BP32" s="69">
        <v>4.8767911633665193</v>
      </c>
      <c r="BQ32" s="69">
        <v>4.6349114117823724</v>
      </c>
      <c r="BR32" s="69">
        <v>4.1054099243334257</v>
      </c>
      <c r="BS32" s="69">
        <v>6.6963985874056249</v>
      </c>
      <c r="BT32" s="69">
        <v>6.8060727668542622</v>
      </c>
      <c r="BU32" s="69"/>
      <c r="BV32" s="69">
        <f t="shared" si="44"/>
        <v>2.7006628425208365</v>
      </c>
      <c r="BW32" s="69">
        <f>'RD T1'!E234</f>
        <v>2.7343326998873065</v>
      </c>
      <c r="BX32" s="69">
        <f t="shared" si="45"/>
        <v>5.4349955424081431</v>
      </c>
      <c r="BZ32" t="str">
        <f t="shared" si="46"/>
        <v>91 Elementary trades and related occupations</v>
      </c>
      <c r="CA32" s="69">
        <v>6.8793191128806273</v>
      </c>
      <c r="CB32" s="69">
        <v>6.2386471331133428</v>
      </c>
      <c r="CC32" s="69">
        <v>5.7589644815158714</v>
      </c>
      <c r="CD32" s="69">
        <v>9.1402969904363811</v>
      </c>
      <c r="CE32" s="69">
        <v>8.2773114353610211</v>
      </c>
      <c r="CF32" s="69"/>
      <c r="CG32" s="69">
        <f t="shared" si="47"/>
        <v>2.5183469538451497</v>
      </c>
      <c r="CH32" s="69">
        <f>'RD T1'!E263</f>
        <v>3.7457787625662844</v>
      </c>
      <c r="CI32" s="69">
        <f t="shared" si="48"/>
        <v>6.2641257164114341</v>
      </c>
      <c r="CK32" t="str">
        <f t="shared" si="49"/>
        <v>91 Elementary trades and related occupations</v>
      </c>
      <c r="CL32" s="69">
        <v>2.6414000533759467</v>
      </c>
      <c r="CM32" s="69">
        <v>2.5382152372737412</v>
      </c>
      <c r="CN32" s="69">
        <v>2.0921227759632428</v>
      </c>
      <c r="CO32" s="69">
        <v>3.4741674321022065</v>
      </c>
      <c r="CP32" s="69">
        <v>2.4721103671144165</v>
      </c>
      <c r="CQ32" s="69"/>
      <c r="CR32" s="69">
        <f t="shared" si="50"/>
        <v>0.37998759115117364</v>
      </c>
      <c r="CS32" s="69">
        <f>'RD T1'!E292</f>
        <v>1.0405424763384312</v>
      </c>
      <c r="CT32" s="69">
        <f t="shared" si="51"/>
        <v>1.4205300674896049</v>
      </c>
    </row>
    <row r="33" spans="1:98" x14ac:dyDescent="0.2">
      <c r="A33" s="10" t="str">
        <f>name!D29</f>
        <v>92 Elementary administration and service occupations</v>
      </c>
      <c r="B33" s="69">
        <v>5.3975005239450945E-2</v>
      </c>
      <c r="C33" s="69">
        <v>7.098985026224959E-2</v>
      </c>
      <c r="D33" s="69">
        <v>5.989471574602679E-2</v>
      </c>
      <c r="E33" s="69">
        <v>7.3134447733215077E-2</v>
      </c>
      <c r="F33" s="69">
        <v>0.10561754634116029</v>
      </c>
      <c r="G33" s="11"/>
      <c r="H33" s="69">
        <f t="shared" ref="H33" si="52">F33-D33</f>
        <v>4.5722830595133497E-2</v>
      </c>
      <c r="I33" s="69">
        <f>'RD T1'!E61</f>
        <v>4.1662896242007218E-2</v>
      </c>
      <c r="J33" s="69">
        <f t="shared" ref="J33" si="53">SUM(H33:I33)</f>
        <v>8.7385726837140715E-2</v>
      </c>
      <c r="L33" t="str">
        <f t="shared" ref="L33" si="54">A33</f>
        <v>92 Elementary administration and service occupations</v>
      </c>
      <c r="M33" s="69">
        <v>1.1561538528990813</v>
      </c>
      <c r="N33" s="69">
        <v>1.5891789586068557</v>
      </c>
      <c r="O33" s="69">
        <v>1.3491586811127185</v>
      </c>
      <c r="P33" s="69">
        <v>1.6761905702652884</v>
      </c>
      <c r="Q33" s="69">
        <v>2.4779697170050494</v>
      </c>
      <c r="R33" s="11"/>
      <c r="S33" s="69">
        <f t="shared" ref="S33" si="55">Q33-O33</f>
        <v>1.1288110358923309</v>
      </c>
      <c r="T33" s="69">
        <f>'RD T1'!E90</f>
        <v>0.96514074338563538</v>
      </c>
      <c r="U33" s="69">
        <f t="shared" ref="U33" si="56">SUM(S33:T33)</f>
        <v>2.0939517792779663</v>
      </c>
      <c r="W33" t="str">
        <f t="shared" ref="W33" si="57">A33</f>
        <v>92 Elementary administration and service occupations</v>
      </c>
      <c r="X33" s="69">
        <v>4.8910789697465198</v>
      </c>
      <c r="Y33" s="69">
        <v>5.6388396995040022</v>
      </c>
      <c r="Z33" s="69">
        <v>5.7468667496263555</v>
      </c>
      <c r="AA33" s="69">
        <v>6.2707112705183796</v>
      </c>
      <c r="AB33" s="69">
        <v>8.3099242708145216</v>
      </c>
      <c r="AC33" s="69"/>
      <c r="AD33" s="69">
        <f t="shared" ref="AD33" si="58">AB33-Z33</f>
        <v>2.5630575211881661</v>
      </c>
      <c r="AE33" s="69">
        <f>'RD T1'!E119</f>
        <v>4.1898486367549079</v>
      </c>
      <c r="AF33" s="69">
        <f t="shared" ref="AF33" si="59">SUM(AD33:AE33)</f>
        <v>6.752906157943074</v>
      </c>
      <c r="AH33" t="str">
        <f t="shared" ref="AH33" si="60">L33</f>
        <v>92 Elementary administration and service occupations</v>
      </c>
      <c r="AI33" s="69">
        <v>2.374526386072958</v>
      </c>
      <c r="AJ33" s="69">
        <v>2.7520626265047672</v>
      </c>
      <c r="AK33" s="69">
        <v>2.8195547772401759</v>
      </c>
      <c r="AL33" s="69">
        <v>2.9682443354635577</v>
      </c>
      <c r="AM33" s="69">
        <v>3.9239875814664615</v>
      </c>
      <c r="AN33" s="69"/>
      <c r="AO33" s="69">
        <f t="shared" ref="AO33" si="61">AM33-AK33</f>
        <v>1.1044328042262856</v>
      </c>
      <c r="AP33" s="69">
        <f>'RD T1'!E148</f>
        <v>1.8918615696024084</v>
      </c>
      <c r="AQ33" s="69">
        <f t="shared" ref="AQ33" si="62">SUM(AO33:AP33)</f>
        <v>2.996294373828694</v>
      </c>
      <c r="AS33" t="str">
        <f t="shared" ref="AS33" si="63">W33</f>
        <v>92 Elementary administration and service occupations</v>
      </c>
      <c r="AT33" s="69">
        <v>2.0903358777254444</v>
      </c>
      <c r="AU33" s="69">
        <v>2.3021422430188707</v>
      </c>
      <c r="AV33" s="69">
        <v>2.4088830893100295</v>
      </c>
      <c r="AW33" s="69">
        <v>2.3874074432425871</v>
      </c>
      <c r="AX33" s="69">
        <v>3.0562879693273217</v>
      </c>
      <c r="AY33" s="69"/>
      <c r="AZ33" s="69">
        <f t="shared" ref="AZ33" si="64">AX33-AV33</f>
        <v>0.64740488001729224</v>
      </c>
      <c r="BA33" s="69">
        <f>'RD T1'!E177</f>
        <v>1.512551895860935</v>
      </c>
      <c r="BB33" s="69">
        <f t="shared" ref="BB33" si="65">SUM(AZ33:BA33)</f>
        <v>2.1599567758782272</v>
      </c>
      <c r="BD33" t="str">
        <f t="shared" ref="BD33" si="66">AH33</f>
        <v>92 Elementary administration and service occupations</v>
      </c>
      <c r="BE33" s="69">
        <v>14.736807672504439</v>
      </c>
      <c r="BF33" s="69">
        <v>16.04812146193126</v>
      </c>
      <c r="BG33" s="69">
        <v>14.960049506696498</v>
      </c>
      <c r="BH33" s="69">
        <v>13.110714387545038</v>
      </c>
      <c r="BI33" s="69">
        <v>13.312862796616601</v>
      </c>
      <c r="BJ33" s="69"/>
      <c r="BK33" s="69">
        <f t="shared" ref="BK33" si="67">BI33-BG33</f>
        <v>-1.6471867100798967</v>
      </c>
      <c r="BL33" s="69">
        <f>'RD T1'!E206</f>
        <v>6.0542085827066376</v>
      </c>
      <c r="BM33" s="69">
        <f t="shared" ref="BM33" si="68">SUM(BK33:BL33)</f>
        <v>4.4070218726267409</v>
      </c>
      <c r="BO33" t="str">
        <f t="shared" ref="BO33" si="69">AS33</f>
        <v>92 Elementary administration and service occupations</v>
      </c>
      <c r="BP33" s="69">
        <v>24.98866785055727</v>
      </c>
      <c r="BQ33" s="69">
        <v>27.442029698218242</v>
      </c>
      <c r="BR33" s="69">
        <v>24.534804075448257</v>
      </c>
      <c r="BS33" s="69">
        <v>21.985942490703955</v>
      </c>
      <c r="BT33" s="69">
        <v>19.804822494102694</v>
      </c>
      <c r="BU33" s="69"/>
      <c r="BV33" s="69">
        <f t="shared" ref="BV33" si="70">BT33-BR33</f>
        <v>-4.7299815813455623</v>
      </c>
      <c r="BW33" s="69">
        <f>'RD T1'!E235</f>
        <v>10.063080969455308</v>
      </c>
      <c r="BX33" s="69">
        <f t="shared" ref="BX33" si="71">SUM(BV33:BW33)</f>
        <v>5.3330993881097459</v>
      </c>
      <c r="BZ33" t="str">
        <f t="shared" ref="BZ33" si="72">BD33</f>
        <v>92 Elementary administration and service occupations</v>
      </c>
      <c r="CA33" s="69">
        <v>26.153456196326879</v>
      </c>
      <c r="CB33" s="69">
        <v>24.188822019479581</v>
      </c>
      <c r="CC33" s="69">
        <v>22.691870261095929</v>
      </c>
      <c r="CD33" s="69">
        <v>19.905856577746192</v>
      </c>
      <c r="CE33" s="69">
        <v>13.152826063155231</v>
      </c>
      <c r="CF33" s="69"/>
      <c r="CG33" s="69">
        <f t="shared" ref="CG33" si="73">CE33-CC33</f>
        <v>-9.5390441979406972</v>
      </c>
      <c r="CH33" s="69">
        <f>'RD T1'!E264</f>
        <v>7.0678247570058748</v>
      </c>
      <c r="CI33" s="69">
        <f t="shared" ref="CI33" si="74">SUM(CG33:CH33)</f>
        <v>-2.4712194409348225</v>
      </c>
      <c r="CK33" t="str">
        <f t="shared" ref="CK33" si="75">BO33</f>
        <v>92 Elementary administration and service occupations</v>
      </c>
      <c r="CL33" s="69">
        <v>9.9384827536528686</v>
      </c>
      <c r="CM33" s="69">
        <v>8.042770614572218</v>
      </c>
      <c r="CN33" s="69">
        <v>5.858319291938745</v>
      </c>
      <c r="CO33" s="69">
        <v>3.7121933314072164</v>
      </c>
      <c r="CP33" s="69">
        <v>2.2209020004813391</v>
      </c>
      <c r="CQ33" s="69"/>
      <c r="CR33" s="69">
        <f t="shared" ref="CR33" si="76">CP33-CN33</f>
        <v>-3.6374172914574059</v>
      </c>
      <c r="CS33" s="69">
        <f>'RD T1'!E293</f>
        <v>0.96458671075373725</v>
      </c>
      <c r="CT33" s="69">
        <f t="shared" ref="CT33" si="77">SUM(CR33:CS33)</f>
        <v>-2.6728305807036685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9.1158499847075252</v>
      </c>
      <c r="C35" s="67">
        <f t="shared" ref="C35:F35" si="78">SUM(C8:C33)</f>
        <v>12.352395669570901</v>
      </c>
      <c r="D35" s="67">
        <f t="shared" si="78"/>
        <v>11.498006439581228</v>
      </c>
      <c r="E35" s="67">
        <f t="shared" si="78"/>
        <v>14.092677919932362</v>
      </c>
      <c r="F35" s="67">
        <f t="shared" si="78"/>
        <v>18.524398257577545</v>
      </c>
      <c r="G35" s="11"/>
      <c r="H35" s="67">
        <f>F35-D35</f>
        <v>7.0263918179963163</v>
      </c>
      <c r="I35" s="67">
        <f>SUM(I8:I33)</f>
        <v>6.859952914534392</v>
      </c>
      <c r="J35" s="67">
        <f>SUM(H35:I35)</f>
        <v>13.886344732530709</v>
      </c>
      <c r="L35" s="24" t="str">
        <f>A35</f>
        <v>All occupations</v>
      </c>
      <c r="M35" s="67">
        <f>SUM(M8:M33)</f>
        <v>62.510870852692037</v>
      </c>
      <c r="N35" s="67">
        <f t="shared" ref="N35:Q35" si="79">SUM(N8:N33)</f>
        <v>88.813865922475927</v>
      </c>
      <c r="O35" s="67">
        <f t="shared" si="79"/>
        <v>81.917293211584109</v>
      </c>
      <c r="P35" s="67">
        <f t="shared" si="79"/>
        <v>100.42217635506108</v>
      </c>
      <c r="Q35" s="67">
        <f t="shared" si="79"/>
        <v>133.49677920919675</v>
      </c>
      <c r="R35" s="11"/>
      <c r="S35" s="67">
        <f t="shared" si="29"/>
        <v>51.579485997612636</v>
      </c>
      <c r="T35" s="67">
        <f>SUM(T8:T33)</f>
        <v>50.9121797631296</v>
      </c>
      <c r="U35" s="67">
        <f>SUM(S35:T35)</f>
        <v>102.49166576074224</v>
      </c>
      <c r="W35" s="24" t="str">
        <f>A35</f>
        <v>All occupations</v>
      </c>
      <c r="X35" s="67">
        <f>SUM(X8:X33)</f>
        <v>147.23988115141515</v>
      </c>
      <c r="Y35" s="67">
        <f t="shared" ref="Y35:AB35" si="80">SUM(Y8:Y33)</f>
        <v>160.64904285074653</v>
      </c>
      <c r="Z35" s="67">
        <f t="shared" si="80"/>
        <v>176.02133193106854</v>
      </c>
      <c r="AA35" s="67">
        <f t="shared" si="80"/>
        <v>194.57997940658547</v>
      </c>
      <c r="AB35" s="67">
        <f t="shared" si="80"/>
        <v>237.82901869352554</v>
      </c>
      <c r="AC35" s="69"/>
      <c r="AD35" s="67">
        <f t="shared" ref="AD35" si="81">AB35-Z35</f>
        <v>61.807686762456996</v>
      </c>
      <c r="AE35" s="67">
        <f>SUM(AE8:AE33)</f>
        <v>113.51699004758488</v>
      </c>
      <c r="AF35" s="67">
        <f>SUM(AD35:AE35)</f>
        <v>175.32467681004186</v>
      </c>
      <c r="AH35" s="24" t="str">
        <f>L35</f>
        <v>All occupations</v>
      </c>
      <c r="AI35" s="67">
        <f>SUM(AI8:AI33)</f>
        <v>45.346584931609776</v>
      </c>
      <c r="AJ35" s="67">
        <f t="shared" ref="AJ35:AM35" si="82">SUM(AJ8:AJ33)</f>
        <v>46.008323016926219</v>
      </c>
      <c r="AK35" s="67">
        <f t="shared" si="82"/>
        <v>48.456193949200717</v>
      </c>
      <c r="AL35" s="67">
        <f t="shared" si="82"/>
        <v>50.68008602643539</v>
      </c>
      <c r="AM35" s="67">
        <f t="shared" si="82"/>
        <v>59.852279329238335</v>
      </c>
      <c r="AN35" s="69"/>
      <c r="AO35" s="67">
        <f t="shared" ref="AO35" si="83">AM35-AK35</f>
        <v>11.396085380037619</v>
      </c>
      <c r="AP35" s="67">
        <f>SUM(AP8:AP33)</f>
        <v>28.911090787279182</v>
      </c>
      <c r="AQ35" s="67">
        <f>SUM(AO35:AP35)</f>
        <v>40.307176167316797</v>
      </c>
      <c r="AS35" s="24" t="str">
        <f>W35</f>
        <v>All occupations</v>
      </c>
      <c r="AT35" s="67">
        <f>SUM(AT8:AT33)</f>
        <v>43.803905206969127</v>
      </c>
      <c r="AU35" s="67">
        <f t="shared" ref="AU35:AX35" si="84">SUM(AU8:AU33)</f>
        <v>45.617632184021723</v>
      </c>
      <c r="AV35" s="67">
        <f t="shared" si="84"/>
        <v>50.690523642799974</v>
      </c>
      <c r="AW35" s="67">
        <f t="shared" si="84"/>
        <v>54.138146724972422</v>
      </c>
      <c r="AX35" s="67">
        <f t="shared" si="84"/>
        <v>65.227948708783757</v>
      </c>
      <c r="AY35" s="69"/>
      <c r="AZ35" s="67">
        <f t="shared" ref="AZ35" si="85">AX35-AV35</f>
        <v>14.537425065983783</v>
      </c>
      <c r="BA35" s="67">
        <f>SUM(BA8:BA33)</f>
        <v>29.91694907547242</v>
      </c>
      <c r="BB35" s="67">
        <f>SUM(AZ35:BA35)</f>
        <v>44.454374141456199</v>
      </c>
      <c r="BD35" s="24" t="str">
        <f>AH35</f>
        <v>All occupations</v>
      </c>
      <c r="BE35" s="67">
        <f>SUM(BE8:BE33)</f>
        <v>181.37618117458433</v>
      </c>
      <c r="BF35" s="67">
        <f t="shared" ref="BF35:BI35" si="86">SUM(BF8:BF33)</f>
        <v>208.37183277198923</v>
      </c>
      <c r="BG35" s="67">
        <f t="shared" si="86"/>
        <v>203.93819921593749</v>
      </c>
      <c r="BH35" s="67">
        <f t="shared" si="86"/>
        <v>209.69003241658862</v>
      </c>
      <c r="BI35" s="67">
        <f t="shared" si="86"/>
        <v>222.2353771644762</v>
      </c>
      <c r="BJ35" s="69"/>
      <c r="BK35" s="67">
        <f t="shared" ref="BK35" si="87">BI35-BG35</f>
        <v>18.297177948538717</v>
      </c>
      <c r="BL35" s="67">
        <f>SUM(BL8:BL33)</f>
        <v>95.89193689527059</v>
      </c>
      <c r="BM35" s="67">
        <f>SUM(BK35:BL35)</f>
        <v>114.18911484380931</v>
      </c>
      <c r="BO35" s="24" t="str">
        <f>AS35</f>
        <v>All occupations</v>
      </c>
      <c r="BP35" s="67">
        <f>SUM(BP8:BP33)</f>
        <v>189.57727991997476</v>
      </c>
      <c r="BQ35" s="67">
        <f t="shared" ref="BQ35:BT35" si="88">SUM(BQ8:BQ33)</f>
        <v>202.78250227191313</v>
      </c>
      <c r="BR35" s="67">
        <f t="shared" si="88"/>
        <v>192.24654289736591</v>
      </c>
      <c r="BS35" s="67">
        <f t="shared" si="88"/>
        <v>180.81908369432784</v>
      </c>
      <c r="BT35" s="67">
        <f t="shared" si="88"/>
        <v>152.97098655042822</v>
      </c>
      <c r="BU35" s="69"/>
      <c r="BV35" s="67">
        <f t="shared" ref="BV35" si="89">BT35-BR35</f>
        <v>-39.275556346937691</v>
      </c>
      <c r="BW35" s="67">
        <f>SUM(BW8:BW33)</f>
        <v>79.904545146173191</v>
      </c>
      <c r="BX35" s="67">
        <f>SUM(BV35:BW35)</f>
        <v>40.628988799235501</v>
      </c>
      <c r="BZ35" s="24" t="str">
        <f>BD35</f>
        <v>All occupations</v>
      </c>
      <c r="CA35" s="67">
        <f>SUM(CA8:CA33)</f>
        <v>141.94350599577754</v>
      </c>
      <c r="CB35" s="67">
        <f t="shared" ref="CB35:CE35" si="90">SUM(CB8:CB33)</f>
        <v>128.57672626456667</v>
      </c>
      <c r="CC35" s="67">
        <f t="shared" si="90"/>
        <v>125.96371313886105</v>
      </c>
      <c r="CD35" s="67">
        <f t="shared" si="90"/>
        <v>112.93216072393129</v>
      </c>
      <c r="CE35" s="67">
        <f t="shared" si="90"/>
        <v>72.569581759555902</v>
      </c>
      <c r="CF35" s="69"/>
      <c r="CG35" s="67">
        <f t="shared" ref="CG35" si="91">CE35-CC35</f>
        <v>-53.394131379305151</v>
      </c>
      <c r="CH35" s="67">
        <f>SUM(CH8:CH33)</f>
        <v>40.557209983703743</v>
      </c>
      <c r="CI35" s="67">
        <f>SUM(CG35:CH35)</f>
        <v>-12.836921395601408</v>
      </c>
      <c r="CK35" s="24" t="str">
        <f>BO35</f>
        <v>All occupations</v>
      </c>
      <c r="CL35" s="67">
        <f>SUM(CL8:CL33)</f>
        <v>41.209940782269939</v>
      </c>
      <c r="CM35" s="67">
        <f t="shared" ref="CM35:CP35" si="92">SUM(CM8:CM33)</f>
        <v>40.38367904778935</v>
      </c>
      <c r="CN35" s="67">
        <f t="shared" si="92"/>
        <v>33.52419557360129</v>
      </c>
      <c r="CO35" s="67">
        <f t="shared" si="92"/>
        <v>32.047656732165891</v>
      </c>
      <c r="CP35" s="67">
        <f t="shared" si="92"/>
        <v>22.639630327218025</v>
      </c>
      <c r="CQ35" s="69"/>
      <c r="CR35" s="67">
        <f t="shared" ref="CR35" si="93">CP35-CN35</f>
        <v>-10.884565246383264</v>
      </c>
      <c r="CS35" s="67">
        <f>SUM(CS8:CS33)</f>
        <v>9.6616007797297794</v>
      </c>
      <c r="CT35" s="67">
        <f>SUM(CR35:CS35)</f>
        <v>-1.2229644666534849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South East Midlands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South East Midlands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South East Midlands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South East Midlands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South East Midlands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South East Midlands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South East Midlands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South East Midlands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South East Midlands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7.006915201709238</v>
      </c>
      <c r="C45" s="18">
        <f t="shared" si="104"/>
        <v>7.1157411273462614</v>
      </c>
      <c r="D45" s="18">
        <f t="shared" si="104"/>
        <v>7.411104282598469</v>
      </c>
      <c r="E45" s="18">
        <f t="shared" si="104"/>
        <v>6.717643442454591</v>
      </c>
      <c r="F45" s="18">
        <f t="shared" si="104"/>
        <v>6.8759965530505394</v>
      </c>
      <c r="H45" s="68">
        <f t="shared" ref="H45:H70" si="105">IF(D8&gt;0,(H8/D8)*100,0)</f>
        <v>49.476970678597752</v>
      </c>
      <c r="I45" s="69">
        <f t="shared" ref="I45:I70" si="106">IF(D8&gt;0,I8/D8*100,0)</f>
        <v>61.720664611254946</v>
      </c>
      <c r="J45" s="69">
        <f t="shared" ref="J45:J70" si="107">IF(D8&gt;0,(J8/D8)*100,0)</f>
        <v>111.19763528985271</v>
      </c>
      <c r="L45" t="str">
        <f>A45</f>
        <v>11 Corporate managers and directors</v>
      </c>
      <c r="M45" s="18">
        <f t="shared" ref="M45:Q54" si="108">M8/M$35*100</f>
        <v>8.5496913923229076</v>
      </c>
      <c r="N45" s="18">
        <f t="shared" si="108"/>
        <v>9.0678071326382224</v>
      </c>
      <c r="O45" s="18">
        <f t="shared" si="108"/>
        <v>9.0070495719672827</v>
      </c>
      <c r="P45" s="18">
        <f t="shared" si="108"/>
        <v>7.9155666506005362</v>
      </c>
      <c r="Q45" s="18">
        <f t="shared" si="108"/>
        <v>7.8289155770809611</v>
      </c>
      <c r="S45" s="68">
        <f t="shared" ref="S45:S70" si="109">IF(O8&gt;0,(S8/O8)*100,0)</f>
        <v>41.649240842854951</v>
      </c>
      <c r="T45" s="69">
        <f t="shared" ref="T45:T70" si="110">IF(O8&gt;0,T8/O8*100,0)</f>
        <v>59.232521149657366</v>
      </c>
      <c r="U45" s="69">
        <f t="shared" ref="U45:U70" si="111">IF(O8&gt;0,(U8/O8)*100,0)</f>
        <v>100.88176199251231</v>
      </c>
      <c r="W45" t="str">
        <f>A45</f>
        <v>11 Corporate managers and directors</v>
      </c>
      <c r="X45" s="18">
        <f t="shared" ref="X45:AB54" si="112">X8/X$35*100</f>
        <v>10.377722796475251</v>
      </c>
      <c r="Y45" s="18">
        <f t="shared" si="112"/>
        <v>11.175921296010948</v>
      </c>
      <c r="Z45" s="18">
        <f t="shared" si="112"/>
        <v>11.43130864866712</v>
      </c>
      <c r="AA45" s="18">
        <f t="shared" si="112"/>
        <v>9.9125517309709021</v>
      </c>
      <c r="AB45" s="18">
        <f t="shared" si="112"/>
        <v>9.8063603385025662</v>
      </c>
      <c r="AD45" s="68">
        <f t="shared" ref="AD45:AD70" si="113">IF(Z8&gt;0,(AD8/Z8)*100,0)</f>
        <v>15.907473012509296</v>
      </c>
      <c r="AE45" s="69">
        <f t="shared" ref="AE45:AE70" si="114">IF(Z8&gt;0,AE8/Z8*100,0)</f>
        <v>58.888393978891088</v>
      </c>
      <c r="AF45" s="69">
        <f t="shared" ref="AF45:AF70" si="115">IF(Z8&gt;0,(AF8/Z8)*100,0)</f>
        <v>74.795866991400388</v>
      </c>
      <c r="AH45" t="str">
        <f>L45</f>
        <v>11 Corporate managers and directors</v>
      </c>
      <c r="AI45" s="18">
        <f t="shared" ref="AI45:AM54" si="116">AI8/AI$35*100</f>
        <v>6.1605171653723119</v>
      </c>
      <c r="AJ45" s="18">
        <f t="shared" si="116"/>
        <v>6.6374043235365541</v>
      </c>
      <c r="AK45" s="18">
        <f t="shared" si="116"/>
        <v>7.0172568969073454</v>
      </c>
      <c r="AL45" s="18">
        <f t="shared" si="116"/>
        <v>6.0426177015526754</v>
      </c>
      <c r="AM45" s="18">
        <f t="shared" si="116"/>
        <v>5.7741908982292607</v>
      </c>
      <c r="AO45" s="68">
        <f t="shared" ref="AO45:AO70" si="117">IF(AK8&gt;0,(AO8/AK8)*100,0)</f>
        <v>1.6377768255793184</v>
      </c>
      <c r="AP45" s="69">
        <f t="shared" ref="AP45:AP70" si="118">IF(AK8&gt;0,AP8/AK8*100,0)</f>
        <v>50.743303444038645</v>
      </c>
      <c r="AQ45" s="69">
        <f t="shared" ref="AQ45:AQ70" si="119">IF(AK8&gt;0,(AQ8/AK8)*100,0)</f>
        <v>52.381080269617961</v>
      </c>
      <c r="AS45" t="str">
        <f>W45</f>
        <v>11 Corporate managers and directors</v>
      </c>
      <c r="AT45" s="18">
        <f t="shared" ref="AT45:AX54" si="120">AT8/AT$35*100</f>
        <v>10.008337262420989</v>
      </c>
      <c r="AU45" s="18">
        <f t="shared" si="120"/>
        <v>10.357384678976288</v>
      </c>
      <c r="AV45" s="18">
        <f t="shared" si="120"/>
        <v>10.892196864124875</v>
      </c>
      <c r="AW45" s="18">
        <f t="shared" si="120"/>
        <v>9.0154638831489731</v>
      </c>
      <c r="AX45" s="18">
        <f t="shared" si="120"/>
        <v>8.6410392264190641</v>
      </c>
      <c r="AZ45" s="68">
        <f t="shared" ref="AZ45:AZ70" si="121">IF(AV8&gt;0,(AZ8/AV8)*100,0)</f>
        <v>2.083943375520243</v>
      </c>
      <c r="BA45" s="69">
        <f t="shared" ref="BA45:BA70" si="122">IF(AV8&gt;0,BA8/AV8*100,0)</f>
        <v>50.1849683541434</v>
      </c>
      <c r="BB45" s="69">
        <f t="shared" ref="BB45:BB70" si="123">IF(AV8&gt;0,(BB8/AV8)*100,0)</f>
        <v>52.268911729663635</v>
      </c>
      <c r="BD45" t="str">
        <f>AH45</f>
        <v>11 Corporate managers and directors</v>
      </c>
      <c r="BE45" s="18">
        <f t="shared" ref="BE45:BI54" si="124">BE8/BE$35*100</f>
        <v>6.2052450118079747</v>
      </c>
      <c r="BF45" s="18">
        <f t="shared" si="124"/>
        <v>7.1621643977560838</v>
      </c>
      <c r="BG45" s="18">
        <f t="shared" si="124"/>
        <v>7.2661222715154166</v>
      </c>
      <c r="BH45" s="18">
        <f t="shared" si="124"/>
        <v>6.252788722847324</v>
      </c>
      <c r="BI45" s="18">
        <f t="shared" si="124"/>
        <v>6.4853078101056099</v>
      </c>
      <c r="BK45" s="68">
        <f t="shared" ref="BK45:BK70" si="125">IF(BG8&gt;0,(BK8/BG8)*100,0)</f>
        <v>-2.7381543961915469</v>
      </c>
      <c r="BL45" s="69">
        <f t="shared" ref="BL45:BL70" si="126">IF(BG8&gt;0,BL8/BG8*100,0)</f>
        <v>41.457601134074622</v>
      </c>
      <c r="BM45" s="69">
        <f t="shared" ref="BM45:BM70" si="127">IF(BG8&gt;0,(BM8/BG8)*100,0)</f>
        <v>38.719446737883075</v>
      </c>
      <c r="BO45" t="str">
        <f>AS45</f>
        <v>11 Corporate managers and directors</v>
      </c>
      <c r="BP45" s="18">
        <f t="shared" ref="BP45:BT54" si="128">BP8/BP$35*100</f>
        <v>4.6904593266688099</v>
      </c>
      <c r="BQ45" s="18">
        <f t="shared" si="128"/>
        <v>5.303029564072113</v>
      </c>
      <c r="BR45" s="18">
        <f t="shared" si="128"/>
        <v>5.4261414487360415</v>
      </c>
      <c r="BS45" s="18">
        <f t="shared" si="128"/>
        <v>4.4266416396594037</v>
      </c>
      <c r="BT45" s="18">
        <f t="shared" si="128"/>
        <v>4.0239963762683608</v>
      </c>
      <c r="BV45" s="68">
        <f t="shared" ref="BV45:BV70" si="129">IF(BR8&gt;0,(BV8/BR8)*100,0)</f>
        <v>-40.991170645278928</v>
      </c>
      <c r="BW45" s="69">
        <f t="shared" ref="BW45:BW70" si="130">IF(BR8&gt;0,BW8/BR8*100,0)</f>
        <v>33.345021302664577</v>
      </c>
      <c r="BX45" s="69">
        <f t="shared" ref="BX45:BX70" si="131">IF(BR8&gt;0,(BX8/BR8)*100,0)</f>
        <v>-7.6461493426143505</v>
      </c>
      <c r="BZ45" t="str">
        <f>BD45</f>
        <v>11 Corporate managers and directors</v>
      </c>
      <c r="CA45" s="18">
        <f t="shared" ref="CA45:CE54" si="132">CA8/CA$35*100</f>
        <v>4.6543110426029104</v>
      </c>
      <c r="CB45" s="18">
        <f t="shared" si="132"/>
        <v>5.7810416206813766</v>
      </c>
      <c r="CC45" s="18">
        <f t="shared" si="132"/>
        <v>6.2287982452321682</v>
      </c>
      <c r="CD45" s="18">
        <f t="shared" si="132"/>
        <v>5.6961218766205013</v>
      </c>
      <c r="CE45" s="18">
        <f t="shared" si="132"/>
        <v>6.4438485865824067</v>
      </c>
      <c r="CG45" s="68">
        <f t="shared" ref="CG45:CG70" si="133">IF(CC8&gt;0,(CG8/CC8)*100,0)</f>
        <v>-40.399455284175282</v>
      </c>
      <c r="CH45" s="69">
        <f t="shared" ref="CH45:CH70" si="134">IF(CC8&gt;0,CH8/CC8*100,0)</f>
        <v>34.369719946313332</v>
      </c>
      <c r="CI45" s="69">
        <f t="shared" ref="CI45:CI70" si="135">IF(CC8&gt;0,(CI8/CC8)*100,0)</f>
        <v>-6.0297353378619505</v>
      </c>
      <c r="CK45" t="str">
        <f>BO45</f>
        <v>11 Corporate managers and directors</v>
      </c>
      <c r="CL45" s="18">
        <f t="shared" ref="CL45:CP54" si="136">CL8/CL$35*100</f>
        <v>2.5862047656637821</v>
      </c>
      <c r="CM45" s="18">
        <f t="shared" si="136"/>
        <v>3.6689796323132384</v>
      </c>
      <c r="CN45" s="18">
        <f t="shared" si="136"/>
        <v>3.7279843455324224</v>
      </c>
      <c r="CO45" s="18">
        <f t="shared" si="136"/>
        <v>3.7678547489342988</v>
      </c>
      <c r="CP45" s="18">
        <f t="shared" si="136"/>
        <v>4.842689153154299</v>
      </c>
      <c r="CR45" s="68">
        <f t="shared" ref="CR45:CR70" si="137">IF(CN8&gt;0,(CR8/CN8)*100,0)</f>
        <v>-12.274979446493852</v>
      </c>
      <c r="CS45" s="69">
        <f t="shared" ref="CS45:CS70" si="138">IF(CN8&gt;0,CS8/CN8*100,0)</f>
        <v>33.499824747047491</v>
      </c>
      <c r="CT45" s="69">
        <f t="shared" ref="CT45:CT70" si="139">IF(CN8&gt;0,(CT8/CN8)*100,0)</f>
        <v>21.224845300553639</v>
      </c>
    </row>
    <row r="46" spans="1:98" x14ac:dyDescent="0.2">
      <c r="A46" t="str">
        <f t="shared" si="103"/>
        <v>12 Other managers and proprietors</v>
      </c>
      <c r="B46" s="18">
        <f t="shared" si="104"/>
        <v>2.7689193163470569</v>
      </c>
      <c r="C46" s="18">
        <f t="shared" si="104"/>
        <v>2.8065931246389262</v>
      </c>
      <c r="D46" s="18">
        <f t="shared" si="104"/>
        <v>2.615176284042354</v>
      </c>
      <c r="E46" s="18">
        <f t="shared" si="104"/>
        <v>2.7576998172509319</v>
      </c>
      <c r="F46" s="18">
        <f t="shared" si="104"/>
        <v>3.0513814026959749</v>
      </c>
      <c r="H46" s="68">
        <f t="shared" si="105"/>
        <v>87.982355702200067</v>
      </c>
      <c r="I46" s="69">
        <f t="shared" si="106"/>
        <v>81.912394844261883</v>
      </c>
      <c r="J46" s="69">
        <f t="shared" si="107"/>
        <v>169.89475054646195</v>
      </c>
      <c r="L46" t="str">
        <f t="shared" ref="L46:L69" si="140">A46</f>
        <v>12 Other managers and proprietors</v>
      </c>
      <c r="M46" s="18">
        <f t="shared" si="108"/>
        <v>3.341705330515623</v>
      </c>
      <c r="N46" s="18">
        <f t="shared" si="108"/>
        <v>3.4120592175326805</v>
      </c>
      <c r="O46" s="18">
        <f t="shared" si="108"/>
        <v>3.3540659341751891</v>
      </c>
      <c r="P46" s="18">
        <f t="shared" si="108"/>
        <v>3.3878386543400882</v>
      </c>
      <c r="Q46" s="18">
        <f t="shared" si="108"/>
        <v>3.7130920460837809</v>
      </c>
      <c r="S46" s="68">
        <f t="shared" si="109"/>
        <v>80.409463088499308</v>
      </c>
      <c r="T46" s="69">
        <f t="shared" si="110"/>
        <v>76.591089840876961</v>
      </c>
      <c r="U46" s="69">
        <f t="shared" si="111"/>
        <v>157.00055292937628</v>
      </c>
      <c r="W46" t="str">
        <f t="shared" ref="W46:W69" si="141">A46</f>
        <v>12 Other managers and proprietors</v>
      </c>
      <c r="X46" s="18">
        <f t="shared" si="112"/>
        <v>3.835595463079712</v>
      </c>
      <c r="Y46" s="18">
        <f t="shared" si="112"/>
        <v>3.8130180407802925</v>
      </c>
      <c r="Z46" s="18">
        <f t="shared" si="112"/>
        <v>3.8406003611755954</v>
      </c>
      <c r="AA46" s="18">
        <f t="shared" si="112"/>
        <v>3.8441760308543098</v>
      </c>
      <c r="AB46" s="18">
        <f t="shared" si="112"/>
        <v>4.0389350819276402</v>
      </c>
      <c r="AD46" s="68">
        <f t="shared" si="113"/>
        <v>42.091237089350358</v>
      </c>
      <c r="AE46" s="69">
        <f t="shared" si="114"/>
        <v>72.810442582583406</v>
      </c>
      <c r="AF46" s="69">
        <f t="shared" si="115"/>
        <v>114.90167967193376</v>
      </c>
      <c r="AH46" t="str">
        <f t="shared" ref="AH46:AH69" si="142">L46</f>
        <v>12 Other managers and proprietors</v>
      </c>
      <c r="AI46" s="18">
        <f t="shared" si="116"/>
        <v>3.2388482654807018</v>
      </c>
      <c r="AJ46" s="18">
        <f t="shared" si="116"/>
        <v>3.487360011359443</v>
      </c>
      <c r="AK46" s="18">
        <f t="shared" si="116"/>
        <v>3.6968688663330038</v>
      </c>
      <c r="AL46" s="18">
        <f t="shared" si="116"/>
        <v>3.5449717180967046</v>
      </c>
      <c r="AM46" s="18">
        <f t="shared" si="116"/>
        <v>3.7532897772493934</v>
      </c>
      <c r="AO46" s="68">
        <f t="shared" si="117"/>
        <v>25.403438658838969</v>
      </c>
      <c r="AP46" s="69">
        <f t="shared" si="118"/>
        <v>66.445731522082767</v>
      </c>
      <c r="AQ46" s="69">
        <f t="shared" si="119"/>
        <v>91.849170180921718</v>
      </c>
      <c r="AS46" t="str">
        <f t="shared" ref="AS46:AS69" si="143">W46</f>
        <v>12 Other managers and proprietors</v>
      </c>
      <c r="AT46" s="18">
        <f t="shared" si="120"/>
        <v>4.2017268725158079</v>
      </c>
      <c r="AU46" s="18">
        <f t="shared" si="120"/>
        <v>4.2566178687066145</v>
      </c>
      <c r="AV46" s="18">
        <f t="shared" si="120"/>
        <v>4.3995872862559757</v>
      </c>
      <c r="AW46" s="18">
        <f t="shared" si="120"/>
        <v>4.5315708114671676</v>
      </c>
      <c r="AX46" s="18">
        <f t="shared" si="120"/>
        <v>4.6565668580132566</v>
      </c>
      <c r="AZ46" s="68">
        <f t="shared" si="121"/>
        <v>36.194900867165039</v>
      </c>
      <c r="BA46" s="69">
        <f t="shared" si="122"/>
        <v>67.866869924539316</v>
      </c>
      <c r="BB46" s="69">
        <f t="shared" si="123"/>
        <v>104.06177079170438</v>
      </c>
      <c r="BD46" t="str">
        <f t="shared" ref="BD46:BD69" si="144">AH46</f>
        <v>12 Other managers and proprietors</v>
      </c>
      <c r="BE46" s="18">
        <f t="shared" si="124"/>
        <v>2.8477793135158929</v>
      </c>
      <c r="BF46" s="18">
        <f t="shared" si="124"/>
        <v>2.8811081983708693</v>
      </c>
      <c r="BG46" s="18">
        <f t="shared" si="124"/>
        <v>3.0684665291354527</v>
      </c>
      <c r="BH46" s="18">
        <f t="shared" si="124"/>
        <v>3.0436123421622554</v>
      </c>
      <c r="BI46" s="18">
        <f t="shared" si="124"/>
        <v>3.2437664974394749</v>
      </c>
      <c r="BK46" s="68">
        <f t="shared" si="125"/>
        <v>15.197434689505807</v>
      </c>
      <c r="BL46" s="69">
        <f t="shared" si="126"/>
        <v>47.49070989440056</v>
      </c>
      <c r="BM46" s="69">
        <f t="shared" si="127"/>
        <v>62.688144583906372</v>
      </c>
      <c r="BO46" t="str">
        <f t="shared" ref="BO46:BO69" si="145">AS46</f>
        <v>12 Other managers and proprietors</v>
      </c>
      <c r="BP46" s="18">
        <f t="shared" si="128"/>
        <v>2.7489490512049701</v>
      </c>
      <c r="BQ46" s="18">
        <f t="shared" si="128"/>
        <v>3.0067325279803838</v>
      </c>
      <c r="BR46" s="18">
        <f t="shared" si="128"/>
        <v>3.0541567780765724</v>
      </c>
      <c r="BS46" s="18">
        <f t="shared" si="128"/>
        <v>3.0642741789631542</v>
      </c>
      <c r="BT46" s="18">
        <f t="shared" si="128"/>
        <v>3.2540585833645905</v>
      </c>
      <c r="BV46" s="68">
        <f t="shared" si="129"/>
        <v>-15.221726229183174</v>
      </c>
      <c r="BW46" s="69">
        <f t="shared" si="130"/>
        <v>48.14987071339101</v>
      </c>
      <c r="BX46" s="69">
        <f t="shared" si="131"/>
        <v>32.928144484207834</v>
      </c>
      <c r="BZ46" t="str">
        <f t="shared" ref="BZ46:BZ69" si="146">BD46</f>
        <v>12 Other managers and proprietors</v>
      </c>
      <c r="CA46" s="18">
        <f t="shared" si="132"/>
        <v>2.696293929306274</v>
      </c>
      <c r="CB46" s="18">
        <f t="shared" si="132"/>
        <v>2.9674921131763945</v>
      </c>
      <c r="CC46" s="18">
        <f t="shared" si="132"/>
        <v>3.1379888184978668</v>
      </c>
      <c r="CD46" s="18">
        <f t="shared" si="132"/>
        <v>3.1935490675234934</v>
      </c>
      <c r="CE46" s="18">
        <f t="shared" si="132"/>
        <v>3.5580678597205413</v>
      </c>
      <c r="CG46" s="68">
        <f t="shared" si="133"/>
        <v>-34.676115707379687</v>
      </c>
      <c r="CH46" s="69">
        <f t="shared" si="134"/>
        <v>38.607104390989029</v>
      </c>
      <c r="CI46" s="69">
        <f t="shared" si="135"/>
        <v>3.9309886836093391</v>
      </c>
      <c r="CK46" t="str">
        <f t="shared" ref="CK46:CK69" si="147">BO46</f>
        <v>12 Other managers and proprietors</v>
      </c>
      <c r="CL46" s="18">
        <f t="shared" si="136"/>
        <v>2.7412429424947553</v>
      </c>
      <c r="CM46" s="18">
        <f t="shared" si="136"/>
        <v>3.3365243721145257</v>
      </c>
      <c r="CN46" s="18">
        <f t="shared" si="136"/>
        <v>3.6495880480575025</v>
      </c>
      <c r="CO46" s="18">
        <f t="shared" si="136"/>
        <v>4.6808958510164045</v>
      </c>
      <c r="CP46" s="18">
        <f t="shared" si="136"/>
        <v>7.1568115415701241</v>
      </c>
      <c r="CR46" s="68">
        <f t="shared" si="137"/>
        <v>32.430098207179562</v>
      </c>
      <c r="CS46" s="69">
        <f t="shared" si="138"/>
        <v>46.377191333331901</v>
      </c>
      <c r="CT46" s="69">
        <f t="shared" si="139"/>
        <v>78.807289540511462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19.962908608871814</v>
      </c>
      <c r="C47" s="18">
        <f t="shared" si="104"/>
        <v>20.679498799923181</v>
      </c>
      <c r="D47" s="18">
        <f t="shared" si="104"/>
        <v>20.705645729947911</v>
      </c>
      <c r="E47" s="18">
        <f t="shared" si="104"/>
        <v>23.456927206885599</v>
      </c>
      <c r="F47" s="18">
        <f t="shared" si="104"/>
        <v>23.868293701838116</v>
      </c>
      <c r="H47" s="68">
        <f t="shared" si="105"/>
        <v>85.718067534991022</v>
      </c>
      <c r="I47" s="69">
        <f t="shared" si="106"/>
        <v>55.804054461092321</v>
      </c>
      <c r="J47" s="69">
        <f t="shared" si="107"/>
        <v>141.52212199608334</v>
      </c>
      <c r="L47" t="str">
        <f t="shared" si="140"/>
        <v>21 Science, research, engineering and technology professionals</v>
      </c>
      <c r="M47" s="18">
        <f t="shared" si="108"/>
        <v>11.29938343043005</v>
      </c>
      <c r="N47" s="18">
        <f t="shared" si="108"/>
        <v>11.364117363206685</v>
      </c>
      <c r="O47" s="18">
        <f t="shared" si="108"/>
        <v>11.7681069417835</v>
      </c>
      <c r="P47" s="18">
        <f t="shared" si="108"/>
        <v>14.378613501473225</v>
      </c>
      <c r="Q47" s="18">
        <f t="shared" si="108"/>
        <v>15.100946639992211</v>
      </c>
      <c r="S47" s="68">
        <f t="shared" si="109"/>
        <v>109.11864730626995</v>
      </c>
      <c r="T47" s="69">
        <f t="shared" si="110"/>
        <v>63.503394224202822</v>
      </c>
      <c r="U47" s="69">
        <f t="shared" si="111"/>
        <v>172.62204153047279</v>
      </c>
      <c r="W47" t="str">
        <f t="shared" si="141"/>
        <v>21 Science, research, engineering and technology professionals</v>
      </c>
      <c r="X47" s="18">
        <f t="shared" si="112"/>
        <v>10.6724406347913</v>
      </c>
      <c r="Y47" s="18">
        <f t="shared" si="112"/>
        <v>10.26325819388294</v>
      </c>
      <c r="Z47" s="18">
        <f t="shared" si="112"/>
        <v>10.449775954856989</v>
      </c>
      <c r="AA47" s="18">
        <f t="shared" si="112"/>
        <v>11.539266382978518</v>
      </c>
      <c r="AB47" s="18">
        <f t="shared" si="112"/>
        <v>10.828760461656129</v>
      </c>
      <c r="AD47" s="68">
        <f t="shared" si="113"/>
        <v>40.013950300640936</v>
      </c>
      <c r="AE47" s="69">
        <f t="shared" si="114"/>
        <v>49.117877348234238</v>
      </c>
      <c r="AF47" s="69">
        <f t="shared" si="115"/>
        <v>89.131827648875174</v>
      </c>
      <c r="AH47" t="str">
        <f t="shared" si="142"/>
        <v>21 Science, research, engineering and technology professionals</v>
      </c>
      <c r="AI47" s="18">
        <f t="shared" si="116"/>
        <v>3.465958954198435</v>
      </c>
      <c r="AJ47" s="18">
        <f t="shared" si="116"/>
        <v>3.4971013079573834</v>
      </c>
      <c r="AK47" s="18">
        <f t="shared" si="116"/>
        <v>3.9811484651302158</v>
      </c>
      <c r="AL47" s="18">
        <f t="shared" si="116"/>
        <v>4.6417746185802464</v>
      </c>
      <c r="AM47" s="18">
        <f t="shared" si="116"/>
        <v>4.7566402855580376</v>
      </c>
      <c r="AO47" s="68">
        <f t="shared" si="117"/>
        <v>47.578581369794804</v>
      </c>
      <c r="AP47" s="69">
        <f t="shared" si="118"/>
        <v>49.590691152912122</v>
      </c>
      <c r="AQ47" s="69">
        <f t="shared" si="119"/>
        <v>97.169272522706919</v>
      </c>
      <c r="AS47" t="str">
        <f t="shared" si="143"/>
        <v>21 Science, research, engineering and technology professionals</v>
      </c>
      <c r="AT47" s="18">
        <f t="shared" si="120"/>
        <v>10.254999648562558</v>
      </c>
      <c r="AU47" s="18">
        <f t="shared" si="120"/>
        <v>9.3937735460331968</v>
      </c>
      <c r="AV47" s="18">
        <f t="shared" si="120"/>
        <v>9.9662663780571297</v>
      </c>
      <c r="AW47" s="18">
        <f t="shared" si="120"/>
        <v>10.47661600964857</v>
      </c>
      <c r="AX47" s="18">
        <f t="shared" si="120"/>
        <v>9.6170948342553171</v>
      </c>
      <c r="AZ47" s="68">
        <f t="shared" si="121"/>
        <v>24.170477520771424</v>
      </c>
      <c r="BA47" s="69">
        <f t="shared" si="122"/>
        <v>41.631370173178098</v>
      </c>
      <c r="BB47" s="69">
        <f t="shared" si="123"/>
        <v>65.801847693949526</v>
      </c>
      <c r="BD47" t="str">
        <f t="shared" si="144"/>
        <v>21 Science, research, engineering and technology professionals</v>
      </c>
      <c r="BE47" s="18">
        <f t="shared" si="124"/>
        <v>4.0722276620133808</v>
      </c>
      <c r="BF47" s="18">
        <f t="shared" si="124"/>
        <v>4.4583974958412442</v>
      </c>
      <c r="BG47" s="18">
        <f t="shared" si="124"/>
        <v>4.4465328636276364</v>
      </c>
      <c r="BH47" s="18">
        <f t="shared" si="124"/>
        <v>5.0668801164503847</v>
      </c>
      <c r="BI47" s="18">
        <f t="shared" si="124"/>
        <v>5.2512383471342279</v>
      </c>
      <c r="BK47" s="68">
        <f t="shared" si="125"/>
        <v>28.69297444054445</v>
      </c>
      <c r="BL47" s="69">
        <f t="shared" si="126"/>
        <v>37.228548450285594</v>
      </c>
      <c r="BM47" s="69">
        <f t="shared" si="127"/>
        <v>65.921522890830047</v>
      </c>
      <c r="BO47" t="str">
        <f t="shared" si="145"/>
        <v>21 Science, research, engineering and technology professionals</v>
      </c>
      <c r="BP47" s="18">
        <f t="shared" si="128"/>
        <v>2.7135214510557599</v>
      </c>
      <c r="BQ47" s="18">
        <f t="shared" si="128"/>
        <v>2.9590190145264263</v>
      </c>
      <c r="BR47" s="18">
        <f t="shared" si="128"/>
        <v>3.0596216616796044</v>
      </c>
      <c r="BS47" s="18">
        <f t="shared" si="128"/>
        <v>3.5291852236622558</v>
      </c>
      <c r="BT47" s="18">
        <f t="shared" si="128"/>
        <v>3.8176527412970467</v>
      </c>
      <c r="BV47" s="68">
        <f t="shared" si="129"/>
        <v>-0.71600965816584072</v>
      </c>
      <c r="BW47" s="69">
        <f t="shared" si="130"/>
        <v>35.66598819918871</v>
      </c>
      <c r="BX47" s="69">
        <f t="shared" si="131"/>
        <v>34.949978541022872</v>
      </c>
      <c r="BZ47" t="str">
        <f t="shared" si="146"/>
        <v>21 Science, research, engineering and technology professionals</v>
      </c>
      <c r="CA47" s="18">
        <f t="shared" si="132"/>
        <v>2.245695405866809</v>
      </c>
      <c r="CB47" s="18">
        <f t="shared" si="132"/>
        <v>2.8081843294933755</v>
      </c>
      <c r="CC47" s="18">
        <f t="shared" si="132"/>
        <v>2.951480791435185</v>
      </c>
      <c r="CD47" s="18">
        <f t="shared" si="132"/>
        <v>3.4489647433328523</v>
      </c>
      <c r="CE47" s="18">
        <f t="shared" si="132"/>
        <v>3.6872410694121998</v>
      </c>
      <c r="CG47" s="68">
        <f t="shared" si="133"/>
        <v>-28.026812443804317</v>
      </c>
      <c r="CH47" s="69">
        <f t="shared" si="134"/>
        <v>30.257309802312193</v>
      </c>
      <c r="CI47" s="69">
        <f t="shared" si="135"/>
        <v>2.2304973585078778</v>
      </c>
      <c r="CK47" t="str">
        <f t="shared" si="147"/>
        <v>21 Science, research, engineering and technology professionals</v>
      </c>
      <c r="CL47" s="18">
        <f t="shared" si="136"/>
        <v>1.2959526951367573</v>
      </c>
      <c r="CM47" s="18">
        <f t="shared" si="136"/>
        <v>1.7941081761684408</v>
      </c>
      <c r="CN47" s="18">
        <f t="shared" si="136"/>
        <v>2.0227266833072117</v>
      </c>
      <c r="CO47" s="18">
        <f t="shared" si="136"/>
        <v>3.3660676641162102</v>
      </c>
      <c r="CP47" s="18">
        <f t="shared" si="136"/>
        <v>4.6645984170422405</v>
      </c>
      <c r="CR47" s="68">
        <f t="shared" si="137"/>
        <v>55.735643798683718</v>
      </c>
      <c r="CS47" s="69">
        <f t="shared" si="138"/>
        <v>43.465804701850878</v>
      </c>
      <c r="CT47" s="69">
        <f t="shared" si="139"/>
        <v>99.201448500534596</v>
      </c>
    </row>
    <row r="48" spans="1:98" x14ac:dyDescent="0.2">
      <c r="A48" t="str">
        <f t="shared" si="103"/>
        <v>22 Health professionals</v>
      </c>
      <c r="B48" s="18">
        <f t="shared" si="104"/>
        <v>15.998872456867113</v>
      </c>
      <c r="C48" s="18">
        <f t="shared" si="104"/>
        <v>17.746941267527479</v>
      </c>
      <c r="D48" s="18">
        <f t="shared" si="104"/>
        <v>17.039882224596738</v>
      </c>
      <c r="E48" s="18">
        <f t="shared" si="104"/>
        <v>17.280088293792705</v>
      </c>
      <c r="F48" s="18">
        <f t="shared" si="104"/>
        <v>17.165177890440955</v>
      </c>
      <c r="H48" s="68">
        <f t="shared" si="105"/>
        <v>62.294305459548227</v>
      </c>
      <c r="I48" s="69">
        <f t="shared" si="106"/>
        <v>61.456241383689999</v>
      </c>
      <c r="J48" s="69">
        <f t="shared" si="107"/>
        <v>123.75054684323823</v>
      </c>
      <c r="L48" t="str">
        <f t="shared" si="140"/>
        <v>22 Health professionals</v>
      </c>
      <c r="M48" s="18">
        <f t="shared" si="108"/>
        <v>7.1992742210003362</v>
      </c>
      <c r="N48" s="18">
        <f t="shared" si="108"/>
        <v>7.7980982220212036</v>
      </c>
      <c r="O48" s="18">
        <f t="shared" si="108"/>
        <v>7.3213085307245782</v>
      </c>
      <c r="P48" s="18">
        <f t="shared" si="108"/>
        <v>6.77248442920098</v>
      </c>
      <c r="Q48" s="18">
        <f t="shared" si="108"/>
        <v>6.3522083735003818</v>
      </c>
      <c r="S48" s="68">
        <f t="shared" si="109"/>
        <v>41.394078317509134</v>
      </c>
      <c r="T48" s="69">
        <f t="shared" si="110"/>
        <v>56.066075704730302</v>
      </c>
      <c r="U48" s="69">
        <f t="shared" si="111"/>
        <v>97.460154022239422</v>
      </c>
      <c r="W48" t="str">
        <f t="shared" si="141"/>
        <v>22 Health professionals</v>
      </c>
      <c r="X48" s="18">
        <f t="shared" si="112"/>
        <v>7.0759300430172196</v>
      </c>
      <c r="Y48" s="18">
        <f t="shared" si="112"/>
        <v>7.8205064516932969</v>
      </c>
      <c r="Z48" s="18">
        <f t="shared" si="112"/>
        <v>7.5268892921148893</v>
      </c>
      <c r="AA48" s="18">
        <f t="shared" si="112"/>
        <v>7.1121887222136344</v>
      </c>
      <c r="AB48" s="18">
        <f t="shared" si="112"/>
        <v>6.8603404596884108</v>
      </c>
      <c r="AD48" s="68">
        <f t="shared" si="113"/>
        <v>23.148657496470246</v>
      </c>
      <c r="AE48" s="69">
        <f t="shared" si="114"/>
        <v>64.57481739338607</v>
      </c>
      <c r="AF48" s="69">
        <f t="shared" si="115"/>
        <v>87.723474889856305</v>
      </c>
      <c r="AH48" t="str">
        <f t="shared" si="142"/>
        <v>22 Health professionals</v>
      </c>
      <c r="AI48" s="18">
        <f t="shared" si="116"/>
        <v>11.490596506614557</v>
      </c>
      <c r="AJ48" s="18">
        <f t="shared" si="116"/>
        <v>9.2822821599298937</v>
      </c>
      <c r="AK48" s="18">
        <f t="shared" si="116"/>
        <v>8.4800135907585972</v>
      </c>
      <c r="AL48" s="18">
        <f t="shared" si="116"/>
        <v>4.6350255575988815</v>
      </c>
      <c r="AM48" s="18">
        <f t="shared" si="116"/>
        <v>1.878144416888972</v>
      </c>
      <c r="AO48" s="68">
        <f t="shared" si="117"/>
        <v>-72.643292278750394</v>
      </c>
      <c r="AP48" s="69">
        <f t="shared" si="118"/>
        <v>20.063681716144792</v>
      </c>
      <c r="AQ48" s="69">
        <f t="shared" si="119"/>
        <v>-52.579610562605609</v>
      </c>
      <c r="AS48" t="str">
        <f t="shared" si="143"/>
        <v>22 Health professionals</v>
      </c>
      <c r="AT48" s="18">
        <f t="shared" si="120"/>
        <v>1.6271564523204349</v>
      </c>
      <c r="AU48" s="18">
        <f t="shared" si="120"/>
        <v>1.9618089112612727</v>
      </c>
      <c r="AV48" s="18">
        <f t="shared" si="120"/>
        <v>2.0410243764872305</v>
      </c>
      <c r="AW48" s="18">
        <f t="shared" si="120"/>
        <v>2.0025904626496533</v>
      </c>
      <c r="AX48" s="18">
        <f t="shared" si="120"/>
        <v>1.9656764091554764</v>
      </c>
      <c r="AZ48" s="68">
        <f t="shared" si="121"/>
        <v>23.928381354597569</v>
      </c>
      <c r="BA48" s="69">
        <f t="shared" si="122"/>
        <v>58.019944504303801</v>
      </c>
      <c r="BB48" s="69">
        <f t="shared" si="123"/>
        <v>81.94832585890137</v>
      </c>
      <c r="BD48" t="str">
        <f t="shared" si="144"/>
        <v>22 Health professionals</v>
      </c>
      <c r="BE48" s="18">
        <f t="shared" si="124"/>
        <v>1.5164313684145776</v>
      </c>
      <c r="BF48" s="18">
        <f t="shared" si="124"/>
        <v>1.7095570767480257</v>
      </c>
      <c r="BG48" s="18">
        <f t="shared" si="124"/>
        <v>1.880714840655533</v>
      </c>
      <c r="BH48" s="18">
        <f t="shared" si="124"/>
        <v>1.831098687488478</v>
      </c>
      <c r="BI48" s="18">
        <f t="shared" si="124"/>
        <v>1.8586562543901248</v>
      </c>
      <c r="BK48" s="68">
        <f t="shared" si="125"/>
        <v>7.6938096239855005</v>
      </c>
      <c r="BL48" s="69">
        <f t="shared" si="126"/>
        <v>54.943131529136934</v>
      </c>
      <c r="BM48" s="69">
        <f t="shared" si="127"/>
        <v>62.636941153122436</v>
      </c>
      <c r="BO48" t="str">
        <f t="shared" si="145"/>
        <v>22 Health professionals</v>
      </c>
      <c r="BP48" s="18">
        <f t="shared" si="128"/>
        <v>1.1667689910501762</v>
      </c>
      <c r="BQ48" s="18">
        <f t="shared" si="128"/>
        <v>1.3395510799524253</v>
      </c>
      <c r="BR48" s="18">
        <f t="shared" si="128"/>
        <v>1.4896359723324832</v>
      </c>
      <c r="BS48" s="18">
        <f t="shared" si="128"/>
        <v>1.4194553775972143</v>
      </c>
      <c r="BT48" s="18">
        <f t="shared" si="128"/>
        <v>1.374194040184652</v>
      </c>
      <c r="BV48" s="68">
        <f t="shared" si="129"/>
        <v>-26.59621775272667</v>
      </c>
      <c r="BW48" s="69">
        <f t="shared" si="130"/>
        <v>42.691675120580847</v>
      </c>
      <c r="BX48" s="69">
        <f t="shared" si="131"/>
        <v>16.095457367854177</v>
      </c>
      <c r="BZ48" t="str">
        <f t="shared" si="146"/>
        <v>22 Health professionals</v>
      </c>
      <c r="CA48" s="18">
        <f t="shared" si="132"/>
        <v>1.0865358657584541</v>
      </c>
      <c r="CB48" s="18">
        <f t="shared" si="132"/>
        <v>1.2225789889011887</v>
      </c>
      <c r="CC48" s="18">
        <f t="shared" si="132"/>
        <v>1.248948956934588</v>
      </c>
      <c r="CD48" s="18">
        <f t="shared" si="132"/>
        <v>1.4771071973251475</v>
      </c>
      <c r="CE48" s="18">
        <f t="shared" si="132"/>
        <v>1.5788488394554809</v>
      </c>
      <c r="CG48" s="68">
        <f t="shared" si="133"/>
        <v>-27.170885683305151</v>
      </c>
      <c r="CH48" s="69">
        <f t="shared" si="134"/>
        <v>39.234377265936416</v>
      </c>
      <c r="CI48" s="69">
        <f t="shared" si="135"/>
        <v>12.063491582631267</v>
      </c>
      <c r="CK48" t="str">
        <f t="shared" si="147"/>
        <v>22 Health professionals</v>
      </c>
      <c r="CL48" s="18">
        <f t="shared" si="136"/>
        <v>0.34666162859593241</v>
      </c>
      <c r="CM48" s="18">
        <f t="shared" si="136"/>
        <v>0.4928874976615486</v>
      </c>
      <c r="CN48" s="18">
        <f t="shared" si="136"/>
        <v>0.55148752641009824</v>
      </c>
      <c r="CO48" s="18">
        <f t="shared" si="136"/>
        <v>0.6834887468620926</v>
      </c>
      <c r="CP48" s="18">
        <f t="shared" si="136"/>
        <v>0.96032890031575013</v>
      </c>
      <c r="CR48" s="68">
        <f t="shared" si="137"/>
        <v>17.596736736800946</v>
      </c>
      <c r="CS48" s="69">
        <f t="shared" si="138"/>
        <v>46.411535766748727</v>
      </c>
      <c r="CT48" s="69">
        <f t="shared" si="139"/>
        <v>64.008272503549662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28.372741111130544</v>
      </c>
      <c r="C49" s="18">
        <f t="shared" si="104"/>
        <v>25.179929383128769</v>
      </c>
      <c r="D49" s="18">
        <f t="shared" si="104"/>
        <v>26.255776351788274</v>
      </c>
      <c r="E49" s="18">
        <f t="shared" si="104"/>
        <v>22.719356067875299</v>
      </c>
      <c r="F49" s="18">
        <f t="shared" si="104"/>
        <v>19.665509866810314</v>
      </c>
      <c r="H49" s="68">
        <f t="shared" si="105"/>
        <v>20.670721177090197</v>
      </c>
      <c r="I49" s="69">
        <f t="shared" si="106"/>
        <v>50.816566049430612</v>
      </c>
      <c r="J49" s="69">
        <f t="shared" si="107"/>
        <v>71.487287226520806</v>
      </c>
      <c r="L49" t="str">
        <f t="shared" si="140"/>
        <v>23 Teaching and other educational professionals</v>
      </c>
      <c r="M49" s="18">
        <f t="shared" si="108"/>
        <v>21.783652644027118</v>
      </c>
      <c r="N49" s="18">
        <f t="shared" si="108"/>
        <v>19.48498151582735</v>
      </c>
      <c r="O49" s="18">
        <f t="shared" si="108"/>
        <v>20.232954629852632</v>
      </c>
      <c r="P49" s="18">
        <f t="shared" si="108"/>
        <v>17.264169728584054</v>
      </c>
      <c r="Q49" s="18">
        <f t="shared" si="108"/>
        <v>14.752770884487992</v>
      </c>
      <c r="S49" s="68">
        <f t="shared" si="109"/>
        <v>18.825454586875569</v>
      </c>
      <c r="T49" s="69">
        <f t="shared" si="110"/>
        <v>51.421344970704574</v>
      </c>
      <c r="U49" s="69">
        <f t="shared" si="111"/>
        <v>70.246799557580147</v>
      </c>
      <c r="W49" t="str">
        <f t="shared" si="141"/>
        <v>23 Teaching and other educational professionals</v>
      </c>
      <c r="X49" s="18">
        <f t="shared" si="112"/>
        <v>6.6701373285315082</v>
      </c>
      <c r="Y49" s="18">
        <f t="shared" si="112"/>
        <v>5.285169699247203</v>
      </c>
      <c r="Z49" s="18">
        <f t="shared" si="112"/>
        <v>5.5927655647870189</v>
      </c>
      <c r="AA49" s="18">
        <f t="shared" si="112"/>
        <v>3.906659939146647</v>
      </c>
      <c r="AB49" s="18">
        <f t="shared" si="112"/>
        <v>2.6107202062338444</v>
      </c>
      <c r="AD49" s="68">
        <f t="shared" si="113"/>
        <v>-36.928485965854044</v>
      </c>
      <c r="AE49" s="69">
        <f t="shared" si="114"/>
        <v>40.783020031707792</v>
      </c>
      <c r="AF49" s="69">
        <f t="shared" si="115"/>
        <v>3.8545340658537564</v>
      </c>
      <c r="AH49" t="str">
        <f t="shared" si="142"/>
        <v>23 Teaching and other educational professionals</v>
      </c>
      <c r="AI49" s="18">
        <f t="shared" si="116"/>
        <v>3.1272017828694696</v>
      </c>
      <c r="AJ49" s="18">
        <f t="shared" si="116"/>
        <v>1.7200522829289415</v>
      </c>
      <c r="AK49" s="18">
        <f t="shared" si="116"/>
        <v>1.6591350651845953</v>
      </c>
      <c r="AL49" s="18">
        <f t="shared" si="116"/>
        <v>0.80347513633708123</v>
      </c>
      <c r="AM49" s="18">
        <f t="shared" si="116"/>
        <v>0.70514345687606605</v>
      </c>
      <c r="AO49" s="68">
        <f t="shared" si="117"/>
        <v>-47.50388874106077</v>
      </c>
      <c r="AP49" s="69">
        <f t="shared" si="118"/>
        <v>16.41641069688265</v>
      </c>
      <c r="AQ49" s="69">
        <f t="shared" si="119"/>
        <v>-31.08747804417812</v>
      </c>
      <c r="AS49" t="str">
        <f t="shared" si="143"/>
        <v>23 Teaching and other educational professionals</v>
      </c>
      <c r="AT49" s="18">
        <f t="shared" si="120"/>
        <v>0.92612445259216536</v>
      </c>
      <c r="AU49" s="18">
        <f t="shared" si="120"/>
        <v>0.83013709756567988</v>
      </c>
      <c r="AV49" s="18">
        <f t="shared" si="120"/>
        <v>0.86709500367180403</v>
      </c>
      <c r="AW49" s="18">
        <f t="shared" si="120"/>
        <v>0.65731810944514579</v>
      </c>
      <c r="AX49" s="18">
        <f t="shared" si="120"/>
        <v>0.50243675080531347</v>
      </c>
      <c r="AZ49" s="68">
        <f t="shared" si="121"/>
        <v>-25.437294477439337</v>
      </c>
      <c r="BA49" s="69">
        <f t="shared" si="122"/>
        <v>38.49429441213735</v>
      </c>
      <c r="BB49" s="69">
        <f t="shared" si="123"/>
        <v>13.056999934698016</v>
      </c>
      <c r="BD49" t="str">
        <f t="shared" si="144"/>
        <v>23 Teaching and other educational professionals</v>
      </c>
      <c r="BE49" s="18">
        <f t="shared" si="124"/>
        <v>0.79792441502144729</v>
      </c>
      <c r="BF49" s="18">
        <f t="shared" si="124"/>
        <v>0.79034846203817866</v>
      </c>
      <c r="BG49" s="18">
        <f t="shared" si="124"/>
        <v>0.90962011720188396</v>
      </c>
      <c r="BH49" s="18">
        <f t="shared" si="124"/>
        <v>0.81813772300081877</v>
      </c>
      <c r="BI49" s="18">
        <f t="shared" si="124"/>
        <v>0.90796092288002139</v>
      </c>
      <c r="BK49" s="68">
        <f t="shared" si="125"/>
        <v>8.7731524308677518</v>
      </c>
      <c r="BL49" s="69">
        <f t="shared" si="126"/>
        <v>42.378015630221043</v>
      </c>
      <c r="BM49" s="69">
        <f t="shared" si="127"/>
        <v>51.151168061088789</v>
      </c>
      <c r="BO49" t="str">
        <f t="shared" si="145"/>
        <v>23 Teaching and other educational professionals</v>
      </c>
      <c r="BP49" s="18">
        <f t="shared" si="128"/>
        <v>0.60606693271723977</v>
      </c>
      <c r="BQ49" s="18">
        <f t="shared" si="128"/>
        <v>0.59151089512360422</v>
      </c>
      <c r="BR49" s="18">
        <f t="shared" si="128"/>
        <v>0.7062847630509691</v>
      </c>
      <c r="BS49" s="18">
        <f t="shared" si="128"/>
        <v>0.59596619190059485</v>
      </c>
      <c r="BT49" s="18">
        <f t="shared" si="128"/>
        <v>0.57343589009878837</v>
      </c>
      <c r="BV49" s="68">
        <f t="shared" si="129"/>
        <v>-35.396572085872265</v>
      </c>
      <c r="BW49" s="69">
        <f t="shared" si="130"/>
        <v>37.118008523224759</v>
      </c>
      <c r="BX49" s="69">
        <f t="shared" si="131"/>
        <v>1.7214364373524995</v>
      </c>
      <c r="BZ49" t="str">
        <f t="shared" si="146"/>
        <v>23 Teaching and other educational professionals</v>
      </c>
      <c r="CA49" s="18">
        <f t="shared" si="132"/>
        <v>0.63802025678152086</v>
      </c>
      <c r="CB49" s="18">
        <f t="shared" si="132"/>
        <v>0.63831834488941419</v>
      </c>
      <c r="CC49" s="18">
        <f t="shared" si="132"/>
        <v>0.77689223674872032</v>
      </c>
      <c r="CD49" s="18">
        <f t="shared" si="132"/>
        <v>0.76528083819038262</v>
      </c>
      <c r="CE49" s="18">
        <f t="shared" si="132"/>
        <v>0.83545405201211809</v>
      </c>
      <c r="CG49" s="68">
        <f t="shared" si="133"/>
        <v>-38.045771395113498</v>
      </c>
      <c r="CH49" s="69">
        <f t="shared" si="134"/>
        <v>35.934952487791868</v>
      </c>
      <c r="CI49" s="69">
        <f t="shared" si="135"/>
        <v>-2.1108189073216277</v>
      </c>
      <c r="CK49" t="str">
        <f t="shared" si="147"/>
        <v>23 Teaching and other educational professionals</v>
      </c>
      <c r="CL49" s="18">
        <f t="shared" si="136"/>
        <v>0.33516713274912358</v>
      </c>
      <c r="CM49" s="18">
        <f t="shared" si="136"/>
        <v>0.45730273608686112</v>
      </c>
      <c r="CN49" s="18">
        <f t="shared" si="136"/>
        <v>0.6504425363769738</v>
      </c>
      <c r="CO49" s="18">
        <f t="shared" si="136"/>
        <v>0.77601763635618171</v>
      </c>
      <c r="CP49" s="18">
        <f t="shared" si="136"/>
        <v>1.0136114480303442</v>
      </c>
      <c r="CR49" s="68">
        <f t="shared" si="137"/>
        <v>5.2382306775879748</v>
      </c>
      <c r="CS49" s="69">
        <f t="shared" si="138"/>
        <v>49.181757542397271</v>
      </c>
      <c r="CT49" s="69">
        <f t="shared" si="139"/>
        <v>54.41998821998525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7.3100367788714387</v>
      </c>
      <c r="C50" s="18">
        <f t="shared" si="104"/>
        <v>7.4813699430565972</v>
      </c>
      <c r="D50" s="18">
        <f t="shared" si="104"/>
        <v>7.8500698688135735</v>
      </c>
      <c r="E50" s="18">
        <f t="shared" si="104"/>
        <v>7.9382582987084813</v>
      </c>
      <c r="F50" s="18">
        <f t="shared" si="104"/>
        <v>8.1862701558105559</v>
      </c>
      <c r="H50" s="68">
        <f t="shared" si="105"/>
        <v>68.009605626967257</v>
      </c>
      <c r="I50" s="69">
        <f t="shared" si="106"/>
        <v>64.902786180229498</v>
      </c>
      <c r="J50" s="69">
        <f t="shared" si="107"/>
        <v>132.91239180719674</v>
      </c>
      <c r="L50" t="str">
        <f t="shared" si="140"/>
        <v>24 Business, media and public service professionals</v>
      </c>
      <c r="M50" s="18">
        <f t="shared" si="108"/>
        <v>13.845966821012814</v>
      </c>
      <c r="N50" s="18">
        <f t="shared" si="108"/>
        <v>14.185404450258311</v>
      </c>
      <c r="O50" s="18">
        <f t="shared" si="108"/>
        <v>15.116917077426958</v>
      </c>
      <c r="P50" s="18">
        <f t="shared" si="108"/>
        <v>14.771411269929047</v>
      </c>
      <c r="Q50" s="18">
        <f t="shared" si="108"/>
        <v>14.419535773967871</v>
      </c>
      <c r="S50" s="68">
        <f t="shared" si="109"/>
        <v>55.447321235736439</v>
      </c>
      <c r="T50" s="69">
        <f t="shared" si="110"/>
        <v>60.654200198301503</v>
      </c>
      <c r="U50" s="69">
        <f t="shared" si="111"/>
        <v>116.10152143403793</v>
      </c>
      <c r="W50" t="str">
        <f t="shared" si="141"/>
        <v>24 Business, media and public service professionals</v>
      </c>
      <c r="X50" s="18">
        <f t="shared" si="112"/>
        <v>11.917519366670124</v>
      </c>
      <c r="Y50" s="18">
        <f t="shared" si="112"/>
        <v>11.952551986305979</v>
      </c>
      <c r="Z50" s="18">
        <f t="shared" si="112"/>
        <v>13.031956253065827</v>
      </c>
      <c r="AA50" s="18">
        <f t="shared" si="112"/>
        <v>12.28411469762634</v>
      </c>
      <c r="AB50" s="18">
        <f t="shared" si="112"/>
        <v>11.471087978358574</v>
      </c>
      <c r="AD50" s="68">
        <f t="shared" si="113"/>
        <v>18.93085422221845</v>
      </c>
      <c r="AE50" s="69">
        <f t="shared" si="114"/>
        <v>57.768318565907173</v>
      </c>
      <c r="AF50" s="69">
        <f t="shared" si="115"/>
        <v>76.699172788125622</v>
      </c>
      <c r="AH50" t="str">
        <f t="shared" si="142"/>
        <v>24 Business, media and public service professionals</v>
      </c>
      <c r="AI50" s="18">
        <f t="shared" si="116"/>
        <v>4.1681273052770553</v>
      </c>
      <c r="AJ50" s="18">
        <f t="shared" si="116"/>
        <v>3.7710526434579332</v>
      </c>
      <c r="AK50" s="18">
        <f t="shared" si="116"/>
        <v>4.2886709534668936</v>
      </c>
      <c r="AL50" s="18">
        <f t="shared" si="116"/>
        <v>3.884704375863028</v>
      </c>
      <c r="AM50" s="18">
        <f t="shared" si="116"/>
        <v>3.7461106175519121</v>
      </c>
      <c r="AO50" s="68">
        <f t="shared" si="117"/>
        <v>7.8920055527092856</v>
      </c>
      <c r="AP50" s="69">
        <f t="shared" si="118"/>
        <v>39.212788026236161</v>
      </c>
      <c r="AQ50" s="69">
        <f t="shared" si="119"/>
        <v>47.104793578945447</v>
      </c>
      <c r="AS50" t="str">
        <f t="shared" si="143"/>
        <v>24 Business, media and public service professionals</v>
      </c>
      <c r="AT50" s="18">
        <f t="shared" si="120"/>
        <v>6.4858729919507825</v>
      </c>
      <c r="AU50" s="18">
        <f t="shared" si="120"/>
        <v>6.3905492291357486</v>
      </c>
      <c r="AV50" s="18">
        <f t="shared" si="120"/>
        <v>7.2277297533471199</v>
      </c>
      <c r="AW50" s="18">
        <f t="shared" si="120"/>
        <v>7.0355213213700889</v>
      </c>
      <c r="AX50" s="18">
        <f t="shared" si="120"/>
        <v>6.9000978717867145</v>
      </c>
      <c r="AZ50" s="68">
        <f t="shared" si="121"/>
        <v>22.845793098131342</v>
      </c>
      <c r="BA50" s="69">
        <f t="shared" si="122"/>
        <v>53.988850432677459</v>
      </c>
      <c r="BB50" s="69">
        <f t="shared" si="123"/>
        <v>76.834643530808791</v>
      </c>
      <c r="BD50" t="str">
        <f t="shared" si="144"/>
        <v>24 Business, media and public service professionals</v>
      </c>
      <c r="BE50" s="18">
        <f t="shared" si="124"/>
        <v>3.7150384148353108</v>
      </c>
      <c r="BF50" s="18">
        <f t="shared" si="124"/>
        <v>4.1363321177916808</v>
      </c>
      <c r="BG50" s="18">
        <f t="shared" si="124"/>
        <v>4.4919815425502527</v>
      </c>
      <c r="BH50" s="18">
        <f t="shared" si="124"/>
        <v>4.557435752140119</v>
      </c>
      <c r="BI50" s="18">
        <f t="shared" si="124"/>
        <v>4.7825769230580528</v>
      </c>
      <c r="BK50" s="68">
        <f t="shared" si="125"/>
        <v>16.021537192817835</v>
      </c>
      <c r="BL50" s="69">
        <f t="shared" si="126"/>
        <v>45.354521265914705</v>
      </c>
      <c r="BM50" s="69">
        <f t="shared" si="127"/>
        <v>61.376058458732544</v>
      </c>
      <c r="BO50" t="str">
        <f t="shared" si="145"/>
        <v>24 Business, media and public service professionals</v>
      </c>
      <c r="BP50" s="18">
        <f t="shared" si="128"/>
        <v>2.5834986305544105</v>
      </c>
      <c r="BQ50" s="18">
        <f t="shared" si="128"/>
        <v>2.7694216012765027</v>
      </c>
      <c r="BR50" s="18">
        <f t="shared" si="128"/>
        <v>3.115439715328252</v>
      </c>
      <c r="BS50" s="18">
        <f t="shared" si="128"/>
        <v>2.9544533310777794</v>
      </c>
      <c r="BT50" s="18">
        <f t="shared" si="128"/>
        <v>2.8787222579559684</v>
      </c>
      <c r="BV50" s="68">
        <f t="shared" si="129"/>
        <v>-26.47569252528757</v>
      </c>
      <c r="BW50" s="69">
        <f t="shared" si="130"/>
        <v>35.934089880639895</v>
      </c>
      <c r="BX50" s="69">
        <f t="shared" si="131"/>
        <v>9.4583973553523304</v>
      </c>
      <c r="BZ50" t="str">
        <f t="shared" si="146"/>
        <v>24 Business, media and public service professionals</v>
      </c>
      <c r="CA50" s="18">
        <f t="shared" si="132"/>
        <v>2.2454242842227012</v>
      </c>
      <c r="CB50" s="18">
        <f t="shared" si="132"/>
        <v>2.653302653476155</v>
      </c>
      <c r="CC50" s="18">
        <f t="shared" si="132"/>
        <v>3.0853926891560173</v>
      </c>
      <c r="CD50" s="18">
        <f t="shared" si="132"/>
        <v>3.18668004129897</v>
      </c>
      <c r="CE50" s="18">
        <f t="shared" si="132"/>
        <v>3.2541687904680545</v>
      </c>
      <c r="CG50" s="68">
        <f t="shared" si="133"/>
        <v>-39.237057699060671</v>
      </c>
      <c r="CH50" s="69">
        <f t="shared" si="134"/>
        <v>33.835377945916321</v>
      </c>
      <c r="CI50" s="69">
        <f t="shared" si="135"/>
        <v>-5.401679753144351</v>
      </c>
      <c r="CK50" t="str">
        <f t="shared" si="147"/>
        <v>24 Business, media and public service professionals</v>
      </c>
      <c r="CL50" s="18">
        <f t="shared" si="136"/>
        <v>1.3951826539372636</v>
      </c>
      <c r="CM50" s="18">
        <f t="shared" si="136"/>
        <v>1.9556352164500523</v>
      </c>
      <c r="CN50" s="18">
        <f t="shared" si="136"/>
        <v>2.28626988569405</v>
      </c>
      <c r="CO50" s="18">
        <f t="shared" si="136"/>
        <v>2.8915510112107383</v>
      </c>
      <c r="CP50" s="18">
        <f t="shared" si="136"/>
        <v>3.6494292995908428</v>
      </c>
      <c r="CR50" s="68">
        <f t="shared" si="137"/>
        <v>7.797434262141806</v>
      </c>
      <c r="CS50" s="69">
        <f t="shared" si="138"/>
        <v>43.353959595326579</v>
      </c>
      <c r="CT50" s="69">
        <f t="shared" si="139"/>
        <v>51.151393857468385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2.2113669199152111</v>
      </c>
      <c r="C51" s="18">
        <f t="shared" si="104"/>
        <v>2.5245760336919143</v>
      </c>
      <c r="D51" s="18">
        <f t="shared" si="104"/>
        <v>2.6127379239038202</v>
      </c>
      <c r="E51" s="18">
        <f t="shared" si="104"/>
        <v>2.4969948693211514</v>
      </c>
      <c r="F51" s="18">
        <f t="shared" si="104"/>
        <v>2.8043406286515689</v>
      </c>
      <c r="H51" s="68">
        <f t="shared" si="105"/>
        <v>72.924479326935099</v>
      </c>
      <c r="I51" s="69">
        <f t="shared" si="106"/>
        <v>58.523346182115951</v>
      </c>
      <c r="J51" s="69">
        <f t="shared" si="107"/>
        <v>131.44782550905106</v>
      </c>
      <c r="L51" t="str">
        <f t="shared" si="140"/>
        <v>31 Science, engineering and technology associate professionals</v>
      </c>
      <c r="M51" s="18">
        <f t="shared" si="108"/>
        <v>1.9024289648671637</v>
      </c>
      <c r="N51" s="18">
        <f t="shared" si="108"/>
        <v>1.9676767069562413</v>
      </c>
      <c r="O51" s="18">
        <f t="shared" si="108"/>
        <v>2.0846573695556589</v>
      </c>
      <c r="P51" s="18">
        <f t="shared" si="108"/>
        <v>1.9360100793400923</v>
      </c>
      <c r="Q51" s="18">
        <f t="shared" si="108"/>
        <v>2.0262608992612692</v>
      </c>
      <c r="S51" s="68">
        <f t="shared" si="109"/>
        <v>58.400253752930375</v>
      </c>
      <c r="T51" s="69">
        <f t="shared" si="110"/>
        <v>52.871986905348834</v>
      </c>
      <c r="U51" s="69">
        <f t="shared" si="111"/>
        <v>111.27224065827919</v>
      </c>
      <c r="W51" t="str">
        <f t="shared" si="141"/>
        <v>31 Science, engineering and technology associate professionals</v>
      </c>
      <c r="X51" s="18">
        <f t="shared" si="112"/>
        <v>2.2599653856027171</v>
      </c>
      <c r="Y51" s="18">
        <f t="shared" si="112"/>
        <v>2.4075009747285754</v>
      </c>
      <c r="Z51" s="18">
        <f t="shared" si="112"/>
        <v>2.4883160367154051</v>
      </c>
      <c r="AA51" s="18">
        <f t="shared" si="112"/>
        <v>2.2371254438644326</v>
      </c>
      <c r="AB51" s="18">
        <f t="shared" si="112"/>
        <v>2.1560126284558963</v>
      </c>
      <c r="AD51" s="68">
        <f t="shared" si="113"/>
        <v>17.069914944136798</v>
      </c>
      <c r="AE51" s="69">
        <f t="shared" si="114"/>
        <v>46.500032790657606</v>
      </c>
      <c r="AF51" s="69">
        <f t="shared" si="115"/>
        <v>63.569947734794411</v>
      </c>
      <c r="AH51" t="str">
        <f t="shared" si="142"/>
        <v>31 Science, engineering and technology associate professionals</v>
      </c>
      <c r="AI51" s="18">
        <f t="shared" si="116"/>
        <v>1.306940387500537</v>
      </c>
      <c r="AJ51" s="18">
        <f t="shared" si="116"/>
        <v>1.4025427905624923</v>
      </c>
      <c r="AK51" s="18">
        <f t="shared" si="116"/>
        <v>1.6054149802925397</v>
      </c>
      <c r="AL51" s="18">
        <f t="shared" si="116"/>
        <v>1.6494664266312538</v>
      </c>
      <c r="AM51" s="18">
        <f t="shared" si="116"/>
        <v>1.8994128159965868</v>
      </c>
      <c r="AO51" s="68">
        <f t="shared" si="117"/>
        <v>46.138097125537733</v>
      </c>
      <c r="AP51" s="69">
        <f t="shared" si="118"/>
        <v>55.654164503150206</v>
      </c>
      <c r="AQ51" s="69">
        <f t="shared" si="119"/>
        <v>101.79226162868795</v>
      </c>
      <c r="AS51" t="str">
        <f t="shared" si="143"/>
        <v>31 Science, engineering and technology associate professionals</v>
      </c>
      <c r="AT51" s="18">
        <f t="shared" si="120"/>
        <v>3.6181450065562926</v>
      </c>
      <c r="AU51" s="18">
        <f t="shared" si="120"/>
        <v>3.3957700172377954</v>
      </c>
      <c r="AV51" s="18">
        <f t="shared" si="120"/>
        <v>3.5694355957056612</v>
      </c>
      <c r="AW51" s="18">
        <f t="shared" si="120"/>
        <v>2.9260796101840492</v>
      </c>
      <c r="AX51" s="18">
        <f t="shared" si="120"/>
        <v>2.5852301382022702</v>
      </c>
      <c r="AZ51" s="68">
        <f t="shared" si="121"/>
        <v>-6.8019976933031758</v>
      </c>
      <c r="BA51" s="69">
        <f t="shared" si="122"/>
        <v>34.808578068649986</v>
      </c>
      <c r="BB51" s="69">
        <f t="shared" si="123"/>
        <v>28.006580375346811</v>
      </c>
      <c r="BD51" t="str">
        <f t="shared" si="144"/>
        <v>31 Science, engineering and technology associate professionals</v>
      </c>
      <c r="BE51" s="18">
        <f t="shared" si="124"/>
        <v>1.6081707474697695</v>
      </c>
      <c r="BF51" s="18">
        <f t="shared" si="124"/>
        <v>1.7240393060996295</v>
      </c>
      <c r="BG51" s="18">
        <f t="shared" si="124"/>
        <v>1.8022348484104587</v>
      </c>
      <c r="BH51" s="18">
        <f t="shared" si="124"/>
        <v>1.502743443366642</v>
      </c>
      <c r="BI51" s="18">
        <f t="shared" si="124"/>
        <v>1.3157293863115078</v>
      </c>
      <c r="BK51" s="68">
        <f t="shared" si="125"/>
        <v>-20.444573948063312</v>
      </c>
      <c r="BL51" s="69">
        <f t="shared" si="126"/>
        <v>30.448832487223832</v>
      </c>
      <c r="BM51" s="69">
        <f t="shared" si="127"/>
        <v>10.004258539160519</v>
      </c>
      <c r="BO51" t="str">
        <f t="shared" si="145"/>
        <v>31 Science, engineering and technology associate professionals</v>
      </c>
      <c r="BP51" s="18">
        <f t="shared" si="128"/>
        <v>1.0926884518305253</v>
      </c>
      <c r="BQ51" s="18">
        <f t="shared" si="128"/>
        <v>1.2133160325704173</v>
      </c>
      <c r="BR51" s="18">
        <f t="shared" si="128"/>
        <v>1.3280885378202272</v>
      </c>
      <c r="BS51" s="18">
        <f t="shared" si="128"/>
        <v>1.2099413616492445</v>
      </c>
      <c r="BT51" s="18">
        <f t="shared" si="128"/>
        <v>1.3747351700318395</v>
      </c>
      <c r="BV51" s="68">
        <f t="shared" si="129"/>
        <v>-17.635030162711629</v>
      </c>
      <c r="BW51" s="69">
        <f t="shared" si="130"/>
        <v>33.11753099485891</v>
      </c>
      <c r="BX51" s="69">
        <f t="shared" si="131"/>
        <v>15.482500832147277</v>
      </c>
      <c r="BZ51" t="str">
        <f t="shared" si="146"/>
        <v>31 Science, engineering and technology associate professionals</v>
      </c>
      <c r="CA51" s="18">
        <f t="shared" si="132"/>
        <v>1.2335463116828131</v>
      </c>
      <c r="CB51" s="18">
        <f t="shared" si="132"/>
        <v>1.6043188766851679</v>
      </c>
      <c r="CC51" s="18">
        <f t="shared" si="132"/>
        <v>1.8380502414106801</v>
      </c>
      <c r="CD51" s="18">
        <f t="shared" si="132"/>
        <v>1.7260528292366226</v>
      </c>
      <c r="CE51" s="18">
        <f t="shared" si="132"/>
        <v>2.1364937711946625</v>
      </c>
      <c r="CG51" s="68">
        <f t="shared" si="133"/>
        <v>-33.03414492333274</v>
      </c>
      <c r="CH51" s="69">
        <f t="shared" si="134"/>
        <v>29.855314038713036</v>
      </c>
      <c r="CI51" s="69">
        <f t="shared" si="135"/>
        <v>-3.1788308846197002</v>
      </c>
      <c r="CK51" t="str">
        <f t="shared" si="147"/>
        <v>31 Science, engineering and technology associate professionals</v>
      </c>
      <c r="CL51" s="18">
        <f t="shared" si="136"/>
        <v>0.62122421768769742</v>
      </c>
      <c r="CM51" s="18">
        <f t="shared" si="136"/>
        <v>0.89598329927298315</v>
      </c>
      <c r="CN51" s="18">
        <f t="shared" si="136"/>
        <v>1.1651933249883353</v>
      </c>
      <c r="CO51" s="18">
        <f t="shared" si="136"/>
        <v>1.428786927721363</v>
      </c>
      <c r="CP51" s="18">
        <f t="shared" si="136"/>
        <v>2.119506913427589</v>
      </c>
      <c r="CR51" s="68">
        <f t="shared" si="137"/>
        <v>22.84226487536564</v>
      </c>
      <c r="CS51" s="69">
        <f t="shared" si="138"/>
        <v>47.109035679428466</v>
      </c>
      <c r="CT51" s="69">
        <f t="shared" si="139"/>
        <v>69.951300554794102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0.57974257440449883</v>
      </c>
      <c r="C52" s="18">
        <f t="shared" si="104"/>
        <v>0.71898586800689379</v>
      </c>
      <c r="D52" s="18">
        <f t="shared" si="104"/>
        <v>0.56887324411796125</v>
      </c>
      <c r="E52" s="18">
        <f t="shared" si="104"/>
        <v>0.86926513655245263</v>
      </c>
      <c r="F52" s="18">
        <f t="shared" si="104"/>
        <v>1.051847212438084</v>
      </c>
      <c r="H52" s="68">
        <f t="shared" si="105"/>
        <v>197.89191350085144</v>
      </c>
      <c r="I52" s="69">
        <f t="shared" si="106"/>
        <v>117.70853552129921</v>
      </c>
      <c r="J52" s="69">
        <f t="shared" si="107"/>
        <v>315.60044902215066</v>
      </c>
      <c r="L52" t="str">
        <f t="shared" si="140"/>
        <v>32 Health and social care associate professionals</v>
      </c>
      <c r="M52" s="18">
        <f t="shared" si="108"/>
        <v>1.7033442153505107</v>
      </c>
      <c r="N52" s="18">
        <f t="shared" si="108"/>
        <v>1.993689282130457</v>
      </c>
      <c r="O52" s="18">
        <f t="shared" si="108"/>
        <v>1.8624092719354866</v>
      </c>
      <c r="P52" s="18">
        <f t="shared" si="108"/>
        <v>2.9049520978405354</v>
      </c>
      <c r="Q52" s="18">
        <f t="shared" si="108"/>
        <v>3.3100029508756608</v>
      </c>
      <c r="S52" s="68">
        <f t="shared" si="109"/>
        <v>189.63327180174957</v>
      </c>
      <c r="T52" s="69">
        <f t="shared" si="110"/>
        <v>109.09918492286917</v>
      </c>
      <c r="U52" s="69">
        <f t="shared" si="111"/>
        <v>298.73245672461871</v>
      </c>
      <c r="W52" t="str">
        <f t="shared" si="141"/>
        <v>32 Health and social care associate professionals</v>
      </c>
      <c r="X52" s="18">
        <f t="shared" si="112"/>
        <v>2.3497357335300681</v>
      </c>
      <c r="Y52" s="18">
        <f t="shared" si="112"/>
        <v>2.7035607848370136</v>
      </c>
      <c r="Z52" s="18">
        <f t="shared" si="112"/>
        <v>2.5244508526499518</v>
      </c>
      <c r="AA52" s="18">
        <f t="shared" si="112"/>
        <v>4.1565941039317451</v>
      </c>
      <c r="AB52" s="18">
        <f t="shared" si="112"/>
        <v>4.8409683141138933</v>
      </c>
      <c r="AD52" s="68">
        <f t="shared" si="113"/>
        <v>159.09847749575573</v>
      </c>
      <c r="AE52" s="69">
        <f t="shared" si="114"/>
        <v>129.43200399133372</v>
      </c>
      <c r="AF52" s="69">
        <f t="shared" si="115"/>
        <v>288.53048148708945</v>
      </c>
      <c r="AH52" t="str">
        <f t="shared" si="142"/>
        <v>32 Health and social care associate professionals</v>
      </c>
      <c r="AI52" s="18">
        <f t="shared" si="116"/>
        <v>5.2593427916253139</v>
      </c>
      <c r="AJ52" s="18">
        <f t="shared" si="116"/>
        <v>4.7620812655824585</v>
      </c>
      <c r="AK52" s="18">
        <f t="shared" si="116"/>
        <v>4.441182917341604</v>
      </c>
      <c r="AL52" s="18">
        <f t="shared" si="116"/>
        <v>5.1422085765802823</v>
      </c>
      <c r="AM52" s="18">
        <f t="shared" si="116"/>
        <v>2.9929807448293144</v>
      </c>
      <c r="AO52" s="68">
        <f t="shared" si="117"/>
        <v>-16.759121049087476</v>
      </c>
      <c r="AP52" s="69">
        <f t="shared" si="118"/>
        <v>47.89070614919639</v>
      </c>
      <c r="AQ52" s="69">
        <f t="shared" si="119"/>
        <v>31.131585100108914</v>
      </c>
      <c r="AS52" t="str">
        <f t="shared" si="143"/>
        <v>32 Health and social care associate professionals</v>
      </c>
      <c r="AT52" s="18">
        <f t="shared" si="120"/>
        <v>1.3087177828376775</v>
      </c>
      <c r="AU52" s="18">
        <f t="shared" si="120"/>
        <v>1.5431886717250025</v>
      </c>
      <c r="AV52" s="18">
        <f t="shared" si="120"/>
        <v>1.5358583878977543</v>
      </c>
      <c r="AW52" s="18">
        <f t="shared" si="120"/>
        <v>2.1674910074507086</v>
      </c>
      <c r="AX52" s="18">
        <f t="shared" si="120"/>
        <v>2.2630841648940949</v>
      </c>
      <c r="AZ52" s="68">
        <f t="shared" si="121"/>
        <v>89.607920572217679</v>
      </c>
      <c r="BA52" s="69">
        <f t="shared" si="122"/>
        <v>94.00194332325988</v>
      </c>
      <c r="BB52" s="69">
        <f t="shared" si="123"/>
        <v>183.60986389547759</v>
      </c>
      <c r="BD52" t="str">
        <f t="shared" si="144"/>
        <v>32 Health and social care associate professionals</v>
      </c>
      <c r="BE52" s="18">
        <f t="shared" si="124"/>
        <v>1.3168333547981959</v>
      </c>
      <c r="BF52" s="18">
        <f t="shared" si="124"/>
        <v>1.4826955543497544</v>
      </c>
      <c r="BG52" s="18">
        <f t="shared" si="124"/>
        <v>1.6352301441798685</v>
      </c>
      <c r="BH52" s="18">
        <f t="shared" si="124"/>
        <v>2.5725871069761785</v>
      </c>
      <c r="BI52" s="18">
        <f t="shared" si="124"/>
        <v>2.9866408388709416</v>
      </c>
      <c r="BK52" s="68">
        <f t="shared" si="125"/>
        <v>99.030085343279282</v>
      </c>
      <c r="BL52" s="69">
        <f t="shared" si="126"/>
        <v>96.46738781407366</v>
      </c>
      <c r="BM52" s="69">
        <f t="shared" si="127"/>
        <v>195.49747315735294</v>
      </c>
      <c r="BO52" t="str">
        <f t="shared" si="145"/>
        <v>32 Health and social care associate professionals</v>
      </c>
      <c r="BP52" s="18">
        <f t="shared" si="128"/>
        <v>1.07041313268986</v>
      </c>
      <c r="BQ52" s="18">
        <f t="shared" si="128"/>
        <v>1.181442289102417</v>
      </c>
      <c r="BR52" s="18">
        <f t="shared" si="128"/>
        <v>1.2684111708861106</v>
      </c>
      <c r="BS52" s="18">
        <f t="shared" si="128"/>
        <v>1.8744231641522815</v>
      </c>
      <c r="BT52" s="18">
        <f t="shared" si="128"/>
        <v>1.8851802494347356</v>
      </c>
      <c r="BV52" s="68">
        <f t="shared" si="129"/>
        <v>18.261491431116909</v>
      </c>
      <c r="BW52" s="69">
        <f t="shared" si="130"/>
        <v>72.4046648666219</v>
      </c>
      <c r="BX52" s="69">
        <f t="shared" si="131"/>
        <v>90.666156297738809</v>
      </c>
      <c r="BZ52" t="str">
        <f t="shared" si="146"/>
        <v>32 Health and social care associate professionals</v>
      </c>
      <c r="CA52" s="18">
        <f t="shared" si="132"/>
        <v>0.65556333238486142</v>
      </c>
      <c r="CB52" s="18">
        <f t="shared" si="132"/>
        <v>0.5753000182467769</v>
      </c>
      <c r="CC52" s="18">
        <f t="shared" si="132"/>
        <v>0.58240097269606084</v>
      </c>
      <c r="CD52" s="18">
        <f t="shared" si="132"/>
        <v>0.95678240623241673</v>
      </c>
      <c r="CE52" s="18">
        <f t="shared" si="132"/>
        <v>1.0526099737555992</v>
      </c>
      <c r="CG52" s="68">
        <f t="shared" si="133"/>
        <v>4.1248898553037581</v>
      </c>
      <c r="CH52" s="69">
        <f t="shared" si="134"/>
        <v>56.305838403556152</v>
      </c>
      <c r="CI52" s="69">
        <f t="shared" si="135"/>
        <v>60.430728258859901</v>
      </c>
      <c r="CK52" t="str">
        <f t="shared" si="147"/>
        <v>32 Health and social care associate professionals</v>
      </c>
      <c r="CL52" s="18">
        <f t="shared" si="136"/>
        <v>0.24122263638818503</v>
      </c>
      <c r="CM52" s="18">
        <f t="shared" si="136"/>
        <v>0.28232354894882045</v>
      </c>
      <c r="CN52" s="18">
        <f t="shared" si="136"/>
        <v>0.32176876257736609</v>
      </c>
      <c r="CO52" s="18">
        <f t="shared" si="136"/>
        <v>0.5852884907404895</v>
      </c>
      <c r="CP52" s="18">
        <f t="shared" si="136"/>
        <v>0.92425813951124025</v>
      </c>
      <c r="CR52" s="68">
        <f t="shared" si="137"/>
        <v>93.981524946481514</v>
      </c>
      <c r="CS52" s="69">
        <f t="shared" si="138"/>
        <v>78.776459313585079</v>
      </c>
      <c r="CT52" s="69">
        <f t="shared" si="139"/>
        <v>172.75798426006662</v>
      </c>
    </row>
    <row r="53" spans="1:98" x14ac:dyDescent="0.2">
      <c r="A53" t="str">
        <f t="shared" si="103"/>
        <v>33 Protective service occupations</v>
      </c>
      <c r="B53" s="18">
        <f t="shared" si="104"/>
        <v>0.26525850889580005</v>
      </c>
      <c r="C53" s="18">
        <f t="shared" si="104"/>
        <v>0.25892791304731527</v>
      </c>
      <c r="D53" s="18">
        <f t="shared" si="104"/>
        <v>0.26814989572063014</v>
      </c>
      <c r="E53" s="18">
        <f t="shared" si="104"/>
        <v>0.25120004640784077</v>
      </c>
      <c r="F53" s="18">
        <f t="shared" si="104"/>
        <v>0.29409201974239357</v>
      </c>
      <c r="H53" s="68">
        <f t="shared" si="105"/>
        <v>76.696183582148493</v>
      </c>
      <c r="I53" s="69">
        <f t="shared" si="106"/>
        <v>46.895895706368094</v>
      </c>
      <c r="J53" s="69">
        <f t="shared" si="107"/>
        <v>123.59207928851659</v>
      </c>
      <c r="L53" t="str">
        <f t="shared" si="140"/>
        <v>33 Protective service occupations</v>
      </c>
      <c r="M53" s="18">
        <f t="shared" si="108"/>
        <v>0.6284201995361659</v>
      </c>
      <c r="N53" s="18">
        <f t="shared" si="108"/>
        <v>0.55759228905605562</v>
      </c>
      <c r="O53" s="18">
        <f t="shared" si="108"/>
        <v>0.61150923164661986</v>
      </c>
      <c r="P53" s="18">
        <f t="shared" si="108"/>
        <v>0.52257676054723035</v>
      </c>
      <c r="Q53" s="18">
        <f t="shared" si="108"/>
        <v>0.56927839010301062</v>
      </c>
      <c r="S53" s="68">
        <f t="shared" si="109"/>
        <v>51.710931485961495</v>
      </c>
      <c r="T53" s="69">
        <f t="shared" si="110"/>
        <v>38.500327322415053</v>
      </c>
      <c r="U53" s="69">
        <f t="shared" si="111"/>
        <v>90.211258808376542</v>
      </c>
      <c r="W53" t="str">
        <f t="shared" si="141"/>
        <v>33 Protective service occupations</v>
      </c>
      <c r="X53" s="18">
        <f t="shared" si="112"/>
        <v>1.3063677615140568</v>
      </c>
      <c r="Y53" s="18">
        <f t="shared" si="112"/>
        <v>1.2472059470386125</v>
      </c>
      <c r="Z53" s="18">
        <f t="shared" si="112"/>
        <v>1.3576988174220201</v>
      </c>
      <c r="AA53" s="18">
        <f t="shared" si="112"/>
        <v>1.1414273067580578</v>
      </c>
      <c r="AB53" s="18">
        <f t="shared" si="112"/>
        <v>1.2600336388987805</v>
      </c>
      <c r="AD53" s="68">
        <f t="shared" si="113"/>
        <v>25.39442861695191</v>
      </c>
      <c r="AE53" s="69">
        <f t="shared" si="114"/>
        <v>40.948374997980956</v>
      </c>
      <c r="AF53" s="69">
        <f t="shared" si="115"/>
        <v>66.342803614932862</v>
      </c>
      <c r="AH53" t="str">
        <f t="shared" si="142"/>
        <v>33 Protective service occupations</v>
      </c>
      <c r="AI53" s="18">
        <f t="shared" si="116"/>
        <v>1.1734487427929354</v>
      </c>
      <c r="AJ53" s="18">
        <f t="shared" si="116"/>
        <v>1.1630118527865196</v>
      </c>
      <c r="AK53" s="18">
        <f t="shared" si="116"/>
        <v>1.3590486017693861</v>
      </c>
      <c r="AL53" s="18">
        <f t="shared" si="116"/>
        <v>1.2045961357541652</v>
      </c>
      <c r="AM53" s="18">
        <f t="shared" si="116"/>
        <v>1.306805736556885</v>
      </c>
      <c r="AO53" s="68">
        <f t="shared" si="117"/>
        <v>18.770186747613142</v>
      </c>
      <c r="AP53" s="69">
        <f t="shared" si="118"/>
        <v>35.870493727874916</v>
      </c>
      <c r="AQ53" s="69">
        <f t="shared" si="119"/>
        <v>54.640680475488054</v>
      </c>
      <c r="AS53" t="str">
        <f t="shared" si="143"/>
        <v>33 Protective service occupations</v>
      </c>
      <c r="AT53" s="18">
        <f t="shared" si="120"/>
        <v>1.0804327366701385</v>
      </c>
      <c r="AU53" s="18">
        <f t="shared" si="120"/>
        <v>0.86236793513537469</v>
      </c>
      <c r="AV53" s="18">
        <f t="shared" si="120"/>
        <v>0.90236259688979381</v>
      </c>
      <c r="AW53" s="18">
        <f t="shared" si="120"/>
        <v>0.64104509175593782</v>
      </c>
      <c r="AX53" s="18">
        <f t="shared" si="120"/>
        <v>0.56243546894636631</v>
      </c>
      <c r="AZ53" s="68">
        <f t="shared" si="121"/>
        <v>-19.795532665824918</v>
      </c>
      <c r="BA53" s="69">
        <f t="shared" si="122"/>
        <v>26.500020303005208</v>
      </c>
      <c r="BB53" s="69">
        <f t="shared" si="123"/>
        <v>6.704487637180284</v>
      </c>
      <c r="BD53" t="str">
        <f t="shared" si="144"/>
        <v>33 Protective service occupations</v>
      </c>
      <c r="BE53" s="18">
        <f t="shared" si="124"/>
        <v>1.2819229318504068</v>
      </c>
      <c r="BF53" s="18">
        <f t="shared" si="124"/>
        <v>1.2094349991974445</v>
      </c>
      <c r="BG53" s="18">
        <f t="shared" si="124"/>
        <v>1.1767806581751101</v>
      </c>
      <c r="BH53" s="18">
        <f t="shared" si="124"/>
        <v>1.0653776614871513</v>
      </c>
      <c r="BI53" s="18">
        <f t="shared" si="124"/>
        <v>1.0011272420858421</v>
      </c>
      <c r="BK53" s="68">
        <f t="shared" si="125"/>
        <v>-7.2938870503628559</v>
      </c>
      <c r="BL53" s="69">
        <f t="shared" si="126"/>
        <v>23.921774666001987</v>
      </c>
      <c r="BM53" s="69">
        <f t="shared" si="127"/>
        <v>16.627887615639132</v>
      </c>
      <c r="BO53" t="str">
        <f t="shared" si="145"/>
        <v>33 Protective service occupations</v>
      </c>
      <c r="BP53" s="18">
        <f t="shared" si="128"/>
        <v>1.2403521578802954</v>
      </c>
      <c r="BQ53" s="18">
        <f t="shared" si="128"/>
        <v>1.238942531548519</v>
      </c>
      <c r="BR53" s="18">
        <f t="shared" si="128"/>
        <v>1.2479551720690809</v>
      </c>
      <c r="BS53" s="18">
        <f t="shared" si="128"/>
        <v>1.0555023427621981</v>
      </c>
      <c r="BT53" s="18">
        <f t="shared" si="128"/>
        <v>0.99101824142408623</v>
      </c>
      <c r="BV53" s="68">
        <f t="shared" si="129"/>
        <v>-36.812206233467514</v>
      </c>
      <c r="BW53" s="69">
        <f t="shared" si="130"/>
        <v>21.073507357279542</v>
      </c>
      <c r="BX53" s="69">
        <f t="shared" si="131"/>
        <v>-15.738698876187977</v>
      </c>
      <c r="BZ53" t="str">
        <f t="shared" si="146"/>
        <v>33 Protective service occupations</v>
      </c>
      <c r="CA53" s="18">
        <f t="shared" si="132"/>
        <v>0.94489012453396259</v>
      </c>
      <c r="CB53" s="18">
        <f t="shared" si="132"/>
        <v>0.93681610355819422</v>
      </c>
      <c r="CC53" s="18">
        <f t="shared" si="132"/>
        <v>1.0003901819320722</v>
      </c>
      <c r="CD53" s="18">
        <f t="shared" si="132"/>
        <v>0.85275682868426639</v>
      </c>
      <c r="CE53" s="18">
        <f t="shared" si="132"/>
        <v>0.93067047471752584</v>
      </c>
      <c r="CG53" s="68">
        <f t="shared" si="133"/>
        <v>-46.403592390620588</v>
      </c>
      <c r="CH53" s="69">
        <f t="shared" si="134"/>
        <v>22.711028436485201</v>
      </c>
      <c r="CI53" s="69">
        <f t="shared" si="135"/>
        <v>-23.692563954135387</v>
      </c>
      <c r="CK53" t="str">
        <f t="shared" si="147"/>
        <v>33 Protective service occupations</v>
      </c>
      <c r="CL53" s="18">
        <f t="shared" si="136"/>
        <v>0.49501045084616041</v>
      </c>
      <c r="CM53" s="18">
        <f t="shared" si="136"/>
        <v>0.43972175456808937</v>
      </c>
      <c r="CN53" s="18">
        <f t="shared" si="136"/>
        <v>0.45980492218518942</v>
      </c>
      <c r="CO53" s="18">
        <f t="shared" si="136"/>
        <v>0.41458209180131617</v>
      </c>
      <c r="CP53" s="18">
        <f t="shared" si="136"/>
        <v>0.20604630008705088</v>
      </c>
      <c r="CR53" s="68">
        <f t="shared" si="137"/>
        <v>-69.737683436340902</v>
      </c>
      <c r="CS53" s="69">
        <f t="shared" si="138"/>
        <v>14.993568409797328</v>
      </c>
      <c r="CT53" s="69">
        <f t="shared" si="139"/>
        <v>-54.744115026543561</v>
      </c>
    </row>
    <row r="54" spans="1:98" x14ac:dyDescent="0.2">
      <c r="A54" t="str">
        <f t="shared" si="103"/>
        <v>34 Culture, media and sports occupations</v>
      </c>
      <c r="B54" s="18">
        <f t="shared" si="104"/>
        <v>1.1468162304789269</v>
      </c>
      <c r="C54" s="18">
        <f t="shared" si="104"/>
        <v>1.2632801137023821</v>
      </c>
      <c r="D54" s="18">
        <f t="shared" si="104"/>
        <v>1.3485847007851743</v>
      </c>
      <c r="E54" s="18">
        <f t="shared" si="104"/>
        <v>1.1926259332759952</v>
      </c>
      <c r="F54" s="18">
        <f t="shared" si="104"/>
        <v>1.1740502719429817</v>
      </c>
      <c r="H54" s="68">
        <f t="shared" si="105"/>
        <v>40.258770258648852</v>
      </c>
      <c r="I54" s="69">
        <f t="shared" si="106"/>
        <v>54.862848184899327</v>
      </c>
      <c r="J54" s="69">
        <f t="shared" si="107"/>
        <v>95.121618443548186</v>
      </c>
      <c r="L54" t="str">
        <f t="shared" si="140"/>
        <v>34 Culture, media and sports occupations</v>
      </c>
      <c r="M54" s="18">
        <f t="shared" si="108"/>
        <v>2.8955767596092592</v>
      </c>
      <c r="N54" s="18">
        <f t="shared" si="108"/>
        <v>2.6849760223769183</v>
      </c>
      <c r="O54" s="18">
        <f t="shared" si="108"/>
        <v>2.8130050715750401</v>
      </c>
      <c r="P54" s="18">
        <f t="shared" si="108"/>
        <v>2.3043905754440717</v>
      </c>
      <c r="Q54" s="18">
        <f t="shared" si="108"/>
        <v>2.2335875597131949</v>
      </c>
      <c r="S54" s="68">
        <f t="shared" si="109"/>
        <v>29.398029039207451</v>
      </c>
      <c r="T54" s="69">
        <f t="shared" si="110"/>
        <v>50.421436072040514</v>
      </c>
      <c r="U54" s="69">
        <f t="shared" si="111"/>
        <v>79.819465111247965</v>
      </c>
      <c r="W54" t="str">
        <f t="shared" si="141"/>
        <v>34 Culture, media and sports occupations</v>
      </c>
      <c r="X54" s="18">
        <f t="shared" si="112"/>
        <v>3.3036319578539133</v>
      </c>
      <c r="Y54" s="18">
        <f t="shared" si="112"/>
        <v>2.7122180706647967</v>
      </c>
      <c r="Z54" s="18">
        <f t="shared" si="112"/>
        <v>2.8356186702679604</v>
      </c>
      <c r="AA54" s="18">
        <f t="shared" si="112"/>
        <v>2.2794100409039508</v>
      </c>
      <c r="AB54" s="18">
        <f t="shared" si="112"/>
        <v>2.04370561525801</v>
      </c>
      <c r="AD54" s="68">
        <f t="shared" si="113"/>
        <v>-2.6199368067558146</v>
      </c>
      <c r="AE54" s="69">
        <f t="shared" si="114"/>
        <v>45.668076999655895</v>
      </c>
      <c r="AF54" s="69">
        <f t="shared" si="115"/>
        <v>43.048140192900078</v>
      </c>
      <c r="AH54" t="str">
        <f t="shared" si="142"/>
        <v>34 Culture, media and sports occupations</v>
      </c>
      <c r="AI54" s="18">
        <f t="shared" si="116"/>
        <v>1.2304835162427494</v>
      </c>
      <c r="AJ54" s="18">
        <f t="shared" si="116"/>
        <v>1.2098309362499904</v>
      </c>
      <c r="AK54" s="18">
        <f t="shared" si="116"/>
        <v>1.4237475424522366</v>
      </c>
      <c r="AL54" s="18">
        <f t="shared" si="116"/>
        <v>1.2029220384653259</v>
      </c>
      <c r="AM54" s="18">
        <f t="shared" si="116"/>
        <v>1.3226163080488276</v>
      </c>
      <c r="AO54" s="68">
        <f t="shared" si="117"/>
        <v>14.744606522375072</v>
      </c>
      <c r="AP54" s="69">
        <f t="shared" si="118"/>
        <v>46.412298616168009</v>
      </c>
      <c r="AQ54" s="69">
        <f t="shared" si="119"/>
        <v>61.156905138543081</v>
      </c>
      <c r="AS54" t="str">
        <f t="shared" si="143"/>
        <v>34 Culture, media and sports occupations</v>
      </c>
      <c r="AT54" s="18">
        <f t="shared" si="120"/>
        <v>1.8503400052523009</v>
      </c>
      <c r="AU54" s="18">
        <f t="shared" si="120"/>
        <v>1.5672783462551811</v>
      </c>
      <c r="AV54" s="18">
        <f t="shared" si="120"/>
        <v>1.5955528499383669</v>
      </c>
      <c r="AW54" s="18">
        <f t="shared" si="120"/>
        <v>1.2431104888995175</v>
      </c>
      <c r="AX54" s="18">
        <f t="shared" si="120"/>
        <v>1.0672173337894397</v>
      </c>
      <c r="AZ54" s="68">
        <f t="shared" si="121"/>
        <v>-13.930630834700017</v>
      </c>
      <c r="BA54" s="69">
        <f t="shared" si="122"/>
        <v>40.961217552311652</v>
      </c>
      <c r="BB54" s="69">
        <f t="shared" si="123"/>
        <v>27.030586717611634</v>
      </c>
      <c r="BD54" t="str">
        <f t="shared" si="144"/>
        <v>34 Culture, media and sports occupations</v>
      </c>
      <c r="BE54" s="18">
        <f t="shared" si="124"/>
        <v>1.2335837584947245</v>
      </c>
      <c r="BF54" s="18">
        <f t="shared" si="124"/>
        <v>1.0532839305858925</v>
      </c>
      <c r="BG54" s="18">
        <f t="shared" si="124"/>
        <v>1.0772885511676007</v>
      </c>
      <c r="BH54" s="18">
        <f t="shared" si="124"/>
        <v>0.83705736822773469</v>
      </c>
      <c r="BI54" s="18">
        <f t="shared" si="124"/>
        <v>0.82308857470410834</v>
      </c>
      <c r="BK54" s="68">
        <f t="shared" si="125"/>
        <v>-16.741392465710934</v>
      </c>
      <c r="BL54" s="69">
        <f t="shared" si="126"/>
        <v>31.764422705529654</v>
      </c>
      <c r="BM54" s="69">
        <f t="shared" si="127"/>
        <v>15.023030239818722</v>
      </c>
      <c r="BO54" t="str">
        <f t="shared" si="145"/>
        <v>34 Culture, media and sports occupations</v>
      </c>
      <c r="BP54" s="18">
        <f t="shared" si="128"/>
        <v>0.65221385527728459</v>
      </c>
      <c r="BQ54" s="18">
        <f t="shared" si="128"/>
        <v>0.48745729468277438</v>
      </c>
      <c r="BR54" s="18">
        <f t="shared" si="128"/>
        <v>0.50649480384320111</v>
      </c>
      <c r="BS54" s="18">
        <f t="shared" si="128"/>
        <v>0.3518858163703415</v>
      </c>
      <c r="BT54" s="18">
        <f t="shared" si="128"/>
        <v>0.24712948149935779</v>
      </c>
      <c r="BV54" s="68">
        <f t="shared" si="129"/>
        <v>-61.176016609187847</v>
      </c>
      <c r="BW54" s="69">
        <f t="shared" si="130"/>
        <v>23.511503962135055</v>
      </c>
      <c r="BX54" s="69">
        <f t="shared" si="131"/>
        <v>-37.664512647052788</v>
      </c>
      <c r="BZ54" t="str">
        <f t="shared" si="146"/>
        <v>34 Culture, media and sports occupations</v>
      </c>
      <c r="CA54" s="18">
        <f t="shared" si="132"/>
        <v>0.7167710325146035</v>
      </c>
      <c r="CB54" s="18">
        <f t="shared" si="132"/>
        <v>0.67005261247998504</v>
      </c>
      <c r="CC54" s="18">
        <f t="shared" si="132"/>
        <v>0.69472928691021074</v>
      </c>
      <c r="CD54" s="18">
        <f t="shared" si="132"/>
        <v>0.57482759108002324</v>
      </c>
      <c r="CE54" s="18">
        <f t="shared" si="132"/>
        <v>0.5488205762788676</v>
      </c>
      <c r="CG54" s="68">
        <f t="shared" si="133"/>
        <v>-54.488207146817544</v>
      </c>
      <c r="CH54" s="69">
        <f t="shared" si="134"/>
        <v>24.842514499242942</v>
      </c>
      <c r="CI54" s="69">
        <f t="shared" si="135"/>
        <v>-29.645692647574606</v>
      </c>
      <c r="CK54" t="str">
        <f t="shared" si="147"/>
        <v>34 Culture, media and sports occupations</v>
      </c>
      <c r="CL54" s="18">
        <f t="shared" si="136"/>
        <v>0.61138231071417737</v>
      </c>
      <c r="CM54" s="18">
        <f t="shared" si="136"/>
        <v>0.74440306991049998</v>
      </c>
      <c r="CN54" s="18">
        <f t="shared" si="136"/>
        <v>0.8393830412483877</v>
      </c>
      <c r="CO54" s="18">
        <f t="shared" si="136"/>
        <v>0.8976406189181102</v>
      </c>
      <c r="CP54" s="18">
        <f t="shared" si="136"/>
        <v>1.082272045182382</v>
      </c>
      <c r="CR54" s="68">
        <f t="shared" si="137"/>
        <v>-12.926256554094259</v>
      </c>
      <c r="CS54" s="69">
        <f t="shared" si="138"/>
        <v>34.393979131050756</v>
      </c>
      <c r="CT54" s="69">
        <f t="shared" si="139"/>
        <v>21.467722576956493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5.38897910277226</v>
      </c>
      <c r="C55" s="18">
        <f t="shared" si="148"/>
        <v>5.1531786863861857</v>
      </c>
      <c r="D55" s="18">
        <f t="shared" si="148"/>
        <v>5.1670821444366952</v>
      </c>
      <c r="E55" s="18">
        <f t="shared" si="148"/>
        <v>5.2911199178013719</v>
      </c>
      <c r="F55" s="18">
        <f t="shared" si="148"/>
        <v>5.6094992687670509</v>
      </c>
      <c r="H55" s="68">
        <f t="shared" si="105"/>
        <v>74.90422147316184</v>
      </c>
      <c r="I55" s="69">
        <f t="shared" si="106"/>
        <v>62.436648546513872</v>
      </c>
      <c r="J55" s="69">
        <f t="shared" si="107"/>
        <v>137.34087001967572</v>
      </c>
      <c r="L55" t="str">
        <f t="shared" si="140"/>
        <v>35 Business and public service associate professionals</v>
      </c>
      <c r="M55" s="18">
        <f t="shared" ref="M55:Q64" si="149">M18/M$35*100</f>
        <v>7.7547022106736572</v>
      </c>
      <c r="N55" s="18">
        <f t="shared" si="149"/>
        <v>7.9530985967569414</v>
      </c>
      <c r="O55" s="18">
        <f t="shared" si="149"/>
        <v>7.9342489982205873</v>
      </c>
      <c r="P55" s="18">
        <f t="shared" si="149"/>
        <v>7.9646881390001161</v>
      </c>
      <c r="Q55" s="18">
        <f t="shared" si="149"/>
        <v>7.9310101578813113</v>
      </c>
      <c r="S55" s="68">
        <f t="shared" si="109"/>
        <v>62.898796149108271</v>
      </c>
      <c r="T55" s="69">
        <f t="shared" si="110"/>
        <v>60.40483416740782</v>
      </c>
      <c r="U55" s="69">
        <f t="shared" si="111"/>
        <v>123.30363031651608</v>
      </c>
      <c r="W55" t="str">
        <f t="shared" si="141"/>
        <v>35 Business and public service associate professionals</v>
      </c>
      <c r="X55" s="18">
        <f t="shared" ref="X55:AB64" si="150">X18/X$35*100</f>
        <v>8.3938997726833993</v>
      </c>
      <c r="Y55" s="18">
        <f t="shared" si="150"/>
        <v>8.145042580838382</v>
      </c>
      <c r="Z55" s="18">
        <f t="shared" si="150"/>
        <v>8.2212483342409914</v>
      </c>
      <c r="AA55" s="18">
        <f t="shared" si="150"/>
        <v>7.8702721090802088</v>
      </c>
      <c r="AB55" s="18">
        <f t="shared" si="150"/>
        <v>7.3216385063639864</v>
      </c>
      <c r="AD55" s="68">
        <f t="shared" si="113"/>
        <v>20.328930500531996</v>
      </c>
      <c r="AE55" s="69">
        <f t="shared" si="114"/>
        <v>55.914659434877869</v>
      </c>
      <c r="AF55" s="69">
        <f t="shared" si="115"/>
        <v>76.243589935409858</v>
      </c>
      <c r="AH55" t="str">
        <f t="shared" si="142"/>
        <v>35 Business and public service associate professionals</v>
      </c>
      <c r="AI55" s="18">
        <f t="shared" ref="AI55:AM64" si="151">AI18/AI$35*100</f>
        <v>7.3539271431509814</v>
      </c>
      <c r="AJ55" s="18">
        <f t="shared" si="151"/>
        <v>7.4537813712088159</v>
      </c>
      <c r="AK55" s="18">
        <f t="shared" si="151"/>
        <v>8.2044839779331991</v>
      </c>
      <c r="AL55" s="18">
        <f t="shared" si="151"/>
        <v>8.4176476409043861</v>
      </c>
      <c r="AM55" s="18">
        <f t="shared" si="151"/>
        <v>8.7628794006626087</v>
      </c>
      <c r="AO55" s="68">
        <f t="shared" si="117"/>
        <v>31.924956201392547</v>
      </c>
      <c r="AP55" s="69">
        <f t="shared" si="118"/>
        <v>55.964544769985025</v>
      </c>
      <c r="AQ55" s="69">
        <f t="shared" si="119"/>
        <v>87.889500971377572</v>
      </c>
      <c r="AS55" t="str">
        <f t="shared" si="143"/>
        <v>35 Business and public service associate professionals</v>
      </c>
      <c r="AT55" s="18">
        <f t="shared" ref="AT55:AX64" si="152">AT18/AT$35*100</f>
        <v>7.0733967676075356</v>
      </c>
      <c r="AU55" s="18">
        <f t="shared" si="152"/>
        <v>6.8674963156229047</v>
      </c>
      <c r="AV55" s="18">
        <f t="shared" si="152"/>
        <v>7.1233418960931578</v>
      </c>
      <c r="AW55" s="18">
        <f t="shared" si="152"/>
        <v>6.9199203077613598</v>
      </c>
      <c r="AX55" s="18">
        <f t="shared" si="152"/>
        <v>6.7844733770150061</v>
      </c>
      <c r="AZ55" s="68">
        <f t="shared" si="121"/>
        <v>22.557331567032936</v>
      </c>
      <c r="BA55" s="69">
        <f t="shared" si="122"/>
        <v>52.156034894943218</v>
      </c>
      <c r="BB55" s="69">
        <f t="shared" si="123"/>
        <v>74.713366461976165</v>
      </c>
      <c r="BD55" t="str">
        <f t="shared" si="144"/>
        <v>35 Business and public service associate professionals</v>
      </c>
      <c r="BE55" s="18">
        <f t="shared" ref="BE55:BI64" si="153">BE18/BE$35*100</f>
        <v>5.3626583163688641</v>
      </c>
      <c r="BF55" s="18">
        <f t="shared" si="153"/>
        <v>5.337414172060396</v>
      </c>
      <c r="BG55" s="18">
        <f t="shared" si="153"/>
        <v>5.6612611020943948</v>
      </c>
      <c r="BH55" s="18">
        <f t="shared" si="153"/>
        <v>5.2798996588902272</v>
      </c>
      <c r="BI55" s="18">
        <f t="shared" si="153"/>
        <v>4.8832544419142678</v>
      </c>
      <c r="BK55" s="68">
        <f t="shared" si="125"/>
        <v>-6.0036947895345349</v>
      </c>
      <c r="BL55" s="69">
        <f t="shared" si="126"/>
        <v>40.23191192572029</v>
      </c>
      <c r="BM55" s="69">
        <f t="shared" si="127"/>
        <v>34.228217136185755</v>
      </c>
      <c r="BO55" t="str">
        <f t="shared" si="145"/>
        <v>35 Business and public service associate professionals</v>
      </c>
      <c r="BP55" s="18">
        <f t="shared" ref="BP55:BT64" si="154">BP18/BP$35*100</f>
        <v>4.403977723763937</v>
      </c>
      <c r="BQ55" s="18">
        <f t="shared" si="154"/>
        <v>4.4590776751300956</v>
      </c>
      <c r="BR55" s="18">
        <f t="shared" si="154"/>
        <v>4.7889956966412788</v>
      </c>
      <c r="BS55" s="18">
        <f t="shared" si="154"/>
        <v>4.4942384758218612</v>
      </c>
      <c r="BT55" s="18">
        <f t="shared" si="154"/>
        <v>4.3108781717204145</v>
      </c>
      <c r="BV55" s="68">
        <f t="shared" si="129"/>
        <v>-28.373813105823654</v>
      </c>
      <c r="BW55" s="69">
        <f t="shared" si="130"/>
        <v>34.012212819703905</v>
      </c>
      <c r="BX55" s="69">
        <f t="shared" si="131"/>
        <v>5.6383997138802551</v>
      </c>
      <c r="BZ55" t="str">
        <f t="shared" si="146"/>
        <v>35 Business and public service associate professionals</v>
      </c>
      <c r="CA55" s="18">
        <f t="shared" ref="CA55:CE64" si="155">CA18/CA$35*100</f>
        <v>3.91403948125012</v>
      </c>
      <c r="CB55" s="18">
        <f t="shared" si="155"/>
        <v>4.2723458231475382</v>
      </c>
      <c r="CC55" s="18">
        <f t="shared" si="155"/>
        <v>4.4030624222845853</v>
      </c>
      <c r="CD55" s="18">
        <f t="shared" si="155"/>
        <v>4.2880313761810092</v>
      </c>
      <c r="CE55" s="18">
        <f t="shared" si="155"/>
        <v>4.3693961716011733</v>
      </c>
      <c r="CG55" s="68">
        <f t="shared" si="133"/>
        <v>-42.829005459774379</v>
      </c>
      <c r="CH55" s="69">
        <f t="shared" si="134"/>
        <v>29.129220767972878</v>
      </c>
      <c r="CI55" s="69">
        <f t="shared" si="135"/>
        <v>-13.699784691801501</v>
      </c>
      <c r="CK55" t="str">
        <f t="shared" si="147"/>
        <v>35 Business and public service associate professionals</v>
      </c>
      <c r="CL55" s="18">
        <f t="shared" ref="CL55:CP64" si="156">CL18/CL$35*100</f>
        <v>2.1870587922374467</v>
      </c>
      <c r="CM55" s="18">
        <f t="shared" si="156"/>
        <v>2.7778653907604798</v>
      </c>
      <c r="CN55" s="18">
        <f t="shared" si="156"/>
        <v>2.9077208836789672</v>
      </c>
      <c r="CO55" s="18">
        <f t="shared" si="156"/>
        <v>2.8089944436841354</v>
      </c>
      <c r="CP55" s="18">
        <f t="shared" si="156"/>
        <v>3.4983887191839638</v>
      </c>
      <c r="CR55" s="68">
        <f t="shared" si="137"/>
        <v>-18.74944917759467</v>
      </c>
      <c r="CS55" s="69">
        <f t="shared" si="138"/>
        <v>30.087197983932878</v>
      </c>
      <c r="CT55" s="69">
        <f t="shared" si="139"/>
        <v>11.337748806338212</v>
      </c>
    </row>
    <row r="56" spans="1:98" x14ac:dyDescent="0.2">
      <c r="A56" t="str">
        <f t="shared" si="103"/>
        <v>41 Administrative occupations</v>
      </c>
      <c r="B56" s="18">
        <f t="shared" si="148"/>
        <v>3.3422555730684813</v>
      </c>
      <c r="C56" s="18">
        <f t="shared" si="148"/>
        <v>3.2869809938415457</v>
      </c>
      <c r="D56" s="18">
        <f t="shared" si="148"/>
        <v>3.1331998279133808</v>
      </c>
      <c r="E56" s="18">
        <f t="shared" si="148"/>
        <v>3.3870701242082379</v>
      </c>
      <c r="F56" s="18">
        <f t="shared" si="148"/>
        <v>3.7249884926831691</v>
      </c>
      <c r="H56" s="68">
        <f t="shared" si="105"/>
        <v>91.539523754049199</v>
      </c>
      <c r="I56" s="69">
        <f t="shared" si="106"/>
        <v>71.489707248441604</v>
      </c>
      <c r="J56" s="69">
        <f t="shared" si="107"/>
        <v>163.0292310024908</v>
      </c>
      <c r="L56" t="str">
        <f t="shared" si="140"/>
        <v>41 Administrative occupations</v>
      </c>
      <c r="M56" s="18">
        <f t="shared" si="149"/>
        <v>5.6136986582830364</v>
      </c>
      <c r="N56" s="18">
        <f t="shared" si="149"/>
        <v>5.9352796525562193</v>
      </c>
      <c r="O56" s="18">
        <f t="shared" si="149"/>
        <v>5.6907777470366048</v>
      </c>
      <c r="P56" s="18">
        <f t="shared" si="149"/>
        <v>6.3001792977873396</v>
      </c>
      <c r="Q56" s="18">
        <f t="shared" si="149"/>
        <v>6.6756563268217075</v>
      </c>
      <c r="S56" s="68">
        <f t="shared" si="109"/>
        <v>91.169031621105916</v>
      </c>
      <c r="T56" s="69">
        <f t="shared" si="110"/>
        <v>73.224093250912276</v>
      </c>
      <c r="U56" s="69">
        <f t="shared" si="111"/>
        <v>164.39312487201818</v>
      </c>
      <c r="W56" t="str">
        <f t="shared" si="141"/>
        <v>41 Administrative occupations</v>
      </c>
      <c r="X56" s="18">
        <f t="shared" si="150"/>
        <v>8.7654473450901236</v>
      </c>
      <c r="Y56" s="18">
        <f t="shared" si="150"/>
        <v>8.8851402220901292</v>
      </c>
      <c r="Z56" s="18">
        <f t="shared" si="150"/>
        <v>8.638544560683961</v>
      </c>
      <c r="AA56" s="18">
        <f t="shared" si="150"/>
        <v>9.4907527477923193</v>
      </c>
      <c r="AB56" s="18">
        <f t="shared" si="150"/>
        <v>9.6496377007238898</v>
      </c>
      <c r="AD56" s="68">
        <f t="shared" si="113"/>
        <v>50.928053511964436</v>
      </c>
      <c r="AE56" s="69">
        <f t="shared" si="114"/>
        <v>74.667992661713185</v>
      </c>
      <c r="AF56" s="69">
        <f t="shared" si="115"/>
        <v>125.59604617367761</v>
      </c>
      <c r="AH56" t="str">
        <f t="shared" si="142"/>
        <v>41 Administrative occupations</v>
      </c>
      <c r="AI56" s="18">
        <f t="shared" si="151"/>
        <v>11.201545526107992</v>
      </c>
      <c r="AJ56" s="18">
        <f t="shared" si="151"/>
        <v>12.23250897877319</v>
      </c>
      <c r="AK56" s="18">
        <f t="shared" si="151"/>
        <v>12.039893935932202</v>
      </c>
      <c r="AL56" s="18">
        <f t="shared" si="151"/>
        <v>13.650417648318719</v>
      </c>
      <c r="AM56" s="18">
        <f t="shared" si="151"/>
        <v>14.423009681878904</v>
      </c>
      <c r="AO56" s="68">
        <f t="shared" si="117"/>
        <v>47.966918390591772</v>
      </c>
      <c r="AP56" s="69">
        <f t="shared" si="118"/>
        <v>76.513362906201394</v>
      </c>
      <c r="AQ56" s="69">
        <f t="shared" si="119"/>
        <v>124.48028129679317</v>
      </c>
      <c r="AS56" t="str">
        <f t="shared" si="143"/>
        <v>41 Administrative occupations</v>
      </c>
      <c r="AT56" s="18">
        <f t="shared" si="152"/>
        <v>10.779786131309653</v>
      </c>
      <c r="AU56" s="18">
        <f t="shared" si="152"/>
        <v>11.383172195179291</v>
      </c>
      <c r="AV56" s="18">
        <f t="shared" si="152"/>
        <v>10.678096357222126</v>
      </c>
      <c r="AW56" s="18">
        <f t="shared" si="152"/>
        <v>11.291622494312637</v>
      </c>
      <c r="AX56" s="18">
        <f t="shared" si="152"/>
        <v>11.392946756981694</v>
      </c>
      <c r="AZ56" s="68">
        <f t="shared" si="121"/>
        <v>37.293246818859053</v>
      </c>
      <c r="BA56" s="69">
        <f t="shared" si="122"/>
        <v>69.755961011674898</v>
      </c>
      <c r="BB56" s="69">
        <f t="shared" si="123"/>
        <v>107.04920783053396</v>
      </c>
      <c r="BD56" t="str">
        <f t="shared" si="144"/>
        <v>41 Administrative occupations</v>
      </c>
      <c r="BE56" s="18">
        <f t="shared" si="153"/>
        <v>8.8980070004443892</v>
      </c>
      <c r="BF56" s="18">
        <f t="shared" si="153"/>
        <v>8.4398990225207591</v>
      </c>
      <c r="BG56" s="18">
        <f t="shared" si="153"/>
        <v>9.3874092247378549</v>
      </c>
      <c r="BH56" s="18">
        <f t="shared" si="153"/>
        <v>9.260238201920842</v>
      </c>
      <c r="BI56" s="18">
        <f t="shared" si="153"/>
        <v>8.3829978808552639</v>
      </c>
      <c r="BK56" s="68">
        <f t="shared" si="125"/>
        <v>-2.6875917867011241</v>
      </c>
      <c r="BL56" s="69">
        <f t="shared" si="126"/>
        <v>47.655055381078718</v>
      </c>
      <c r="BM56" s="69">
        <f t="shared" si="127"/>
        <v>44.967463594377598</v>
      </c>
      <c r="BO56" t="str">
        <f t="shared" si="145"/>
        <v>41 Administrative occupations</v>
      </c>
      <c r="BP56" s="18">
        <f t="shared" si="154"/>
        <v>10.697890274414783</v>
      </c>
      <c r="BQ56" s="18">
        <f t="shared" si="154"/>
        <v>9.9491279689917285</v>
      </c>
      <c r="BR56" s="18">
        <f t="shared" si="154"/>
        <v>10.933936697376975</v>
      </c>
      <c r="BS56" s="18">
        <f t="shared" si="154"/>
        <v>10.616289646979745</v>
      </c>
      <c r="BT56" s="18">
        <f t="shared" si="154"/>
        <v>9.0997433969746702</v>
      </c>
      <c r="BV56" s="68">
        <f t="shared" si="129"/>
        <v>-33.777873969471187</v>
      </c>
      <c r="BW56" s="69">
        <f t="shared" si="130"/>
        <v>38.888984024409474</v>
      </c>
      <c r="BX56" s="69">
        <f t="shared" si="131"/>
        <v>5.1111100549382877</v>
      </c>
      <c r="BZ56" t="str">
        <f t="shared" si="146"/>
        <v>41 Administrative occupations</v>
      </c>
      <c r="CA56" s="18">
        <f t="shared" si="155"/>
        <v>8.6135941429571599</v>
      </c>
      <c r="CB56" s="18">
        <f t="shared" si="155"/>
        <v>7.1034027649422598</v>
      </c>
      <c r="CC56" s="18">
        <f t="shared" si="155"/>
        <v>7.3137025658743724</v>
      </c>
      <c r="CD56" s="18">
        <f t="shared" si="155"/>
        <v>6.0925860588487177</v>
      </c>
      <c r="CE56" s="18">
        <f t="shared" si="155"/>
        <v>3.4604834768816941</v>
      </c>
      <c r="CG56" s="68">
        <f t="shared" si="133"/>
        <v>-72.741079604595825</v>
      </c>
      <c r="CH56" s="69">
        <f t="shared" si="134"/>
        <v>21.55706294484035</v>
      </c>
      <c r="CI56" s="69">
        <f t="shared" si="135"/>
        <v>-51.184016659755471</v>
      </c>
      <c r="CK56" t="str">
        <f t="shared" si="147"/>
        <v>41 Administrative occupations</v>
      </c>
      <c r="CL56" s="18">
        <f t="shared" si="156"/>
        <v>5.3562609488770372</v>
      </c>
      <c r="CM56" s="18">
        <f t="shared" si="156"/>
        <v>5.4859817889235751</v>
      </c>
      <c r="CN56" s="18">
        <f t="shared" si="156"/>
        <v>5.5360707195841448</v>
      </c>
      <c r="CO56" s="18">
        <f t="shared" si="156"/>
        <v>5.2060250149489002</v>
      </c>
      <c r="CP56" s="18">
        <f t="shared" si="156"/>
        <v>4.6145090222134675</v>
      </c>
      <c r="CR56" s="68">
        <f t="shared" si="137"/>
        <v>-43.709535068757518</v>
      </c>
      <c r="CS56" s="69">
        <f t="shared" si="138"/>
        <v>28.63078700874145</v>
      </c>
      <c r="CT56" s="69">
        <f t="shared" si="139"/>
        <v>-15.078748060016075</v>
      </c>
    </row>
    <row r="57" spans="1:98" x14ac:dyDescent="0.2">
      <c r="A57" t="str">
        <f t="shared" si="103"/>
        <v>42 Secretarial and related occupations</v>
      </c>
      <c r="B57" s="18">
        <f t="shared" si="148"/>
        <v>0.25781688444061673</v>
      </c>
      <c r="C57" s="18">
        <f t="shared" si="148"/>
        <v>0.29088404673350915</v>
      </c>
      <c r="D57" s="18">
        <f t="shared" si="148"/>
        <v>0.27848453995079531</v>
      </c>
      <c r="E57" s="18">
        <f t="shared" si="148"/>
        <v>0.34926105875676455</v>
      </c>
      <c r="F57" s="18">
        <f t="shared" si="148"/>
        <v>0.43523958508928479</v>
      </c>
      <c r="H57" s="68">
        <f t="shared" si="105"/>
        <v>151.79601878618089</v>
      </c>
      <c r="I57" s="69">
        <f t="shared" si="106"/>
        <v>94.481406054642477</v>
      </c>
      <c r="J57" s="69">
        <f t="shared" si="107"/>
        <v>246.27742484082336</v>
      </c>
      <c r="L57" t="str">
        <f t="shared" si="140"/>
        <v>42 Secretarial and related occupations</v>
      </c>
      <c r="M57" s="18">
        <f t="shared" si="149"/>
        <v>0.96294992851391659</v>
      </c>
      <c r="N57" s="18">
        <f t="shared" si="149"/>
        <v>0.96661321540239442</v>
      </c>
      <c r="O57" s="18">
        <f t="shared" si="149"/>
        <v>0.85478828731745327</v>
      </c>
      <c r="P57" s="18">
        <f t="shared" si="149"/>
        <v>1.0210697310336485</v>
      </c>
      <c r="Q57" s="18">
        <f t="shared" si="149"/>
        <v>0.98939516847739806</v>
      </c>
      <c r="S57" s="68">
        <f t="shared" si="109"/>
        <v>88.628111616727182</v>
      </c>
      <c r="T57" s="69">
        <f t="shared" si="110"/>
        <v>77.941838344140365</v>
      </c>
      <c r="U57" s="69">
        <f t="shared" si="111"/>
        <v>166.56994996086755</v>
      </c>
      <c r="W57" t="str">
        <f t="shared" si="141"/>
        <v>42 Secretarial and related occupations</v>
      </c>
      <c r="X57" s="18">
        <f t="shared" si="150"/>
        <v>1.6261319032629122</v>
      </c>
      <c r="Y57" s="18">
        <f t="shared" si="150"/>
        <v>1.6664228709389688</v>
      </c>
      <c r="Z57" s="18">
        <f t="shared" si="150"/>
        <v>1.4929385217265798</v>
      </c>
      <c r="AA57" s="18">
        <f t="shared" si="150"/>
        <v>1.7665924318643129</v>
      </c>
      <c r="AB57" s="18">
        <f t="shared" si="150"/>
        <v>1.9792388604180595</v>
      </c>
      <c r="AD57" s="68">
        <f t="shared" si="113"/>
        <v>79.124844425160745</v>
      </c>
      <c r="AE57" s="69">
        <f t="shared" si="114"/>
        <v>90.564213798343005</v>
      </c>
      <c r="AF57" s="69">
        <f t="shared" si="115"/>
        <v>169.68905822350376</v>
      </c>
      <c r="AH57" t="str">
        <f t="shared" si="142"/>
        <v>42 Secretarial and related occupations</v>
      </c>
      <c r="AI57" s="18">
        <f t="shared" si="151"/>
        <v>2.2570519024556068</v>
      </c>
      <c r="AJ57" s="18">
        <f t="shared" si="151"/>
        <v>2.5117206168568602</v>
      </c>
      <c r="AK57" s="18">
        <f t="shared" si="151"/>
        <v>2.3981260381768159</v>
      </c>
      <c r="AL57" s="18">
        <f t="shared" si="151"/>
        <v>2.7137013408461566</v>
      </c>
      <c r="AM57" s="18">
        <f t="shared" si="151"/>
        <v>2.5398960344075001</v>
      </c>
      <c r="AO57" s="68">
        <f t="shared" si="117"/>
        <v>30.820357196169628</v>
      </c>
      <c r="AP57" s="69">
        <f t="shared" si="118"/>
        <v>71.856907331446195</v>
      </c>
      <c r="AQ57" s="69">
        <f t="shared" si="119"/>
        <v>102.6772645276158</v>
      </c>
      <c r="AS57" t="str">
        <f t="shared" si="143"/>
        <v>42 Secretarial and related occupations</v>
      </c>
      <c r="AT57" s="18">
        <f t="shared" si="152"/>
        <v>1.9123190947473427</v>
      </c>
      <c r="AU57" s="18">
        <f t="shared" si="152"/>
        <v>1.9652154495027545</v>
      </c>
      <c r="AV57" s="18">
        <f t="shared" si="152"/>
        <v>1.7770953753437897</v>
      </c>
      <c r="AW57" s="18">
        <f t="shared" si="152"/>
        <v>1.9228965891989469</v>
      </c>
      <c r="AX57" s="18">
        <f t="shared" si="152"/>
        <v>1.4742690294654028</v>
      </c>
      <c r="AZ57" s="68">
        <f t="shared" si="121"/>
        <v>6.7512450622106455</v>
      </c>
      <c r="BA57" s="69">
        <f t="shared" si="122"/>
        <v>65.204528514209443</v>
      </c>
      <c r="BB57" s="69">
        <f t="shared" si="123"/>
        <v>71.955773576420086</v>
      </c>
      <c r="BD57" t="str">
        <f t="shared" si="144"/>
        <v>42 Secretarial and related occupations</v>
      </c>
      <c r="BE57" s="18">
        <f t="shared" si="153"/>
        <v>1.8091635279143197</v>
      </c>
      <c r="BF57" s="18">
        <f t="shared" si="153"/>
        <v>1.5775156616710566</v>
      </c>
      <c r="BG57" s="18">
        <f t="shared" si="153"/>
        <v>1.6196546011021784</v>
      </c>
      <c r="BH57" s="18">
        <f t="shared" si="153"/>
        <v>1.4541412216196574</v>
      </c>
      <c r="BI57" s="18">
        <f t="shared" si="153"/>
        <v>0.54478963711670314</v>
      </c>
      <c r="BK57" s="68">
        <f t="shared" si="125"/>
        <v>-63.346028048711922</v>
      </c>
      <c r="BL57" s="69">
        <f t="shared" si="126"/>
        <v>34.758517881485332</v>
      </c>
      <c r="BM57" s="69">
        <f t="shared" si="127"/>
        <v>-28.587510167226597</v>
      </c>
      <c r="BO57" t="str">
        <f t="shared" si="145"/>
        <v>42 Secretarial and related occupations</v>
      </c>
      <c r="BP57" s="18">
        <f t="shared" si="154"/>
        <v>2.4905121755300605</v>
      </c>
      <c r="BQ57" s="18">
        <f t="shared" si="154"/>
        <v>2.1189658121905519</v>
      </c>
      <c r="BR57" s="18">
        <f t="shared" si="154"/>
        <v>2.2142452966337571</v>
      </c>
      <c r="BS57" s="18">
        <f t="shared" si="154"/>
        <v>1.8088359726173626</v>
      </c>
      <c r="BT57" s="18">
        <f t="shared" si="154"/>
        <v>0.80806563158267863</v>
      </c>
      <c r="BV57" s="68">
        <f t="shared" si="129"/>
        <v>-70.961683544235939</v>
      </c>
      <c r="BW57" s="69">
        <f t="shared" si="130"/>
        <v>30.446981387751919</v>
      </c>
      <c r="BX57" s="69">
        <f t="shared" si="131"/>
        <v>-40.514702156484027</v>
      </c>
      <c r="BZ57" t="str">
        <f t="shared" si="146"/>
        <v>42 Secretarial and related occupations</v>
      </c>
      <c r="CA57" s="18">
        <f t="shared" si="155"/>
        <v>3.2822459448118098</v>
      </c>
      <c r="CB57" s="18">
        <f t="shared" si="155"/>
        <v>2.856258249737599</v>
      </c>
      <c r="CC57" s="18">
        <f t="shared" si="155"/>
        <v>2.7730203796381652</v>
      </c>
      <c r="CD57" s="18">
        <f t="shared" si="155"/>
        <v>1.8780147705696735</v>
      </c>
      <c r="CE57" s="18">
        <f t="shared" si="155"/>
        <v>1.0532073416932997</v>
      </c>
      <c r="CG57" s="68">
        <f t="shared" si="133"/>
        <v>-78.118858108386988</v>
      </c>
      <c r="CH57" s="69">
        <f t="shared" si="134"/>
        <v>20.394506758114069</v>
      </c>
      <c r="CI57" s="69">
        <f t="shared" si="135"/>
        <v>-57.724351350272919</v>
      </c>
      <c r="CK57" t="str">
        <f t="shared" si="147"/>
        <v>42 Secretarial and related occupations</v>
      </c>
      <c r="CL57" s="18">
        <f t="shared" si="156"/>
        <v>1.9074622436787869</v>
      </c>
      <c r="CM57" s="18">
        <f t="shared" si="156"/>
        <v>2.2512359322036697</v>
      </c>
      <c r="CN57" s="18">
        <f t="shared" si="156"/>
        <v>2.4484515474106874</v>
      </c>
      <c r="CO57" s="18">
        <f t="shared" si="156"/>
        <v>2.891613833740692</v>
      </c>
      <c r="CP57" s="18">
        <f t="shared" si="156"/>
        <v>3.6355259205618022</v>
      </c>
      <c r="CR57" s="68">
        <f t="shared" si="137"/>
        <v>0.27362070890939744</v>
      </c>
      <c r="CS57" s="69">
        <f t="shared" si="138"/>
        <v>50.841311475495274</v>
      </c>
      <c r="CT57" s="69">
        <f t="shared" si="139"/>
        <v>51.114932184404672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0.16630103936421115</v>
      </c>
      <c r="C58" s="18">
        <f t="shared" si="148"/>
        <v>0.32445924577725727</v>
      </c>
      <c r="D58" s="18">
        <f t="shared" si="148"/>
        <v>0.1404663833922527</v>
      </c>
      <c r="E58" s="18">
        <f t="shared" si="148"/>
        <v>0.13817582733166384</v>
      </c>
      <c r="F58" s="18">
        <f t="shared" si="148"/>
        <v>0.14881622205248432</v>
      </c>
      <c r="H58" s="68">
        <f t="shared" si="105"/>
        <v>70.686603384026228</v>
      </c>
      <c r="I58" s="69">
        <f t="shared" si="106"/>
        <v>87.914275340770203</v>
      </c>
      <c r="J58" s="69">
        <f t="shared" si="107"/>
        <v>158.60087872479642</v>
      </c>
      <c r="L58" t="str">
        <f t="shared" si="140"/>
        <v>51 Skilled agricultural and related trades</v>
      </c>
      <c r="M58" s="18">
        <f t="shared" si="149"/>
        <v>0.18090205988865118</v>
      </c>
      <c r="N58" s="18">
        <f t="shared" si="149"/>
        <v>0.1655787525964901</v>
      </c>
      <c r="O58" s="18">
        <f t="shared" si="149"/>
        <v>0.13725228379793922</v>
      </c>
      <c r="P58" s="18">
        <f t="shared" si="149"/>
        <v>0.12622127418405799</v>
      </c>
      <c r="Q58" s="18">
        <f t="shared" si="149"/>
        <v>0.14045611819133955</v>
      </c>
      <c r="S58" s="68">
        <f t="shared" si="109"/>
        <v>66.769365481444382</v>
      </c>
      <c r="T58" s="69">
        <f t="shared" si="110"/>
        <v>69.430000309602462</v>
      </c>
      <c r="U58" s="69">
        <f t="shared" si="111"/>
        <v>136.19936579104683</v>
      </c>
      <c r="W58" t="str">
        <f t="shared" si="141"/>
        <v>51 Skilled agricultural and related trades</v>
      </c>
      <c r="X58" s="18">
        <f t="shared" si="150"/>
        <v>0.72004349971436599</v>
      </c>
      <c r="Y58" s="18">
        <f t="shared" si="150"/>
        <v>0.74361954803068542</v>
      </c>
      <c r="Z58" s="18">
        <f t="shared" si="150"/>
        <v>0.83940223658597268</v>
      </c>
      <c r="AA58" s="18">
        <f t="shared" si="150"/>
        <v>0.81527644661469456</v>
      </c>
      <c r="AB58" s="18">
        <f t="shared" si="150"/>
        <v>0.90353560966587254</v>
      </c>
      <c r="AD58" s="68">
        <f t="shared" si="113"/>
        <v>45.436927936732538</v>
      </c>
      <c r="AE58" s="69">
        <f t="shared" si="114"/>
        <v>78.328912315629339</v>
      </c>
      <c r="AF58" s="69">
        <f t="shared" si="115"/>
        <v>123.76584025236188</v>
      </c>
      <c r="AH58" t="str">
        <f t="shared" si="142"/>
        <v>51 Skilled agricultural and related trades</v>
      </c>
      <c r="AI58" s="18">
        <f t="shared" si="151"/>
        <v>1.1734729952121183</v>
      </c>
      <c r="AJ58" s="18">
        <f t="shared" si="151"/>
        <v>1.1966903346853988</v>
      </c>
      <c r="AK58" s="18">
        <f t="shared" si="151"/>
        <v>1.2064790137800554</v>
      </c>
      <c r="AL58" s="18">
        <f t="shared" si="151"/>
        <v>1.2160269738593661</v>
      </c>
      <c r="AM58" s="18">
        <f t="shared" si="151"/>
        <v>1.3575601970071494</v>
      </c>
      <c r="AO58" s="68">
        <f t="shared" si="117"/>
        <v>38.985892235594363</v>
      </c>
      <c r="AP58" s="69">
        <f t="shared" si="118"/>
        <v>83.063663366692936</v>
      </c>
      <c r="AQ58" s="69">
        <f t="shared" si="119"/>
        <v>122.0495556022873</v>
      </c>
      <c r="AS58" t="str">
        <f t="shared" si="143"/>
        <v>51 Skilled agricultural and related trades</v>
      </c>
      <c r="AT58" s="18">
        <f t="shared" si="152"/>
        <v>1.467328538349479</v>
      </c>
      <c r="AU58" s="18">
        <f t="shared" si="152"/>
        <v>1.3490945340559601</v>
      </c>
      <c r="AV58" s="18">
        <f t="shared" si="152"/>
        <v>1.482763159416526</v>
      </c>
      <c r="AW58" s="18">
        <f t="shared" si="152"/>
        <v>1.441354684008483</v>
      </c>
      <c r="AX58" s="18">
        <f t="shared" si="152"/>
        <v>1.6566601293799135</v>
      </c>
      <c r="AZ58" s="68">
        <f t="shared" si="121"/>
        <v>43.770100605417596</v>
      </c>
      <c r="BA58" s="69">
        <f t="shared" si="122"/>
        <v>72.530486979634333</v>
      </c>
      <c r="BB58" s="69">
        <f t="shared" si="123"/>
        <v>116.30058758505193</v>
      </c>
      <c r="BD58" t="str">
        <f t="shared" si="144"/>
        <v>51 Skilled agricultural and related trades</v>
      </c>
      <c r="BE58" s="18">
        <f t="shared" si="153"/>
        <v>0.76246241387000946</v>
      </c>
      <c r="BF58" s="18">
        <f t="shared" si="153"/>
        <v>0.74305864291601376</v>
      </c>
      <c r="BG58" s="18">
        <f t="shared" si="153"/>
        <v>0.72756841773312875</v>
      </c>
      <c r="BH58" s="18">
        <f t="shared" si="153"/>
        <v>0.66172780030298473</v>
      </c>
      <c r="BI58" s="18">
        <f t="shared" si="153"/>
        <v>0.65878314714475317</v>
      </c>
      <c r="BK58" s="68">
        <f t="shared" si="125"/>
        <v>-1.3304253551899912</v>
      </c>
      <c r="BL58" s="69">
        <f t="shared" si="126"/>
        <v>50.137870512171354</v>
      </c>
      <c r="BM58" s="69">
        <f t="shared" si="127"/>
        <v>48.807445156981373</v>
      </c>
      <c r="BO58" t="str">
        <f t="shared" si="145"/>
        <v>51 Skilled agricultural and related trades</v>
      </c>
      <c r="BP58" s="18">
        <f t="shared" si="154"/>
        <v>1.1074594231911177</v>
      </c>
      <c r="BQ58" s="18">
        <f t="shared" si="154"/>
        <v>1.1488661615617566</v>
      </c>
      <c r="BR58" s="18">
        <f t="shared" si="154"/>
        <v>1.1437096372818063</v>
      </c>
      <c r="BS58" s="18">
        <f t="shared" si="154"/>
        <v>1.1218068951237889</v>
      </c>
      <c r="BT58" s="18">
        <f t="shared" si="154"/>
        <v>1.2707861075524869</v>
      </c>
      <c r="BV58" s="68">
        <f t="shared" si="129"/>
        <v>-11.588816020931956</v>
      </c>
      <c r="BW58" s="69">
        <f t="shared" si="130"/>
        <v>48.767209901150551</v>
      </c>
      <c r="BX58" s="69">
        <f t="shared" si="131"/>
        <v>37.178393880218593</v>
      </c>
      <c r="BZ58" t="str">
        <f t="shared" si="146"/>
        <v>51 Skilled agricultural and related trades</v>
      </c>
      <c r="CA58" s="18">
        <f t="shared" si="155"/>
        <v>1.2523077905551925</v>
      </c>
      <c r="CB58" s="18">
        <f t="shared" si="155"/>
        <v>1.2834529897659879</v>
      </c>
      <c r="CC58" s="18">
        <f t="shared" si="155"/>
        <v>1.3857534772202911</v>
      </c>
      <c r="CD58" s="18">
        <f t="shared" si="155"/>
        <v>1.2251704464341846</v>
      </c>
      <c r="CE58" s="18">
        <f t="shared" si="155"/>
        <v>1.5728807385783861</v>
      </c>
      <c r="CG58" s="68">
        <f t="shared" si="133"/>
        <v>-34.608848817880869</v>
      </c>
      <c r="CH58" s="69">
        <f t="shared" si="134"/>
        <v>36.278599372629536</v>
      </c>
      <c r="CI58" s="69">
        <f t="shared" si="135"/>
        <v>1.6697505547486686</v>
      </c>
      <c r="CK58" t="str">
        <f t="shared" si="147"/>
        <v>51 Skilled agricultural and related trades</v>
      </c>
      <c r="CL58" s="18">
        <f t="shared" si="156"/>
        <v>2.4964607295241725</v>
      </c>
      <c r="CM58" s="18">
        <f t="shared" si="156"/>
        <v>2.3981024627738901</v>
      </c>
      <c r="CN58" s="18">
        <f t="shared" si="156"/>
        <v>2.8433701090580685</v>
      </c>
      <c r="CO58" s="18">
        <f t="shared" si="156"/>
        <v>3.2589385036185763</v>
      </c>
      <c r="CP58" s="18">
        <f t="shared" si="156"/>
        <v>3.5221176720450877</v>
      </c>
      <c r="CR58" s="68">
        <f t="shared" si="137"/>
        <v>-16.347016760554858</v>
      </c>
      <c r="CS58" s="69">
        <f t="shared" si="138"/>
        <v>34.64318640366411</v>
      </c>
      <c r="CT58" s="69">
        <f t="shared" si="139"/>
        <v>18.296169643109256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0.2723514048738338</v>
      </c>
      <c r="C59" s="18">
        <f t="shared" si="148"/>
        <v>0.2199730141677092</v>
      </c>
      <c r="D59" s="18">
        <f t="shared" si="148"/>
        <v>0.26647531723742662</v>
      </c>
      <c r="E59" s="18">
        <f t="shared" si="148"/>
        <v>0.27530805253155771</v>
      </c>
      <c r="F59" s="18">
        <f t="shared" si="148"/>
        <v>0.30783642434286423</v>
      </c>
      <c r="H59" s="68">
        <f t="shared" si="105"/>
        <v>86.116372688963978</v>
      </c>
      <c r="I59" s="69">
        <f t="shared" si="106"/>
        <v>64.045105369142988</v>
      </c>
      <c r="J59" s="69">
        <f t="shared" si="107"/>
        <v>150.16147805810695</v>
      </c>
      <c r="L59" t="str">
        <f t="shared" si="140"/>
        <v>52 Skilled metal, electrical and electronic trades</v>
      </c>
      <c r="M59" s="18">
        <f t="shared" si="149"/>
        <v>0.82069543038613135</v>
      </c>
      <c r="N59" s="18">
        <f t="shared" si="149"/>
        <v>0.72941755319511581</v>
      </c>
      <c r="O59" s="18">
        <f t="shared" si="149"/>
        <v>0.62857119247903193</v>
      </c>
      <c r="P59" s="18">
        <f t="shared" si="149"/>
        <v>0.73654118101499455</v>
      </c>
      <c r="Q59" s="18">
        <f t="shared" si="149"/>
        <v>0.82929982919131406</v>
      </c>
      <c r="S59" s="68">
        <f t="shared" si="109"/>
        <v>115.00685022020822</v>
      </c>
      <c r="T59" s="69">
        <f t="shared" si="110"/>
        <v>73.818153269682995</v>
      </c>
      <c r="U59" s="69">
        <f t="shared" si="111"/>
        <v>188.8250034898912</v>
      </c>
      <c r="W59" t="str">
        <f t="shared" si="141"/>
        <v>52 Skilled metal, electrical and electronic trades</v>
      </c>
      <c r="X59" s="18">
        <f t="shared" si="150"/>
        <v>1.1352104630089062</v>
      </c>
      <c r="Y59" s="18">
        <f t="shared" si="150"/>
        <v>1.010874624963193</v>
      </c>
      <c r="Z59" s="18">
        <f t="shared" si="150"/>
        <v>0.92953578669171322</v>
      </c>
      <c r="AA59" s="18">
        <f t="shared" si="150"/>
        <v>0.97445041753848016</v>
      </c>
      <c r="AB59" s="18">
        <f t="shared" si="150"/>
        <v>1.004078315042237</v>
      </c>
      <c r="AD59" s="68">
        <f t="shared" si="113"/>
        <v>45.948963216961417</v>
      </c>
      <c r="AE59" s="69">
        <f t="shared" si="114"/>
        <v>58.980966308259156</v>
      </c>
      <c r="AF59" s="69">
        <f t="shared" si="115"/>
        <v>104.92992952522057</v>
      </c>
      <c r="AH59" t="str">
        <f t="shared" si="142"/>
        <v>52 Skilled metal, electrical and electronic trades</v>
      </c>
      <c r="AI59" s="18">
        <f t="shared" si="151"/>
        <v>1.5066266959837349</v>
      </c>
      <c r="AJ59" s="18">
        <f t="shared" si="151"/>
        <v>1.3178873200698256</v>
      </c>
      <c r="AK59" s="18">
        <f t="shared" si="151"/>
        <v>1.3721444157997573</v>
      </c>
      <c r="AL59" s="18">
        <f t="shared" si="151"/>
        <v>1.4812618281083019</v>
      </c>
      <c r="AM59" s="18">
        <f t="shared" si="151"/>
        <v>1.613662474769002</v>
      </c>
      <c r="AO59" s="68">
        <f t="shared" si="117"/>
        <v>45.259408838132948</v>
      </c>
      <c r="AP59" s="69">
        <f t="shared" si="118"/>
        <v>54.171962886379255</v>
      </c>
      <c r="AQ59" s="69">
        <f t="shared" si="119"/>
        <v>99.431371724512189</v>
      </c>
      <c r="AS59" t="str">
        <f t="shared" si="143"/>
        <v>52 Skilled metal, electrical and electronic trades</v>
      </c>
      <c r="AT59" s="18">
        <f t="shared" si="152"/>
        <v>5.5316695442287296</v>
      </c>
      <c r="AU59" s="18">
        <f t="shared" si="152"/>
        <v>4.5098917728578574</v>
      </c>
      <c r="AV59" s="18">
        <f t="shared" si="152"/>
        <v>4.269048198610971</v>
      </c>
      <c r="AW59" s="18">
        <f t="shared" si="152"/>
        <v>4.0719128068739607</v>
      </c>
      <c r="AX59" s="18">
        <f t="shared" si="152"/>
        <v>3.8552143767338816</v>
      </c>
      <c r="AZ59" s="68">
        <f t="shared" si="121"/>
        <v>16.204893811726905</v>
      </c>
      <c r="BA59" s="69">
        <f t="shared" si="122"/>
        <v>46.002463820539084</v>
      </c>
      <c r="BB59" s="69">
        <f t="shared" si="123"/>
        <v>62.207357632265989</v>
      </c>
      <c r="BD59" t="str">
        <f t="shared" si="144"/>
        <v>52 Skilled metal, electrical and electronic trades</v>
      </c>
      <c r="BE59" s="18">
        <f t="shared" si="153"/>
        <v>7.9038811917632623</v>
      </c>
      <c r="BF59" s="18">
        <f t="shared" si="153"/>
        <v>7.6408396903018092</v>
      </c>
      <c r="BG59" s="18">
        <f t="shared" si="153"/>
        <v>6.5172748396375448</v>
      </c>
      <c r="BH59" s="18">
        <f t="shared" si="153"/>
        <v>6.4608771847569884</v>
      </c>
      <c r="BI59" s="18">
        <f t="shared" si="153"/>
        <v>5.8946031716893126</v>
      </c>
      <c r="BK59" s="68">
        <f t="shared" si="125"/>
        <v>-1.4394424025546586</v>
      </c>
      <c r="BL59" s="69">
        <f t="shared" si="126"/>
        <v>36.091918442432117</v>
      </c>
      <c r="BM59" s="69">
        <f t="shared" si="127"/>
        <v>34.652476039877456</v>
      </c>
      <c r="BO59" t="str">
        <f t="shared" si="145"/>
        <v>52 Skilled metal, electrical and electronic trades</v>
      </c>
      <c r="BP59" s="18">
        <f t="shared" si="154"/>
        <v>4.4964956281646495</v>
      </c>
      <c r="BQ59" s="18">
        <f t="shared" si="154"/>
        <v>4.377391349330181</v>
      </c>
      <c r="BR59" s="18">
        <f t="shared" si="154"/>
        <v>3.9434435992980408</v>
      </c>
      <c r="BS59" s="18">
        <f t="shared" si="154"/>
        <v>3.9107550319705311</v>
      </c>
      <c r="BT59" s="18">
        <f t="shared" si="154"/>
        <v>3.9061465209054997</v>
      </c>
      <c r="BV59" s="68">
        <f t="shared" si="129"/>
        <v>-21.182360364310327</v>
      </c>
      <c r="BW59" s="69">
        <f t="shared" si="130"/>
        <v>31.752648844489173</v>
      </c>
      <c r="BX59" s="69">
        <f t="shared" si="131"/>
        <v>10.570288480178844</v>
      </c>
      <c r="BZ59" t="str">
        <f t="shared" si="146"/>
        <v>52 Skilled metal, electrical and electronic trades</v>
      </c>
      <c r="CA59" s="18">
        <f t="shared" si="155"/>
        <v>3.267051639486318</v>
      </c>
      <c r="CB59" s="18">
        <f t="shared" si="155"/>
        <v>3.160164229216901</v>
      </c>
      <c r="CC59" s="18">
        <f t="shared" si="155"/>
        <v>2.9162850721570823</v>
      </c>
      <c r="CD59" s="18">
        <f t="shared" si="155"/>
        <v>2.6308420526311616</v>
      </c>
      <c r="CE59" s="18">
        <f t="shared" si="155"/>
        <v>2.2498057992639304</v>
      </c>
      <c r="CG59" s="68">
        <f t="shared" si="133"/>
        <v>-55.554865682552531</v>
      </c>
      <c r="CH59" s="69">
        <f t="shared" si="134"/>
        <v>26.530845095259792</v>
      </c>
      <c r="CI59" s="69">
        <f t="shared" si="135"/>
        <v>-29.024020587292743</v>
      </c>
      <c r="CK59" t="str">
        <f t="shared" si="147"/>
        <v>52 Skilled metal, electrical and electronic trades</v>
      </c>
      <c r="CL59" s="18">
        <f t="shared" si="156"/>
        <v>3.5985621622645785</v>
      </c>
      <c r="CM59" s="18">
        <f t="shared" si="156"/>
        <v>3.9968375032788224</v>
      </c>
      <c r="CN59" s="18">
        <f t="shared" si="156"/>
        <v>3.9923347007194265</v>
      </c>
      <c r="CO59" s="18">
        <f t="shared" si="156"/>
        <v>4.5631912415460114</v>
      </c>
      <c r="CP59" s="18">
        <f t="shared" si="156"/>
        <v>4.5833571970569622</v>
      </c>
      <c r="CR59" s="68">
        <f t="shared" si="137"/>
        <v>-22.470367269670362</v>
      </c>
      <c r="CS59" s="69">
        <f t="shared" si="138"/>
        <v>30.065202152810432</v>
      </c>
      <c r="CT59" s="69">
        <f t="shared" si="139"/>
        <v>7.5948348831400683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0.14934366246619737</v>
      </c>
      <c r="C60" s="18">
        <f t="shared" si="148"/>
        <v>7.1434655297811359E-2</v>
      </c>
      <c r="D60" s="18">
        <f t="shared" si="148"/>
        <v>5.4909491863451503E-2</v>
      </c>
      <c r="E60" s="18">
        <f t="shared" si="148"/>
        <v>7.5472274869177847E-2</v>
      </c>
      <c r="F60" s="18">
        <f t="shared" si="148"/>
        <v>6.0613339554859758E-2</v>
      </c>
      <c r="H60" s="68">
        <f t="shared" si="105"/>
        <v>77.845282506788593</v>
      </c>
      <c r="I60" s="69">
        <f t="shared" si="106"/>
        <v>76.538291030641972</v>
      </c>
      <c r="J60" s="69">
        <f t="shared" si="107"/>
        <v>154.38357353743058</v>
      </c>
      <c r="L60" t="str">
        <f t="shared" si="140"/>
        <v>53 Skilled construction and building trades</v>
      </c>
      <c r="M60" s="18">
        <f t="shared" si="149"/>
        <v>0.29880738558195619</v>
      </c>
      <c r="N60" s="18">
        <f t="shared" si="149"/>
        <v>0.22604983183113894</v>
      </c>
      <c r="O60" s="18">
        <f t="shared" si="149"/>
        <v>0.19207903892541378</v>
      </c>
      <c r="P60" s="18">
        <f t="shared" si="149"/>
        <v>0.2005330614491771</v>
      </c>
      <c r="Q60" s="18">
        <f t="shared" si="149"/>
        <v>0.1894404163294128</v>
      </c>
      <c r="S60" s="68">
        <f t="shared" si="109"/>
        <v>60.726637768908951</v>
      </c>
      <c r="T60" s="69">
        <f t="shared" si="110"/>
        <v>66.328334095606834</v>
      </c>
      <c r="U60" s="69">
        <f t="shared" si="111"/>
        <v>127.05497186451578</v>
      </c>
      <c r="W60" t="str">
        <f t="shared" si="141"/>
        <v>53 Skilled construction and building trades</v>
      </c>
      <c r="X60" s="18">
        <f t="shared" si="150"/>
        <v>0.55423629816968834</v>
      </c>
      <c r="Y60" s="18">
        <f t="shared" si="150"/>
        <v>0.4070244450332503</v>
      </c>
      <c r="Z60" s="18">
        <f t="shared" si="150"/>
        <v>0.37614340295486215</v>
      </c>
      <c r="AA60" s="18">
        <f t="shared" si="150"/>
        <v>0.38606378490831611</v>
      </c>
      <c r="AB60" s="18">
        <f t="shared" si="150"/>
        <v>0.37560828027615167</v>
      </c>
      <c r="AD60" s="68">
        <f t="shared" si="113"/>
        <v>34.92152752259458</v>
      </c>
      <c r="AE60" s="69">
        <f t="shared" si="114"/>
        <v>59.383980628354237</v>
      </c>
      <c r="AF60" s="69">
        <f t="shared" si="115"/>
        <v>94.30550815094881</v>
      </c>
      <c r="AH60" t="str">
        <f t="shared" si="142"/>
        <v>53 Skilled construction and building trades</v>
      </c>
      <c r="AI60" s="18">
        <f t="shared" si="151"/>
        <v>1.0277206060977715</v>
      </c>
      <c r="AJ60" s="18">
        <f t="shared" si="151"/>
        <v>0.93089742176221257</v>
      </c>
      <c r="AK60" s="18">
        <f t="shared" si="151"/>
        <v>0.90000424719142436</v>
      </c>
      <c r="AL60" s="18">
        <f t="shared" si="151"/>
        <v>0.9801764039293831</v>
      </c>
      <c r="AM60" s="18">
        <f t="shared" si="151"/>
        <v>0.98103214585436371</v>
      </c>
      <c r="AO60" s="68">
        <f t="shared" si="117"/>
        <v>34.638751116033482</v>
      </c>
      <c r="AP60" s="69">
        <f t="shared" si="118"/>
        <v>62.035125506364231</v>
      </c>
      <c r="AQ60" s="69">
        <f t="shared" si="119"/>
        <v>96.673876622397728</v>
      </c>
      <c r="AS60" t="str">
        <f t="shared" si="143"/>
        <v>53 Skilled construction and building trades</v>
      </c>
      <c r="AT60" s="18">
        <f t="shared" si="152"/>
        <v>1.6542746393269909</v>
      </c>
      <c r="AU60" s="18">
        <f t="shared" si="152"/>
        <v>1.3574870244950785</v>
      </c>
      <c r="AV60" s="18">
        <f t="shared" si="152"/>
        <v>1.1934659768232587</v>
      </c>
      <c r="AW60" s="18">
        <f t="shared" si="152"/>
        <v>1.2888330328636741</v>
      </c>
      <c r="AX60" s="18">
        <f t="shared" si="152"/>
        <v>1.1977899063650284</v>
      </c>
      <c r="AZ60" s="68">
        <f t="shared" si="121"/>
        <v>29.144986061673517</v>
      </c>
      <c r="BA60" s="69">
        <f t="shared" si="122"/>
        <v>59.911211558322798</v>
      </c>
      <c r="BB60" s="69">
        <f t="shared" si="123"/>
        <v>89.056197619996311</v>
      </c>
      <c r="BD60" t="str">
        <f t="shared" si="144"/>
        <v>53 Skilled construction and building trades</v>
      </c>
      <c r="BE60" s="18">
        <f t="shared" si="153"/>
        <v>4.3601775462737455</v>
      </c>
      <c r="BF60" s="18">
        <f t="shared" si="153"/>
        <v>3.7918818123972007</v>
      </c>
      <c r="BG60" s="18">
        <f t="shared" si="153"/>
        <v>3.0793254115338087</v>
      </c>
      <c r="BH60" s="18">
        <f t="shared" si="153"/>
        <v>2.9625940811765132</v>
      </c>
      <c r="BI60" s="18">
        <f t="shared" si="153"/>
        <v>2.4621141007813208</v>
      </c>
      <c r="BK60" s="68">
        <f t="shared" si="125"/>
        <v>-12.87010236153222</v>
      </c>
      <c r="BL60" s="69">
        <f t="shared" si="126"/>
        <v>35.749871316867896</v>
      </c>
      <c r="BM60" s="69">
        <f t="shared" si="127"/>
        <v>22.87976895533567</v>
      </c>
      <c r="BO60" t="str">
        <f t="shared" si="145"/>
        <v>53 Skilled construction and building trades</v>
      </c>
      <c r="BP60" s="18">
        <f t="shared" si="154"/>
        <v>3.6362798478656817</v>
      </c>
      <c r="BQ60" s="18">
        <f t="shared" si="154"/>
        <v>3.5642628899974467</v>
      </c>
      <c r="BR60" s="18">
        <f t="shared" si="154"/>
        <v>3.0164571251674164</v>
      </c>
      <c r="BS60" s="18">
        <f t="shared" si="154"/>
        <v>3.2081442787161905</v>
      </c>
      <c r="BT60" s="18">
        <f t="shared" si="154"/>
        <v>3.5154831082856179</v>
      </c>
      <c r="BV60" s="68">
        <f t="shared" si="129"/>
        <v>-7.2661293077312177</v>
      </c>
      <c r="BW60" s="69">
        <f t="shared" si="130"/>
        <v>41.249128955845485</v>
      </c>
      <c r="BX60" s="69">
        <f t="shared" si="131"/>
        <v>33.982999648114266</v>
      </c>
      <c r="BZ60" t="str">
        <f t="shared" si="146"/>
        <v>53 Skilled construction and building trades</v>
      </c>
      <c r="CA60" s="18">
        <f t="shared" si="155"/>
        <v>2.7019569756754209</v>
      </c>
      <c r="CB60" s="18">
        <f t="shared" si="155"/>
        <v>2.6585565745639053</v>
      </c>
      <c r="CC60" s="18">
        <f t="shared" si="155"/>
        <v>2.3351530450949172</v>
      </c>
      <c r="CD60" s="18">
        <f t="shared" si="155"/>
        <v>2.2418962606260084</v>
      </c>
      <c r="CE60" s="18">
        <f t="shared" si="155"/>
        <v>2.4712124206818369</v>
      </c>
      <c r="CG60" s="68">
        <f t="shared" si="133"/>
        <v>-39.031726802457314</v>
      </c>
      <c r="CH60" s="69">
        <f t="shared" si="134"/>
        <v>33.413242819244921</v>
      </c>
      <c r="CI60" s="69">
        <f t="shared" si="135"/>
        <v>-5.6184839832123901</v>
      </c>
      <c r="CK60" t="str">
        <f t="shared" si="147"/>
        <v>53 Skilled construction and building trades</v>
      </c>
      <c r="CL60" s="18">
        <f t="shared" si="156"/>
        <v>4.4064813720756195</v>
      </c>
      <c r="CM60" s="18">
        <f t="shared" si="156"/>
        <v>4.2493000658462554</v>
      </c>
      <c r="CN60" s="18">
        <f t="shared" si="156"/>
        <v>3.7043953944581589</v>
      </c>
      <c r="CO60" s="18">
        <f t="shared" si="156"/>
        <v>3.6435975601980015</v>
      </c>
      <c r="CP60" s="18">
        <f t="shared" si="156"/>
        <v>1.7819006168060598</v>
      </c>
      <c r="CR60" s="68">
        <f t="shared" si="137"/>
        <v>-67.515431061806055</v>
      </c>
      <c r="CS60" s="69">
        <f t="shared" si="138"/>
        <v>20.258809969513155</v>
      </c>
      <c r="CT60" s="69">
        <f t="shared" si="139"/>
        <v>-47.256621092292903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0.57678222791817602</v>
      </c>
      <c r="C61" s="18">
        <f t="shared" si="148"/>
        <v>0.4798988826803125</v>
      </c>
      <c r="D61" s="18">
        <f t="shared" si="148"/>
        <v>0.4356866061125137</v>
      </c>
      <c r="E61" s="18">
        <f t="shared" si="148"/>
        <v>0.52420969652222094</v>
      </c>
      <c r="F61" s="18">
        <f t="shared" si="148"/>
        <v>0.57192877005696297</v>
      </c>
      <c r="H61" s="68">
        <f t="shared" si="105"/>
        <v>111.4897366515471</v>
      </c>
      <c r="I61" s="69">
        <f t="shared" si="106"/>
        <v>71.642720915233554</v>
      </c>
      <c r="J61" s="69">
        <f t="shared" si="107"/>
        <v>183.13245756678066</v>
      </c>
      <c r="L61" t="str">
        <f t="shared" si="140"/>
        <v>54 Textiles, printing and other skilled trades</v>
      </c>
      <c r="M61" s="18">
        <f t="shared" si="149"/>
        <v>0.66016493969575496</v>
      </c>
      <c r="N61" s="18">
        <f t="shared" si="149"/>
        <v>0.67443841020453599</v>
      </c>
      <c r="O61" s="18">
        <f t="shared" si="149"/>
        <v>0.6055771681142077</v>
      </c>
      <c r="P61" s="18">
        <f t="shared" si="149"/>
        <v>0.63209881154747927</v>
      </c>
      <c r="Q61" s="18">
        <f t="shared" si="149"/>
        <v>0.69344376978502476</v>
      </c>
      <c r="S61" s="68">
        <f t="shared" si="109"/>
        <v>86.610876296947026</v>
      </c>
      <c r="T61" s="69">
        <f t="shared" si="110"/>
        <v>70.291925939379311</v>
      </c>
      <c r="U61" s="69">
        <f t="shared" si="111"/>
        <v>156.90280223632632</v>
      </c>
      <c r="W61" t="str">
        <f t="shared" si="141"/>
        <v>54 Textiles, printing and other skilled trades</v>
      </c>
      <c r="X61" s="18">
        <f t="shared" si="150"/>
        <v>0.80804522586252325</v>
      </c>
      <c r="Y61" s="18">
        <f t="shared" si="150"/>
        <v>0.71896064708174579</v>
      </c>
      <c r="Z61" s="18">
        <f t="shared" si="150"/>
        <v>0.6478928955847858</v>
      </c>
      <c r="AA61" s="18">
        <f t="shared" si="150"/>
        <v>0.74882480048649269</v>
      </c>
      <c r="AB61" s="18">
        <f t="shared" si="150"/>
        <v>0.80992510693303732</v>
      </c>
      <c r="AD61" s="68">
        <f t="shared" si="113"/>
        <v>68.904486327978105</v>
      </c>
      <c r="AE61" s="69">
        <f t="shared" si="114"/>
        <v>73.578940509599448</v>
      </c>
      <c r="AF61" s="69">
        <f t="shared" si="115"/>
        <v>142.48342683757753</v>
      </c>
      <c r="AH61" t="str">
        <f t="shared" si="142"/>
        <v>54 Textiles, printing and other skilled trades</v>
      </c>
      <c r="AI61" s="18">
        <f t="shared" si="151"/>
        <v>1.0427546685110085</v>
      </c>
      <c r="AJ61" s="18">
        <f t="shared" si="151"/>
        <v>0.9417819807726987</v>
      </c>
      <c r="AK61" s="18">
        <f t="shared" si="151"/>
        <v>0.97883149112779744</v>
      </c>
      <c r="AL61" s="18">
        <f t="shared" si="151"/>
        <v>1.0279542336622607</v>
      </c>
      <c r="AM61" s="18">
        <f t="shared" si="151"/>
        <v>1.1192558441725977</v>
      </c>
      <c r="AO61" s="68">
        <f t="shared" si="117"/>
        <v>41.238414215280734</v>
      </c>
      <c r="AP61" s="69">
        <f t="shared" si="118"/>
        <v>65.870863995867097</v>
      </c>
      <c r="AQ61" s="69">
        <f t="shared" si="119"/>
        <v>107.10927821114782</v>
      </c>
      <c r="AS61" t="str">
        <f t="shared" si="143"/>
        <v>54 Textiles, printing and other skilled trades</v>
      </c>
      <c r="AT61" s="18">
        <f t="shared" si="152"/>
        <v>1.1976594554284041</v>
      </c>
      <c r="AU61" s="18">
        <f t="shared" si="152"/>
        <v>1.0885973338710271</v>
      </c>
      <c r="AV61" s="18">
        <f t="shared" si="152"/>
        <v>1.0164584745329064</v>
      </c>
      <c r="AW61" s="18">
        <f t="shared" si="152"/>
        <v>1.1201493201634547</v>
      </c>
      <c r="AX61" s="18">
        <f t="shared" si="152"/>
        <v>1.1714947088945953</v>
      </c>
      <c r="AZ61" s="68">
        <f t="shared" si="121"/>
        <v>48.305628533329347</v>
      </c>
      <c r="BA61" s="69">
        <f t="shared" si="122"/>
        <v>67.935070142723205</v>
      </c>
      <c r="BB61" s="69">
        <f t="shared" si="123"/>
        <v>116.24069867605256</v>
      </c>
      <c r="BD61" t="str">
        <f t="shared" si="144"/>
        <v>54 Textiles, printing and other skilled trades</v>
      </c>
      <c r="BE61" s="18">
        <f t="shared" si="153"/>
        <v>1.8992219987343886</v>
      </c>
      <c r="BF61" s="18">
        <f t="shared" si="153"/>
        <v>1.6008113027800044</v>
      </c>
      <c r="BG61" s="18">
        <f t="shared" si="153"/>
        <v>1.5285513685788046</v>
      </c>
      <c r="BH61" s="18">
        <f t="shared" si="153"/>
        <v>1.6145079068607893</v>
      </c>
      <c r="BI61" s="18">
        <f t="shared" si="153"/>
        <v>1.4985820091744075</v>
      </c>
      <c r="BK61" s="68">
        <f t="shared" si="125"/>
        <v>6.8353779167278015</v>
      </c>
      <c r="BL61" s="69">
        <f t="shared" si="126"/>
        <v>44.099333981597802</v>
      </c>
      <c r="BM61" s="69">
        <f t="shared" si="127"/>
        <v>50.934711898325602</v>
      </c>
      <c r="BO61" t="str">
        <f t="shared" si="145"/>
        <v>54 Textiles, printing and other skilled trades</v>
      </c>
      <c r="BP61" s="18">
        <f t="shared" si="154"/>
        <v>2.346006493339349</v>
      </c>
      <c r="BQ61" s="18">
        <f t="shared" si="154"/>
        <v>1.879569121905907</v>
      </c>
      <c r="BR61" s="18">
        <f t="shared" si="154"/>
        <v>1.9129537345057865</v>
      </c>
      <c r="BS61" s="18">
        <f t="shared" si="154"/>
        <v>1.8852802378113573</v>
      </c>
      <c r="BT61" s="18">
        <f t="shared" si="154"/>
        <v>1.8283981782856444</v>
      </c>
      <c r="BV61" s="68">
        <f t="shared" si="129"/>
        <v>-23.946913816274748</v>
      </c>
      <c r="BW61" s="69">
        <f t="shared" si="130"/>
        <v>34.931600155474342</v>
      </c>
      <c r="BX61" s="69">
        <f t="shared" si="131"/>
        <v>10.984686339199593</v>
      </c>
      <c r="BZ61" t="str">
        <f t="shared" si="146"/>
        <v>54 Textiles, printing and other skilled trades</v>
      </c>
      <c r="CA61" s="18">
        <f t="shared" si="155"/>
        <v>2.5825296393897008</v>
      </c>
      <c r="CB61" s="18">
        <f t="shared" si="155"/>
        <v>2.1982579535159741</v>
      </c>
      <c r="CC61" s="18">
        <f t="shared" si="155"/>
        <v>2.3163602282286</v>
      </c>
      <c r="CD61" s="18">
        <f t="shared" si="155"/>
        <v>2.5330342973366538</v>
      </c>
      <c r="CE61" s="18">
        <f t="shared" si="155"/>
        <v>2.9628688375985313</v>
      </c>
      <c r="CG61" s="68">
        <f t="shared" si="133"/>
        <v>-26.308823089042448</v>
      </c>
      <c r="CH61" s="69">
        <f t="shared" si="134"/>
        <v>33.406832561404237</v>
      </c>
      <c r="CI61" s="69">
        <f t="shared" si="135"/>
        <v>7.0980094723617899</v>
      </c>
      <c r="CK61" t="str">
        <f t="shared" si="147"/>
        <v>54 Textiles, printing and other skilled trades</v>
      </c>
      <c r="CL61" s="18">
        <f t="shared" si="156"/>
        <v>3.4031270128004478</v>
      </c>
      <c r="CM61" s="18">
        <f t="shared" si="156"/>
        <v>2.9472218856345207</v>
      </c>
      <c r="CN61" s="18">
        <f t="shared" si="156"/>
        <v>3.2230775907992615</v>
      </c>
      <c r="CO61" s="18">
        <f t="shared" si="156"/>
        <v>2.9200346892082361</v>
      </c>
      <c r="CP61" s="18">
        <f t="shared" si="156"/>
        <v>2.701165843911177</v>
      </c>
      <c r="CR61" s="68">
        <f t="shared" si="137"/>
        <v>-43.403255038117095</v>
      </c>
      <c r="CS61" s="69">
        <f t="shared" si="138"/>
        <v>24.40992762118357</v>
      </c>
      <c r="CT61" s="69">
        <f t="shared" si="139"/>
        <v>-18.993327416933525</v>
      </c>
    </row>
    <row r="62" spans="1:98" x14ac:dyDescent="0.2">
      <c r="A62" t="str">
        <f t="shared" si="103"/>
        <v>61 Caring personal service occupations</v>
      </c>
      <c r="B62" s="18">
        <f t="shared" si="148"/>
        <v>0.43065230040438024</v>
      </c>
      <c r="C62" s="18">
        <f t="shared" si="148"/>
        <v>0.43647129974161258</v>
      </c>
      <c r="D62" s="18">
        <f t="shared" si="148"/>
        <v>0.37340185304031676</v>
      </c>
      <c r="E62" s="18">
        <f t="shared" si="148"/>
        <v>0.44484826773984398</v>
      </c>
      <c r="F62" s="18">
        <f t="shared" si="148"/>
        <v>0.50325707493560423</v>
      </c>
      <c r="H62" s="68">
        <f t="shared" si="105"/>
        <v>117.1375743550492</v>
      </c>
      <c r="I62" s="69">
        <f t="shared" si="106"/>
        <v>82.872419886152926</v>
      </c>
      <c r="J62" s="69">
        <f t="shared" si="107"/>
        <v>200.00999424120209</v>
      </c>
      <c r="L62" t="str">
        <f t="shared" si="140"/>
        <v>61 Caring personal service occupations</v>
      </c>
      <c r="M62" s="18">
        <f t="shared" si="149"/>
        <v>3.4809982456419983</v>
      </c>
      <c r="N62" s="18">
        <f t="shared" si="149"/>
        <v>3.7892032591413134</v>
      </c>
      <c r="O62" s="18">
        <f t="shared" si="149"/>
        <v>3.2950302257186364</v>
      </c>
      <c r="P62" s="18">
        <f t="shared" si="149"/>
        <v>3.7895546554270756</v>
      </c>
      <c r="Q62" s="18">
        <f t="shared" si="149"/>
        <v>4.1353762283306885</v>
      </c>
      <c r="S62" s="68">
        <f t="shared" si="109"/>
        <v>104.52708023052104</v>
      </c>
      <c r="T62" s="69">
        <f t="shared" si="110"/>
        <v>82.737451979936168</v>
      </c>
      <c r="U62" s="69">
        <f t="shared" si="111"/>
        <v>187.26453221045719</v>
      </c>
      <c r="W62" t="str">
        <f t="shared" si="141"/>
        <v>61 Caring personal service occupations</v>
      </c>
      <c r="X62" s="18">
        <f t="shared" si="150"/>
        <v>5.2849479187316506</v>
      </c>
      <c r="Y62" s="18">
        <f t="shared" si="150"/>
        <v>5.7167375333210657</v>
      </c>
      <c r="Z62" s="18">
        <f t="shared" si="150"/>
        <v>5.0504485347836914</v>
      </c>
      <c r="AA62" s="18">
        <f t="shared" si="150"/>
        <v>5.6863116880861027</v>
      </c>
      <c r="AB62" s="18">
        <f t="shared" si="150"/>
        <v>6.1922580380388572</v>
      </c>
      <c r="AD62" s="68">
        <f t="shared" si="113"/>
        <v>65.660373684481854</v>
      </c>
      <c r="AE62" s="69">
        <f t="shared" si="114"/>
        <v>89.075052011717432</v>
      </c>
      <c r="AF62" s="69">
        <f t="shared" si="115"/>
        <v>154.73542569619926</v>
      </c>
      <c r="AH62" t="str">
        <f t="shared" si="142"/>
        <v>61 Caring personal service occupations</v>
      </c>
      <c r="AI62" s="18">
        <f t="shared" si="151"/>
        <v>15.271529832448206</v>
      </c>
      <c r="AJ62" s="18">
        <f t="shared" si="151"/>
        <v>15.5846582418532</v>
      </c>
      <c r="AK62" s="18">
        <f t="shared" si="151"/>
        <v>14.070089723516752</v>
      </c>
      <c r="AL62" s="18">
        <f t="shared" si="151"/>
        <v>14.31294030317952</v>
      </c>
      <c r="AM62" s="18">
        <f t="shared" si="151"/>
        <v>13.495626973115399</v>
      </c>
      <c r="AO62" s="68">
        <f t="shared" si="117"/>
        <v>18.4752391060889</v>
      </c>
      <c r="AP62" s="69">
        <f t="shared" si="118"/>
        <v>64.379143034115273</v>
      </c>
      <c r="AQ62" s="69">
        <f t="shared" si="119"/>
        <v>82.854382140204166</v>
      </c>
      <c r="AS62" t="str">
        <f t="shared" si="143"/>
        <v>61 Caring personal service occupations</v>
      </c>
      <c r="AT62" s="18">
        <f t="shared" si="152"/>
        <v>8.0591170311981113</v>
      </c>
      <c r="AU62" s="18">
        <f t="shared" si="152"/>
        <v>8.8395989937927446</v>
      </c>
      <c r="AV62" s="18">
        <f t="shared" si="152"/>
        <v>7.5224192138319284</v>
      </c>
      <c r="AW62" s="18">
        <f t="shared" si="152"/>
        <v>7.6365077260460543</v>
      </c>
      <c r="AX62" s="18">
        <f t="shared" si="152"/>
        <v>7.3769582261949056</v>
      </c>
      <c r="AZ62" s="68">
        <f t="shared" si="121"/>
        <v>26.190521524117965</v>
      </c>
      <c r="BA62" s="69">
        <f t="shared" si="122"/>
        <v>67.010201813182618</v>
      </c>
      <c r="BB62" s="69">
        <f t="shared" si="123"/>
        <v>93.200723337300587</v>
      </c>
      <c r="BD62" t="str">
        <f t="shared" si="144"/>
        <v>61 Caring personal service occupations</v>
      </c>
      <c r="BE62" s="18">
        <f t="shared" si="153"/>
        <v>12.290522374683857</v>
      </c>
      <c r="BF62" s="18">
        <f t="shared" si="153"/>
        <v>12.66363437828144</v>
      </c>
      <c r="BG62" s="18">
        <f t="shared" si="153"/>
        <v>12.882938510634714</v>
      </c>
      <c r="BH62" s="18">
        <f t="shared" si="153"/>
        <v>13.343659287246581</v>
      </c>
      <c r="BI62" s="18">
        <f t="shared" si="153"/>
        <v>14.307089269170174</v>
      </c>
      <c r="BK62" s="68">
        <f t="shared" si="125"/>
        <v>21.018277556346177</v>
      </c>
      <c r="BL62" s="69">
        <f t="shared" si="126"/>
        <v>60.294506581701789</v>
      </c>
      <c r="BM62" s="69">
        <f t="shared" si="127"/>
        <v>81.312784138047974</v>
      </c>
      <c r="BO62" t="str">
        <f t="shared" si="145"/>
        <v>61 Caring personal service occupations</v>
      </c>
      <c r="BP62" s="18">
        <f t="shared" si="154"/>
        <v>9.8680919255348378</v>
      </c>
      <c r="BQ62" s="18">
        <f t="shared" si="154"/>
        <v>9.3785114897377841</v>
      </c>
      <c r="BR62" s="18">
        <f t="shared" si="154"/>
        <v>9.2600657185081801</v>
      </c>
      <c r="BS62" s="18">
        <f t="shared" si="154"/>
        <v>9.074965082219272</v>
      </c>
      <c r="BT62" s="18">
        <f t="shared" si="154"/>
        <v>8.3787888414403398</v>
      </c>
      <c r="BV62" s="68">
        <f t="shared" si="129"/>
        <v>-28.002452075145662</v>
      </c>
      <c r="BW62" s="69">
        <f t="shared" si="130"/>
        <v>44.237580294882356</v>
      </c>
      <c r="BX62" s="69">
        <f t="shared" si="131"/>
        <v>16.235128219736698</v>
      </c>
      <c r="BZ62" t="str">
        <f t="shared" si="146"/>
        <v>61 Caring personal service occupations</v>
      </c>
      <c r="CA62" s="18">
        <f t="shared" si="155"/>
        <v>4.4986224958900092</v>
      </c>
      <c r="CB62" s="18">
        <f t="shared" si="155"/>
        <v>2.5520146237266625</v>
      </c>
      <c r="CC62" s="18">
        <f t="shared" si="155"/>
        <v>2.3500616882240775</v>
      </c>
      <c r="CD62" s="18">
        <f t="shared" si="155"/>
        <v>1.7648272434359589</v>
      </c>
      <c r="CE62" s="18">
        <f t="shared" si="155"/>
        <v>1.9287001226501497</v>
      </c>
      <c r="CG62" s="68">
        <f t="shared" si="133"/>
        <v>-52.718133599918218</v>
      </c>
      <c r="CH62" s="69">
        <f t="shared" si="134"/>
        <v>21.426599236959706</v>
      </c>
      <c r="CI62" s="69">
        <f t="shared" si="135"/>
        <v>-31.291534362958512</v>
      </c>
      <c r="CK62" t="str">
        <f t="shared" si="147"/>
        <v>61 Caring personal service occupations</v>
      </c>
      <c r="CL62" s="18">
        <f t="shared" si="156"/>
        <v>1.6914679306089075</v>
      </c>
      <c r="CM62" s="18">
        <f t="shared" si="156"/>
        <v>1.6852997144829196</v>
      </c>
      <c r="CN62" s="18">
        <f t="shared" si="156"/>
        <v>1.7416167973297307</v>
      </c>
      <c r="CO62" s="18">
        <f t="shared" si="156"/>
        <v>2.4544935731417543</v>
      </c>
      <c r="CP62" s="18">
        <f t="shared" si="156"/>
        <v>3.777241974860754</v>
      </c>
      <c r="CR62" s="68">
        <f t="shared" si="137"/>
        <v>46.464768020237472</v>
      </c>
      <c r="CS62" s="69">
        <f t="shared" si="138"/>
        <v>39.701521594540111</v>
      </c>
      <c r="CT62" s="69">
        <f t="shared" si="139"/>
        <v>86.166289614777597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0.18672209494979905</v>
      </c>
      <c r="C63" s="18">
        <f t="shared" si="148"/>
        <v>0.23122052683275332</v>
      </c>
      <c r="D63" s="18">
        <f t="shared" si="148"/>
        <v>0.1703600801692402</v>
      </c>
      <c r="E63" s="18">
        <f t="shared" si="148"/>
        <v>0.18459206603922254</v>
      </c>
      <c r="F63" s="18">
        <f t="shared" si="148"/>
        <v>0.22873076355372657</v>
      </c>
      <c r="H63" s="68">
        <f t="shared" si="105"/>
        <v>116.31085094502971</v>
      </c>
      <c r="I63" s="69">
        <f t="shared" si="106"/>
        <v>75.233969191796916</v>
      </c>
      <c r="J63" s="69">
        <f t="shared" si="107"/>
        <v>191.54482013682664</v>
      </c>
      <c r="L63" t="str">
        <f t="shared" si="140"/>
        <v>62 Leisure, travel and related personal service occupations</v>
      </c>
      <c r="M63" s="18">
        <f t="shared" si="149"/>
        <v>0.62058062291681593</v>
      </c>
      <c r="N63" s="18">
        <f t="shared" si="149"/>
        <v>0.73966709712466971</v>
      </c>
      <c r="O63" s="18">
        <f t="shared" si="149"/>
        <v>0.60421974634614906</v>
      </c>
      <c r="P63" s="18">
        <f t="shared" si="149"/>
        <v>0.58062570763129628</v>
      </c>
      <c r="Q63" s="18">
        <f t="shared" si="149"/>
        <v>0.58691909670061426</v>
      </c>
      <c r="S63" s="68">
        <f t="shared" si="109"/>
        <v>58.299127301954954</v>
      </c>
      <c r="T63" s="69">
        <f t="shared" si="110"/>
        <v>62.060037733769391</v>
      </c>
      <c r="U63" s="69">
        <f t="shared" si="111"/>
        <v>120.35916503572435</v>
      </c>
      <c r="W63" t="str">
        <f t="shared" si="141"/>
        <v>62 Leisure, travel and related personal service occupations</v>
      </c>
      <c r="X63" s="18">
        <f t="shared" si="150"/>
        <v>1.249180671432214</v>
      </c>
      <c r="Y63" s="18">
        <f t="shared" si="150"/>
        <v>1.5650075037781814</v>
      </c>
      <c r="Z63" s="18">
        <f t="shared" si="150"/>
        <v>1.3960332511113016</v>
      </c>
      <c r="AA63" s="18">
        <f t="shared" si="150"/>
        <v>1.4838750149360389</v>
      </c>
      <c r="AB63" s="18">
        <f t="shared" si="150"/>
        <v>1.6942048109011183</v>
      </c>
      <c r="AD63" s="68">
        <f t="shared" si="113"/>
        <v>63.971998192825573</v>
      </c>
      <c r="AE63" s="69">
        <f t="shared" si="114"/>
        <v>81.204848630049995</v>
      </c>
      <c r="AF63" s="69">
        <f t="shared" si="115"/>
        <v>145.17684682287558</v>
      </c>
      <c r="AH63" t="str">
        <f t="shared" si="142"/>
        <v>62 Leisure, travel and related personal service occupations</v>
      </c>
      <c r="AI63" s="18">
        <f t="shared" si="151"/>
        <v>2.5548438935633819</v>
      </c>
      <c r="AJ63" s="18">
        <f t="shared" si="151"/>
        <v>3.4664545257056321</v>
      </c>
      <c r="AK63" s="18">
        <f t="shared" si="151"/>
        <v>3.1576019670756779</v>
      </c>
      <c r="AL63" s="18">
        <f t="shared" si="151"/>
        <v>3.3078629143147955</v>
      </c>
      <c r="AM63" s="18">
        <f t="shared" si="151"/>
        <v>3.9085595527723762</v>
      </c>
      <c r="AO63" s="68">
        <f t="shared" si="117"/>
        <v>52.894106288293941</v>
      </c>
      <c r="AP63" s="69">
        <f t="shared" si="118"/>
        <v>74.903321725994303</v>
      </c>
      <c r="AQ63" s="69">
        <f t="shared" si="119"/>
        <v>127.79742801428826</v>
      </c>
      <c r="AS63" t="str">
        <f t="shared" si="143"/>
        <v>62 Leisure, travel and related personal service occupations</v>
      </c>
      <c r="AT63" s="18">
        <f t="shared" si="152"/>
        <v>3.0067115179957562</v>
      </c>
      <c r="AU63" s="18">
        <f t="shared" si="152"/>
        <v>3.9174059720203469</v>
      </c>
      <c r="AV63" s="18">
        <f t="shared" si="152"/>
        <v>3.8338999713442878</v>
      </c>
      <c r="AW63" s="18">
        <f t="shared" si="152"/>
        <v>3.971457656186951</v>
      </c>
      <c r="AX63" s="18">
        <f t="shared" si="152"/>
        <v>4.9198085029629066</v>
      </c>
      <c r="AZ63" s="68">
        <f t="shared" si="121"/>
        <v>65.125583201772784</v>
      </c>
      <c r="BA63" s="69">
        <f t="shared" si="122"/>
        <v>78.484972027801803</v>
      </c>
      <c r="BB63" s="69">
        <f t="shared" si="123"/>
        <v>143.6105552295746</v>
      </c>
      <c r="BD63" t="str">
        <f t="shared" si="144"/>
        <v>62 Leisure, travel and related personal service occupations</v>
      </c>
      <c r="BE63" s="18">
        <f t="shared" si="153"/>
        <v>2.9928820873074491</v>
      </c>
      <c r="BF63" s="18">
        <f t="shared" si="153"/>
        <v>3.1554828573745759</v>
      </c>
      <c r="BG63" s="18">
        <f t="shared" si="153"/>
        <v>3.1540302234836233</v>
      </c>
      <c r="BH63" s="18">
        <f t="shared" si="153"/>
        <v>2.7603794972350015</v>
      </c>
      <c r="BI63" s="18">
        <f t="shared" si="153"/>
        <v>2.487883196054375</v>
      </c>
      <c r="BK63" s="68">
        <f t="shared" si="125"/>
        <v>-14.043494654367903</v>
      </c>
      <c r="BL63" s="69">
        <f t="shared" si="126"/>
        <v>39.906333645481716</v>
      </c>
      <c r="BM63" s="69">
        <f t="shared" si="127"/>
        <v>25.862838991113811</v>
      </c>
      <c r="BO63" t="str">
        <f t="shared" si="145"/>
        <v>62 Leisure, travel and related personal service occupations</v>
      </c>
      <c r="BP63" s="18">
        <f t="shared" si="154"/>
        <v>3.0203039329835857</v>
      </c>
      <c r="BQ63" s="18">
        <f t="shared" si="154"/>
        <v>3.2639956735936129</v>
      </c>
      <c r="BR63" s="18">
        <f t="shared" si="154"/>
        <v>3.232351841798637</v>
      </c>
      <c r="BS63" s="18">
        <f t="shared" si="154"/>
        <v>2.7245132236468859</v>
      </c>
      <c r="BT63" s="18">
        <f t="shared" si="154"/>
        <v>2.4998063058914712</v>
      </c>
      <c r="BV63" s="68">
        <f t="shared" si="129"/>
        <v>-38.462725067961429</v>
      </c>
      <c r="BW63" s="69">
        <f t="shared" si="130"/>
        <v>36.794612068786165</v>
      </c>
      <c r="BX63" s="69">
        <f t="shared" si="131"/>
        <v>-1.6681129991752668</v>
      </c>
      <c r="BZ63" t="str">
        <f t="shared" si="146"/>
        <v>62 Leisure, travel and related personal service occupations</v>
      </c>
      <c r="CA63" s="18">
        <f t="shared" si="155"/>
        <v>2.8880464084610034</v>
      </c>
      <c r="CB63" s="18">
        <f t="shared" si="155"/>
        <v>3.2487652203545845</v>
      </c>
      <c r="CC63" s="18">
        <f t="shared" si="155"/>
        <v>3.1570846231331369</v>
      </c>
      <c r="CD63" s="18">
        <f t="shared" si="155"/>
        <v>3.4964350276997034</v>
      </c>
      <c r="CE63" s="18">
        <f t="shared" si="155"/>
        <v>4.2218500603614206</v>
      </c>
      <c r="CG63" s="68">
        <f t="shared" si="133"/>
        <v>-22.958319372586445</v>
      </c>
      <c r="CH63" s="69">
        <f t="shared" si="134"/>
        <v>37.993925470113624</v>
      </c>
      <c r="CI63" s="69">
        <f t="shared" si="135"/>
        <v>15.035606097527177</v>
      </c>
      <c r="CK63" t="str">
        <f t="shared" si="147"/>
        <v>62 Leisure, travel and related personal service occupations</v>
      </c>
      <c r="CL63" s="18">
        <f t="shared" si="156"/>
        <v>2.824145472959724</v>
      </c>
      <c r="CM63" s="18">
        <f t="shared" si="156"/>
        <v>2.8477509065404654</v>
      </c>
      <c r="CN63" s="18">
        <f t="shared" si="156"/>
        <v>2.7308215448416133</v>
      </c>
      <c r="CO63" s="18">
        <f t="shared" si="156"/>
        <v>2.237726181237174</v>
      </c>
      <c r="CP63" s="18">
        <f t="shared" si="156"/>
        <v>1.566384277676516</v>
      </c>
      <c r="CR63" s="68">
        <f t="shared" si="137"/>
        <v>-61.263894016601441</v>
      </c>
      <c r="CS63" s="69">
        <f t="shared" si="138"/>
        <v>21.247462289792601</v>
      </c>
      <c r="CT63" s="69">
        <f t="shared" si="139"/>
        <v>-40.016431726808833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1.7008562382434998E-2</v>
      </c>
      <c r="C64" s="18">
        <f t="shared" si="148"/>
        <v>1.60406706673927E-2</v>
      </c>
      <c r="D64" s="18">
        <f t="shared" si="148"/>
        <v>1.6023683813715668E-2</v>
      </c>
      <c r="E64" s="18">
        <f t="shared" si="148"/>
        <v>1.6070578496146234E-2</v>
      </c>
      <c r="F64" s="18">
        <f t="shared" si="148"/>
        <v>1.886693632258294E-2</v>
      </c>
      <c r="H64" s="68">
        <f t="shared" si="105"/>
        <v>89.697050709425881</v>
      </c>
      <c r="I64" s="69">
        <f t="shared" si="106"/>
        <v>72.240115710367775</v>
      </c>
      <c r="J64" s="69">
        <f t="shared" si="107"/>
        <v>161.93716641979364</v>
      </c>
      <c r="L64" t="str">
        <f t="shared" si="140"/>
        <v>63 Community and civil enforcement occupations</v>
      </c>
      <c r="M64" s="18">
        <f t="shared" si="149"/>
        <v>4.0157602198104929E-2</v>
      </c>
      <c r="N64" s="18">
        <f t="shared" si="149"/>
        <v>2.9396422786378402E-2</v>
      </c>
      <c r="O64" s="18">
        <f t="shared" si="149"/>
        <v>3.6683211282951149E-2</v>
      </c>
      <c r="P64" s="18">
        <f t="shared" si="149"/>
        <v>2.967085377925963E-2</v>
      </c>
      <c r="Q64" s="18">
        <f t="shared" si="149"/>
        <v>3.487364188091345E-2</v>
      </c>
      <c r="S64" s="68">
        <f t="shared" si="109"/>
        <v>54.926300563182885</v>
      </c>
      <c r="T64" s="69">
        <f t="shared" si="110"/>
        <v>57.24725698690559</v>
      </c>
      <c r="U64" s="69">
        <f t="shared" si="111"/>
        <v>112.17355755008846</v>
      </c>
      <c r="W64" t="str">
        <f t="shared" si="141"/>
        <v>63 Community and civil enforcement occupations</v>
      </c>
      <c r="X64" s="18">
        <f t="shared" si="150"/>
        <v>8.5853312464535286E-2</v>
      </c>
      <c r="Y64" s="18">
        <f t="shared" si="150"/>
        <v>7.6426677261690668E-2</v>
      </c>
      <c r="Z64" s="18">
        <f t="shared" si="150"/>
        <v>8.2439584911277952E-2</v>
      </c>
      <c r="AA64" s="18">
        <f t="shared" si="150"/>
        <v>7.6511656342483719E-2</v>
      </c>
      <c r="AB64" s="18">
        <f t="shared" si="150"/>
        <v>8.5700230245870659E-2</v>
      </c>
      <c r="AD64" s="68">
        <f t="shared" si="113"/>
        <v>40.457758463347659</v>
      </c>
      <c r="AE64" s="69">
        <f t="shared" si="114"/>
        <v>68.000485623969112</v>
      </c>
      <c r="AF64" s="69">
        <f t="shared" si="115"/>
        <v>108.45824408731679</v>
      </c>
      <c r="AH64" t="str">
        <f t="shared" si="142"/>
        <v>63 Community and civil enforcement occupations</v>
      </c>
      <c r="AI64" s="18">
        <f t="shared" si="151"/>
        <v>8.0691319580007678E-2</v>
      </c>
      <c r="AJ64" s="18">
        <f t="shared" si="151"/>
        <v>6.9221859856563178E-2</v>
      </c>
      <c r="AK64" s="18">
        <f t="shared" si="151"/>
        <v>9.2455848547496999E-2</v>
      </c>
      <c r="AL64" s="18">
        <f t="shared" si="151"/>
        <v>7.4073756901555932E-2</v>
      </c>
      <c r="AM64" s="18">
        <f t="shared" si="151"/>
        <v>8.5921428628565652E-2</v>
      </c>
      <c r="AO64" s="68">
        <f t="shared" si="117"/>
        <v>14.788530404382008</v>
      </c>
      <c r="AP64" s="69">
        <f t="shared" si="118"/>
        <v>51.288697741212872</v>
      </c>
      <c r="AQ64" s="69">
        <f t="shared" si="119"/>
        <v>66.077228145594887</v>
      </c>
      <c r="AS64" t="str">
        <f t="shared" si="143"/>
        <v>63 Community and civil enforcement occupations</v>
      </c>
      <c r="AT64" s="18">
        <f t="shared" si="152"/>
        <v>7.9867787521448602E-2</v>
      </c>
      <c r="AU64" s="18">
        <f t="shared" si="152"/>
        <v>6.0312471564948331E-2</v>
      </c>
      <c r="AV64" s="18">
        <f t="shared" si="152"/>
        <v>7.0685186136114284E-2</v>
      </c>
      <c r="AW64" s="18">
        <f t="shared" si="152"/>
        <v>4.8956372503886916E-2</v>
      </c>
      <c r="AX64" s="18">
        <f t="shared" si="152"/>
        <v>4.6378449336562239E-2</v>
      </c>
      <c r="AZ64" s="68">
        <f t="shared" si="121"/>
        <v>-15.570394237205463</v>
      </c>
      <c r="BA64" s="69">
        <f t="shared" si="122"/>
        <v>44.314821622535518</v>
      </c>
      <c r="BB64" s="69">
        <f t="shared" si="123"/>
        <v>28.744427385330056</v>
      </c>
      <c r="BD64" t="str">
        <f t="shared" si="144"/>
        <v>63 Community and civil enforcement occupations</v>
      </c>
      <c r="BE64" s="18">
        <f t="shared" si="153"/>
        <v>9.8862482046145353E-2</v>
      </c>
      <c r="BF64" s="18">
        <f t="shared" si="153"/>
        <v>6.9198216282590305E-2</v>
      </c>
      <c r="BG64" s="18">
        <f t="shared" si="153"/>
        <v>9.1277977840060046E-2</v>
      </c>
      <c r="BH64" s="18">
        <f t="shared" si="153"/>
        <v>6.3677855682673132E-2</v>
      </c>
      <c r="BI64" s="18">
        <f t="shared" si="153"/>
        <v>7.6365776453718184E-2</v>
      </c>
      <c r="BK64" s="68">
        <f t="shared" si="125"/>
        <v>-8.8309612131328645</v>
      </c>
      <c r="BL64" s="69">
        <f t="shared" si="126"/>
        <v>28.986924863231156</v>
      </c>
      <c r="BM64" s="69">
        <f t="shared" si="127"/>
        <v>20.155963650098293</v>
      </c>
      <c r="BO64" t="str">
        <f t="shared" si="145"/>
        <v>63 Community and civil enforcement occupations</v>
      </c>
      <c r="BP64" s="18">
        <f t="shared" si="154"/>
        <v>0.12575861825177462</v>
      </c>
      <c r="BQ64" s="18">
        <f t="shared" si="154"/>
        <v>0.1047872434723095</v>
      </c>
      <c r="BR64" s="18">
        <f t="shared" si="154"/>
        <v>0.13473264185243128</v>
      </c>
      <c r="BS64" s="18">
        <f t="shared" si="154"/>
        <v>0.10415551564960494</v>
      </c>
      <c r="BT64" s="18">
        <f t="shared" si="154"/>
        <v>0.13031324317095613</v>
      </c>
      <c r="BV64" s="68">
        <f t="shared" si="129"/>
        <v>-23.039787770688754</v>
      </c>
      <c r="BW64" s="69">
        <f t="shared" si="130"/>
        <v>31.305446088947686</v>
      </c>
      <c r="BX64" s="69">
        <f t="shared" si="131"/>
        <v>8.2656583182589287</v>
      </c>
      <c r="BZ64" t="str">
        <f t="shared" si="146"/>
        <v>63 Community and civil enforcement occupations</v>
      </c>
      <c r="CA64" s="18">
        <f t="shared" si="155"/>
        <v>0.14972235037170128</v>
      </c>
      <c r="CB64" s="18">
        <f t="shared" si="155"/>
        <v>0.13429596194859589</v>
      </c>
      <c r="CC64" s="18">
        <f t="shared" si="155"/>
        <v>0.18364075820874262</v>
      </c>
      <c r="CD64" s="18">
        <f t="shared" si="155"/>
        <v>0.14241756021446797</v>
      </c>
      <c r="CE64" s="18">
        <f t="shared" si="155"/>
        <v>0.17874788890142737</v>
      </c>
      <c r="CG64" s="68">
        <f t="shared" si="133"/>
        <v>-43.92348572543947</v>
      </c>
      <c r="CH64" s="69">
        <f t="shared" si="134"/>
        <v>26.885469006642875</v>
      </c>
      <c r="CI64" s="69">
        <f t="shared" si="135"/>
        <v>-17.038016718796598</v>
      </c>
      <c r="CK64" t="str">
        <f t="shared" si="147"/>
        <v>63 Community and civil enforcement occupations</v>
      </c>
      <c r="CL64" s="18">
        <f t="shared" si="156"/>
        <v>0.14093189549877724</v>
      </c>
      <c r="CM64" s="18">
        <f t="shared" si="156"/>
        <v>9.6359264949117909E-2</v>
      </c>
      <c r="CN64" s="18">
        <f t="shared" si="156"/>
        <v>0.13559374331864232</v>
      </c>
      <c r="CO64" s="18">
        <f t="shared" si="156"/>
        <v>6.8951697061810077E-2</v>
      </c>
      <c r="CP64" s="18">
        <f t="shared" si="156"/>
        <v>6.9291439746162989E-2</v>
      </c>
      <c r="CR64" s="68">
        <f t="shared" si="137"/>
        <v>-65.489527900850547</v>
      </c>
      <c r="CS64" s="69">
        <f t="shared" si="138"/>
        <v>12.256626785081366</v>
      </c>
      <c r="CT64" s="69">
        <f t="shared" si="139"/>
        <v>-53.232901115769174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1.3555575960202606</v>
      </c>
      <c r="C65" s="18">
        <f t="shared" si="157"/>
        <v>1.3244631324861411</v>
      </c>
      <c r="D65" s="18">
        <f t="shared" si="157"/>
        <v>0.9967624454771371</v>
      </c>
      <c r="E65" s="18">
        <f t="shared" si="157"/>
        <v>0.99201189884555541</v>
      </c>
      <c r="F65" s="18">
        <f t="shared" si="157"/>
        <v>0.99508537688656062</v>
      </c>
      <c r="H65" s="68">
        <f t="shared" si="105"/>
        <v>60.838583292630801</v>
      </c>
      <c r="I65" s="69">
        <f t="shared" si="106"/>
        <v>56.72980495302663</v>
      </c>
      <c r="J65" s="69">
        <f t="shared" si="107"/>
        <v>117.56838824565743</v>
      </c>
      <c r="L65" t="str">
        <f t="shared" si="140"/>
        <v>71 Sales occupations</v>
      </c>
      <c r="M65" s="18">
        <f t="shared" ref="M65:Q70" si="158">M28/M$35*100</f>
        <v>2.4582671693624367</v>
      </c>
      <c r="N65" s="18">
        <f t="shared" si="158"/>
        <v>2.2850575264842958</v>
      </c>
      <c r="O65" s="18">
        <f t="shared" si="158"/>
        <v>2.132632376466379</v>
      </c>
      <c r="P65" s="18">
        <f t="shared" si="158"/>
        <v>2.2500947140422634</v>
      </c>
      <c r="Q65" s="18">
        <f t="shared" si="158"/>
        <v>2.588450236615266</v>
      </c>
      <c r="S65" s="68">
        <f t="shared" si="109"/>
        <v>97.796688437435506</v>
      </c>
      <c r="T65" s="69">
        <f t="shared" si="110"/>
        <v>65.916728781551811</v>
      </c>
      <c r="U65" s="69">
        <f t="shared" si="111"/>
        <v>163.71341721898733</v>
      </c>
      <c r="W65" t="str">
        <f t="shared" si="141"/>
        <v>71 Sales occupations</v>
      </c>
      <c r="X65" s="18">
        <f t="shared" ref="X65:AB70" si="159">X28/X$35*100</f>
        <v>4.7800195857300496</v>
      </c>
      <c r="Y65" s="18">
        <f t="shared" si="159"/>
        <v>4.4754169362862601</v>
      </c>
      <c r="Z65" s="18">
        <f t="shared" si="159"/>
        <v>4.343895155440415</v>
      </c>
      <c r="AA65" s="18">
        <f t="shared" si="159"/>
        <v>4.4831191745843633</v>
      </c>
      <c r="AB65" s="18">
        <f t="shared" si="159"/>
        <v>5.1005338339581963</v>
      </c>
      <c r="AD65" s="68">
        <f t="shared" si="113"/>
        <v>58.648452135354901</v>
      </c>
      <c r="AE65" s="69">
        <f t="shared" si="114"/>
        <v>70.78736557472925</v>
      </c>
      <c r="AF65" s="69">
        <f t="shared" si="115"/>
        <v>129.43581771008414</v>
      </c>
      <c r="AH65" t="str">
        <f t="shared" si="142"/>
        <v>71 Sales occupations</v>
      </c>
      <c r="AI65" s="18">
        <f t="shared" ref="AI65:AM70" si="160">AI28/AI$35*100</f>
        <v>5.5329734443970411</v>
      </c>
      <c r="AJ65" s="18">
        <f t="shared" si="160"/>
        <v>5.6213607945613147</v>
      </c>
      <c r="AK65" s="18">
        <f t="shared" si="160"/>
        <v>5.5819316900256526</v>
      </c>
      <c r="AL65" s="18">
        <f t="shared" si="160"/>
        <v>5.7856024746563683</v>
      </c>
      <c r="AM65" s="18">
        <f t="shared" si="160"/>
        <v>6.8288876816197188</v>
      </c>
      <c r="AO65" s="68">
        <f t="shared" si="117"/>
        <v>51.111267168516385</v>
      </c>
      <c r="AP65" s="69">
        <f t="shared" si="118"/>
        <v>69.862935898042139</v>
      </c>
      <c r="AQ65" s="69">
        <f t="shared" si="119"/>
        <v>120.97420306655853</v>
      </c>
      <c r="AS65" t="str">
        <f t="shared" si="143"/>
        <v>71 Sales occupations</v>
      </c>
      <c r="AT65" s="18">
        <f t="shared" ref="AT65:AX70" si="161">AT28/AT$35*100</f>
        <v>4.9879158483908101</v>
      </c>
      <c r="AU65" s="18">
        <f t="shared" si="161"/>
        <v>4.7250626698109084</v>
      </c>
      <c r="AV65" s="18">
        <f t="shared" si="161"/>
        <v>4.6980379355678981</v>
      </c>
      <c r="AW65" s="18">
        <f t="shared" si="161"/>
        <v>4.4692399662671587</v>
      </c>
      <c r="AX65" s="18">
        <f t="shared" si="161"/>
        <v>4.7631403383194746</v>
      </c>
      <c r="AZ65" s="68">
        <f t="shared" si="121"/>
        <v>30.461930792280771</v>
      </c>
      <c r="BA65" s="69">
        <f t="shared" si="122"/>
        <v>51.485893902445909</v>
      </c>
      <c r="BB65" s="69">
        <f t="shared" si="123"/>
        <v>81.947824694726677</v>
      </c>
      <c r="BD65" t="str">
        <f t="shared" si="144"/>
        <v>71 Sales occupations</v>
      </c>
      <c r="BE65" s="18">
        <f t="shared" ref="BE65:BI70" si="162">BE28/BE$35*100</f>
        <v>9.2404992264507122</v>
      </c>
      <c r="BF65" s="18">
        <f t="shared" si="162"/>
        <v>8.4673730554139883</v>
      </c>
      <c r="BG65" s="18">
        <f t="shared" si="162"/>
        <v>8.6704125669592322</v>
      </c>
      <c r="BH65" s="18">
        <f t="shared" si="162"/>
        <v>8.4537754952702233</v>
      </c>
      <c r="BI65" s="18">
        <f t="shared" si="162"/>
        <v>8.6555506398616391</v>
      </c>
      <c r="BK65" s="68">
        <f t="shared" si="125"/>
        <v>8.7851344434785048</v>
      </c>
      <c r="BL65" s="69">
        <f t="shared" si="126"/>
        <v>46.802155388192212</v>
      </c>
      <c r="BM65" s="69">
        <f t="shared" si="127"/>
        <v>55.587289831670716</v>
      </c>
      <c r="BO65" t="str">
        <f t="shared" si="145"/>
        <v>71 Sales occupations</v>
      </c>
      <c r="BP65" s="18">
        <f t="shared" ref="BP65:BT70" si="163">BP28/BP$35*100</f>
        <v>9.7386671940180403</v>
      </c>
      <c r="BQ65" s="18">
        <f t="shared" si="163"/>
        <v>8.50528988512343</v>
      </c>
      <c r="BR65" s="18">
        <f t="shared" si="163"/>
        <v>8.6763758231663637</v>
      </c>
      <c r="BS65" s="18">
        <f t="shared" si="163"/>
        <v>8.4101734189934358</v>
      </c>
      <c r="BT65" s="18">
        <f t="shared" si="163"/>
        <v>8.2796854483404996</v>
      </c>
      <c r="BV65" s="68">
        <f t="shared" si="129"/>
        <v>-24.067795063696614</v>
      </c>
      <c r="BW65" s="69">
        <f t="shared" si="130"/>
        <v>44.076004145110375</v>
      </c>
      <c r="BX65" s="69">
        <f t="shared" si="131"/>
        <v>20.00820908141376</v>
      </c>
      <c r="BZ65" t="str">
        <f t="shared" si="146"/>
        <v>71 Sales occupations</v>
      </c>
      <c r="CA65" s="18">
        <f t="shared" ref="CA65:CE70" si="164">CA28/CA$35*100</f>
        <v>10.116404874711932</v>
      </c>
      <c r="CB65" s="18">
        <f t="shared" si="164"/>
        <v>9.0167432938568428</v>
      </c>
      <c r="CC65" s="18">
        <f t="shared" si="164"/>
        <v>8.8737828918388431</v>
      </c>
      <c r="CD65" s="18">
        <f t="shared" si="164"/>
        <v>8.5815553986814024</v>
      </c>
      <c r="CE65" s="18">
        <f t="shared" si="164"/>
        <v>4.8677671225739818</v>
      </c>
      <c r="CG65" s="68">
        <f t="shared" si="133"/>
        <v>-68.396865458274704</v>
      </c>
      <c r="CH65" s="69">
        <f t="shared" si="134"/>
        <v>24.656804297703182</v>
      </c>
      <c r="CI65" s="69">
        <f t="shared" si="135"/>
        <v>-43.740061160571521</v>
      </c>
      <c r="CK65" t="str">
        <f t="shared" si="147"/>
        <v>71 Sales occupations</v>
      </c>
      <c r="CL65" s="18">
        <f t="shared" ref="CL65:CP70" si="165">CL28/CL$35*100</f>
        <v>11.485552884172685</v>
      </c>
      <c r="CM65" s="18">
        <f t="shared" si="165"/>
        <v>10.264820426767171</v>
      </c>
      <c r="CN65" s="18">
        <f t="shared" si="165"/>
        <v>10.103896604463328</v>
      </c>
      <c r="CO65" s="18">
        <f t="shared" si="165"/>
        <v>9.2223614304909773</v>
      </c>
      <c r="CP65" s="18">
        <f t="shared" si="165"/>
        <v>8.7199829482445477</v>
      </c>
      <c r="CR65" s="68">
        <f t="shared" si="137"/>
        <v>-41.717562325237765</v>
      </c>
      <c r="CS65" s="69">
        <f t="shared" si="138"/>
        <v>21.149123414036559</v>
      </c>
      <c r="CT65" s="69">
        <f t="shared" si="139"/>
        <v>-20.568438911201209</v>
      </c>
    </row>
    <row r="66" spans="1:98" x14ac:dyDescent="0.2">
      <c r="A66" t="str">
        <f t="shared" si="103"/>
        <v>72 Customer service occupations</v>
      </c>
      <c r="B66" s="18">
        <f t="shared" si="157"/>
        <v>0.45172299951442735</v>
      </c>
      <c r="C66" s="18">
        <f t="shared" si="157"/>
        <v>0.43981571236491868</v>
      </c>
      <c r="D66" s="18">
        <f t="shared" si="157"/>
        <v>0.43373715672993096</v>
      </c>
      <c r="E66" s="18">
        <f t="shared" si="157"/>
        <v>0.53865893864789705</v>
      </c>
      <c r="F66" s="18">
        <f t="shared" si="157"/>
        <v>0.59090282796652616</v>
      </c>
      <c r="H66" s="68">
        <f t="shared" si="105"/>
        <v>119.48811162441034</v>
      </c>
      <c r="I66" s="69">
        <f t="shared" si="106"/>
        <v>69.674985988750052</v>
      </c>
      <c r="J66" s="69">
        <f t="shared" si="107"/>
        <v>189.1630976131604</v>
      </c>
      <c r="L66" t="str">
        <f t="shared" si="140"/>
        <v>72 Customer service occupations</v>
      </c>
      <c r="M66" s="18">
        <f t="shared" si="158"/>
        <v>0.75100514435315979</v>
      </c>
      <c r="N66" s="18">
        <f t="shared" si="158"/>
        <v>0.84065578677663366</v>
      </c>
      <c r="O66" s="18">
        <f t="shared" si="158"/>
        <v>0.77369330169636585</v>
      </c>
      <c r="P66" s="18">
        <f t="shared" si="158"/>
        <v>0.91683115739620535</v>
      </c>
      <c r="Q66" s="18">
        <f t="shared" si="158"/>
        <v>1.0155149453803753</v>
      </c>
      <c r="S66" s="68">
        <f t="shared" si="109"/>
        <v>113.90093194986308</v>
      </c>
      <c r="T66" s="69">
        <f t="shared" si="110"/>
        <v>71.948388413868415</v>
      </c>
      <c r="U66" s="69">
        <f t="shared" si="111"/>
        <v>185.84932036373147</v>
      </c>
      <c r="W66" t="str">
        <f t="shared" si="141"/>
        <v>72 Customer service occupations</v>
      </c>
      <c r="X66" s="18">
        <f t="shared" si="159"/>
        <v>1.3437025944992225</v>
      </c>
      <c r="Y66" s="18">
        <f t="shared" si="159"/>
        <v>1.4458110053686042</v>
      </c>
      <c r="Z66" s="18">
        <f t="shared" si="159"/>
        <v>1.3826542064056111</v>
      </c>
      <c r="AA66" s="18">
        <f t="shared" si="159"/>
        <v>1.5526885757909454</v>
      </c>
      <c r="AB66" s="18">
        <f t="shared" si="159"/>
        <v>1.7432313653742111</v>
      </c>
      <c r="AD66" s="68">
        <f t="shared" si="113"/>
        <v>70.349551000631322</v>
      </c>
      <c r="AE66" s="69">
        <f t="shared" si="114"/>
        <v>73.059803869403879</v>
      </c>
      <c r="AF66" s="69">
        <f t="shared" si="115"/>
        <v>143.4093548700352</v>
      </c>
      <c r="AH66" t="str">
        <f t="shared" si="142"/>
        <v>72 Customer service occupations</v>
      </c>
      <c r="AI66" s="18">
        <f t="shared" si="160"/>
        <v>1.41903017409469</v>
      </c>
      <c r="AJ66" s="18">
        <f t="shared" si="160"/>
        <v>1.7147324942824809</v>
      </c>
      <c r="AK66" s="18">
        <f t="shared" si="160"/>
        <v>1.7840805335254208</v>
      </c>
      <c r="AL66" s="18">
        <f t="shared" si="160"/>
        <v>2.1025072678264185</v>
      </c>
      <c r="AM66" s="18">
        <f t="shared" si="160"/>
        <v>2.4540168751809737</v>
      </c>
      <c r="AO66" s="68">
        <f t="shared" si="117"/>
        <v>69.900432902798883</v>
      </c>
      <c r="AP66" s="69">
        <f t="shared" si="118"/>
        <v>73.482361964106758</v>
      </c>
      <c r="AQ66" s="69">
        <f t="shared" si="119"/>
        <v>143.38279486690564</v>
      </c>
      <c r="AS66" t="str">
        <f t="shared" si="143"/>
        <v>72 Customer service occupations</v>
      </c>
      <c r="AT66" s="18">
        <f t="shared" si="161"/>
        <v>2.0183726830382045</v>
      </c>
      <c r="AU66" s="18">
        <f t="shared" si="161"/>
        <v>2.1079564631538865</v>
      </c>
      <c r="AV66" s="18">
        <f t="shared" si="161"/>
        <v>2.0477295531456603</v>
      </c>
      <c r="AW66" s="18">
        <f t="shared" si="161"/>
        <v>2.3628702796230536</v>
      </c>
      <c r="AX66" s="18">
        <f t="shared" si="161"/>
        <v>2.3700474576706978</v>
      </c>
      <c r="AZ66" s="68">
        <f t="shared" si="121"/>
        <v>48.933154307325452</v>
      </c>
      <c r="BA66" s="69">
        <f t="shared" si="122"/>
        <v>61.384237669619736</v>
      </c>
      <c r="BB66" s="69">
        <f t="shared" si="123"/>
        <v>110.31739197694519</v>
      </c>
      <c r="BD66" t="str">
        <f t="shared" si="144"/>
        <v>72 Customer service occupations</v>
      </c>
      <c r="BE66" s="18">
        <f t="shared" si="162"/>
        <v>1.9726862663038671</v>
      </c>
      <c r="BF66" s="18">
        <f t="shared" si="162"/>
        <v>2.0146725203583138</v>
      </c>
      <c r="BG66" s="18">
        <f t="shared" si="162"/>
        <v>2.1764588669883906</v>
      </c>
      <c r="BH66" s="18">
        <f t="shared" si="162"/>
        <v>2.3411263145975258</v>
      </c>
      <c r="BI66" s="18">
        <f t="shared" si="162"/>
        <v>2.4960774779227859</v>
      </c>
      <c r="BK66" s="68">
        <f t="shared" si="125"/>
        <v>24.974731451423992</v>
      </c>
      <c r="BL66" s="69">
        <f t="shared" si="126"/>
        <v>49.040744511041758</v>
      </c>
      <c r="BM66" s="69">
        <f t="shared" si="127"/>
        <v>74.015475962465743</v>
      </c>
      <c r="BO66" t="str">
        <f t="shared" si="145"/>
        <v>72 Customer service occupations</v>
      </c>
      <c r="BP66" s="18">
        <f t="shared" si="163"/>
        <v>2.0889468563792533</v>
      </c>
      <c r="BQ66" s="18">
        <f t="shared" si="163"/>
        <v>2.1821835703844017</v>
      </c>
      <c r="BR66" s="18">
        <f t="shared" si="163"/>
        <v>2.2826086756427455</v>
      </c>
      <c r="BS66" s="18">
        <f t="shared" si="163"/>
        <v>2.4272152627727319</v>
      </c>
      <c r="BT66" s="18">
        <f t="shared" si="163"/>
        <v>2.5427718803937869</v>
      </c>
      <c r="BV66" s="68">
        <f t="shared" si="129"/>
        <v>-11.360669875621451</v>
      </c>
      <c r="BW66" s="69">
        <f t="shared" si="130"/>
        <v>48.593853672452333</v>
      </c>
      <c r="BX66" s="69">
        <f t="shared" si="131"/>
        <v>37.233183796830879</v>
      </c>
      <c r="BZ66" t="str">
        <f t="shared" si="146"/>
        <v>72 Customer service occupations</v>
      </c>
      <c r="CA66" s="18">
        <f t="shared" si="164"/>
        <v>1.6007092511818648</v>
      </c>
      <c r="CB66" s="18">
        <f t="shared" si="164"/>
        <v>1.5434677130538033</v>
      </c>
      <c r="CC66" s="18">
        <f t="shared" si="164"/>
        <v>1.5853131882452978</v>
      </c>
      <c r="CD66" s="18">
        <f t="shared" si="164"/>
        <v>1.637575784216962</v>
      </c>
      <c r="CE66" s="18">
        <f t="shared" si="164"/>
        <v>1.7856481673423712</v>
      </c>
      <c r="CG66" s="68">
        <f t="shared" si="133"/>
        <v>-35.108175383803683</v>
      </c>
      <c r="CH66" s="69">
        <f t="shared" si="134"/>
        <v>27.946484359000667</v>
      </c>
      <c r="CI66" s="69">
        <f t="shared" si="135"/>
        <v>-7.1616910248030203</v>
      </c>
      <c r="CK66" t="str">
        <f t="shared" si="147"/>
        <v>72 Customer service occupations</v>
      </c>
      <c r="CL66" s="18">
        <f t="shared" si="165"/>
        <v>1.1653840508237374</v>
      </c>
      <c r="CM66" s="18">
        <f t="shared" si="165"/>
        <v>1.5073216486366137</v>
      </c>
      <c r="CN66" s="18">
        <f t="shared" si="165"/>
        <v>1.604256778650081</v>
      </c>
      <c r="CO66" s="18">
        <f t="shared" si="165"/>
        <v>2.2174348402740249</v>
      </c>
      <c r="CP66" s="18">
        <f t="shared" si="165"/>
        <v>3.6322251985699641</v>
      </c>
      <c r="CR66" s="68">
        <f t="shared" si="137"/>
        <v>52.900832336336393</v>
      </c>
      <c r="CS66" s="69">
        <f t="shared" si="138"/>
        <v>46.264562844106898</v>
      </c>
      <c r="CT66" s="69">
        <f t="shared" si="139"/>
        <v>99.165395180443284</v>
      </c>
    </row>
    <row r="67" spans="1:98" x14ac:dyDescent="0.2">
      <c r="A67" t="str">
        <f t="shared" si="103"/>
        <v>81 Process, plant and machine operatives</v>
      </c>
      <c r="B67" s="18">
        <f t="shared" si="157"/>
        <v>0.49910757172766368</v>
      </c>
      <c r="C67" s="18">
        <f t="shared" si="157"/>
        <v>0.60556351721405455</v>
      </c>
      <c r="D67" s="18">
        <f t="shared" si="157"/>
        <v>0.46942860594404801</v>
      </c>
      <c r="E67" s="18">
        <f t="shared" si="157"/>
        <v>0.53681432345656754</v>
      </c>
      <c r="F67" s="18">
        <f t="shared" si="157"/>
        <v>0.82207228753571271</v>
      </c>
      <c r="H67" s="68">
        <f t="shared" si="105"/>
        <v>182.1382829504611</v>
      </c>
      <c r="I67" s="69">
        <f t="shared" si="106"/>
        <v>94.385005151126023</v>
      </c>
      <c r="J67" s="69">
        <f t="shared" si="107"/>
        <v>276.52328810158713</v>
      </c>
      <c r="L67" t="str">
        <f t="shared" si="140"/>
        <v>81 Process, plant and machine operatives</v>
      </c>
      <c r="M67" s="18">
        <f t="shared" si="158"/>
        <v>0.48320024562632313</v>
      </c>
      <c r="N67" s="18">
        <f t="shared" si="158"/>
        <v>0.48426238931948429</v>
      </c>
      <c r="O67" s="18">
        <f t="shared" si="158"/>
        <v>0.40009879927180908</v>
      </c>
      <c r="P67" s="18">
        <f t="shared" si="158"/>
        <v>0.53345972095086358</v>
      </c>
      <c r="Q67" s="18">
        <f t="shared" si="158"/>
        <v>0.74843771781220081</v>
      </c>
      <c r="S67" s="68">
        <f t="shared" si="109"/>
        <v>204.84818394951066</v>
      </c>
      <c r="T67" s="69">
        <f t="shared" si="110"/>
        <v>97.126277949149824</v>
      </c>
      <c r="U67" s="69">
        <f t="shared" si="111"/>
        <v>301.97446189866048</v>
      </c>
      <c r="W67" t="str">
        <f t="shared" si="141"/>
        <v>81 Process, plant and machine operatives</v>
      </c>
      <c r="X67" s="18">
        <f t="shared" si="159"/>
        <v>0.67051516261914978</v>
      </c>
      <c r="Y67" s="18">
        <f t="shared" si="159"/>
        <v>0.68069730006329132</v>
      </c>
      <c r="Z67" s="18">
        <f t="shared" si="159"/>
        <v>0.57770531171696282</v>
      </c>
      <c r="AA67" s="18">
        <f t="shared" si="159"/>
        <v>0.78069030079778112</v>
      </c>
      <c r="AB67" s="18">
        <f t="shared" si="159"/>
        <v>1.1534686100942977</v>
      </c>
      <c r="AD67" s="68">
        <f t="shared" si="113"/>
        <v>169.7732976410108</v>
      </c>
      <c r="AE67" s="69">
        <f t="shared" si="114"/>
        <v>98.683522171736669</v>
      </c>
      <c r="AF67" s="69">
        <f t="shared" si="115"/>
        <v>268.45681981274743</v>
      </c>
      <c r="AH67" t="str">
        <f t="shared" si="142"/>
        <v>81 Process, plant and machine operatives</v>
      </c>
      <c r="AI67" s="18">
        <f t="shared" si="160"/>
        <v>0.95201836113867744</v>
      </c>
      <c r="AJ67" s="18">
        <f t="shared" si="160"/>
        <v>0.95964679855368262</v>
      </c>
      <c r="AK67" s="18">
        <f t="shared" si="160"/>
        <v>0.95436494549558959</v>
      </c>
      <c r="AL67" s="18">
        <f t="shared" si="160"/>
        <v>1.1952027375913385</v>
      </c>
      <c r="AM67" s="18">
        <f t="shared" si="160"/>
        <v>1.3928633495608482</v>
      </c>
      <c r="AO67" s="68">
        <f t="shared" si="117"/>
        <v>80.270817040484673</v>
      </c>
      <c r="AP67" s="69">
        <f t="shared" si="118"/>
        <v>70.286212016415064</v>
      </c>
      <c r="AQ67" s="69">
        <f t="shared" si="119"/>
        <v>150.55702905689975</v>
      </c>
      <c r="AS67" t="str">
        <f t="shared" si="143"/>
        <v>81 Process, plant and machine operatives</v>
      </c>
      <c r="AT67" s="18">
        <f t="shared" si="161"/>
        <v>2.288028610206815</v>
      </c>
      <c r="AU67" s="18">
        <f t="shared" si="161"/>
        <v>2.1828618921546434</v>
      </c>
      <c r="AV67" s="18">
        <f t="shared" si="161"/>
        <v>2.088394940285915</v>
      </c>
      <c r="AW67" s="18">
        <f t="shared" si="161"/>
        <v>2.4304110458206374</v>
      </c>
      <c r="AX67" s="18">
        <f t="shared" si="161"/>
        <v>2.8451661066425231</v>
      </c>
      <c r="AZ67" s="68">
        <f t="shared" si="121"/>
        <v>75.308081717832394</v>
      </c>
      <c r="BA67" s="69">
        <f t="shared" si="122"/>
        <v>69.111996061077676</v>
      </c>
      <c r="BB67" s="69">
        <f t="shared" si="123"/>
        <v>144.42007777891007</v>
      </c>
      <c r="BD67" t="str">
        <f t="shared" si="144"/>
        <v>81 Process, plant and machine operatives</v>
      </c>
      <c r="BE67" s="18">
        <f t="shared" si="162"/>
        <v>3.7947712063051453</v>
      </c>
      <c r="BF67" s="18">
        <f t="shared" si="162"/>
        <v>3.6110032716903717</v>
      </c>
      <c r="BG67" s="18">
        <f t="shared" si="162"/>
        <v>3.1763913826266492</v>
      </c>
      <c r="BH67" s="18">
        <f t="shared" si="162"/>
        <v>3.6244848516826167</v>
      </c>
      <c r="BI67" s="18">
        <f t="shared" si="162"/>
        <v>3.7958129385058528</v>
      </c>
      <c r="BK67" s="68">
        <f t="shared" si="125"/>
        <v>30.22231361327783</v>
      </c>
      <c r="BL67" s="69">
        <f t="shared" si="126"/>
        <v>45.306670460353438</v>
      </c>
      <c r="BM67" s="69">
        <f t="shared" si="127"/>
        <v>75.528984073631264</v>
      </c>
      <c r="BO67" t="str">
        <f t="shared" si="145"/>
        <v>81 Process, plant and machine operatives</v>
      </c>
      <c r="BP67" s="18">
        <f t="shared" si="163"/>
        <v>4.9993431341029861</v>
      </c>
      <c r="BQ67" s="18">
        <f t="shared" si="163"/>
        <v>4.9096097755958166</v>
      </c>
      <c r="BR67" s="18">
        <f t="shared" si="163"/>
        <v>4.4033366999734893</v>
      </c>
      <c r="BS67" s="18">
        <f t="shared" si="163"/>
        <v>5.0187160452142994</v>
      </c>
      <c r="BT67" s="18">
        <f t="shared" si="163"/>
        <v>5.3310901018264936</v>
      </c>
      <c r="BV67" s="68">
        <f t="shared" si="129"/>
        <v>-3.6648769287591754</v>
      </c>
      <c r="BW67" s="69">
        <f t="shared" si="130"/>
        <v>41.525561614941545</v>
      </c>
      <c r="BX67" s="69">
        <f t="shared" si="131"/>
        <v>37.860684686182374</v>
      </c>
      <c r="BZ67" t="str">
        <f t="shared" si="146"/>
        <v>81 Process, plant and machine operatives</v>
      </c>
      <c r="CA67" s="18">
        <f t="shared" si="164"/>
        <v>6.1295353932329579</v>
      </c>
      <c r="CB67" s="18">
        <f t="shared" si="164"/>
        <v>6.0806572885059449</v>
      </c>
      <c r="CC67" s="18">
        <f t="shared" si="164"/>
        <v>5.6061525138592785</v>
      </c>
      <c r="CD67" s="18">
        <f t="shared" si="164"/>
        <v>5.8755033746251506</v>
      </c>
      <c r="CE67" s="18">
        <f t="shared" si="164"/>
        <v>4.5260643808502268</v>
      </c>
      <c r="CG67" s="68">
        <f t="shared" si="133"/>
        <v>-53.488003181402199</v>
      </c>
      <c r="CH67" s="69">
        <f t="shared" si="134"/>
        <v>28.031225727315757</v>
      </c>
      <c r="CI67" s="69">
        <f t="shared" si="135"/>
        <v>-25.456777454086438</v>
      </c>
      <c r="CK67" t="str">
        <f t="shared" si="147"/>
        <v>81 Process, plant and machine operatives</v>
      </c>
      <c r="CL67" s="18">
        <f t="shared" si="165"/>
        <v>8.0782863262022193</v>
      </c>
      <c r="CM67" s="18">
        <f t="shared" si="165"/>
        <v>6.85614406511431</v>
      </c>
      <c r="CN67" s="18">
        <f t="shared" si="165"/>
        <v>6.3205983851304186</v>
      </c>
      <c r="CO67" s="18">
        <f t="shared" si="165"/>
        <v>3.6559531291652263</v>
      </c>
      <c r="CP67" s="18">
        <f t="shared" si="165"/>
        <v>2.1135297666875101</v>
      </c>
      <c r="CR67" s="68">
        <f t="shared" si="137"/>
        <v>-77.418065754170229</v>
      </c>
      <c r="CS67" s="69">
        <f t="shared" si="138"/>
        <v>12.62762514082282</v>
      </c>
      <c r="CT67" s="69">
        <f t="shared" si="139"/>
        <v>-64.790440613347414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0.68137490757715835</v>
      </c>
      <c r="C68" s="18">
        <f t="shared" si="157"/>
        <v>0.76257414799273537</v>
      </c>
      <c r="D68" s="18">
        <f t="shared" si="157"/>
        <v>0.86099519722873452</v>
      </c>
      <c r="E68" s="18">
        <f t="shared" si="157"/>
        <v>1.0238132951169991</v>
      </c>
      <c r="F68" s="18">
        <f t="shared" si="157"/>
        <v>1.2411678721755381</v>
      </c>
      <c r="H68" s="68">
        <f t="shared" si="105"/>
        <v>132.24766600076072</v>
      </c>
      <c r="I68" s="69">
        <f t="shared" si="106"/>
        <v>104.03471483014832</v>
      </c>
      <c r="J68" s="69">
        <f t="shared" si="107"/>
        <v>236.28238083090903</v>
      </c>
      <c r="L68" t="str">
        <f t="shared" si="140"/>
        <v>82 Transport and mobile machine drivers and operatives</v>
      </c>
      <c r="M68" s="18">
        <f t="shared" si="158"/>
        <v>0.59300757927731451</v>
      </c>
      <c r="N68" s="18">
        <f t="shared" si="158"/>
        <v>0.61880381205918089</v>
      </c>
      <c r="O68" s="18">
        <f t="shared" si="158"/>
        <v>0.68231954569371089</v>
      </c>
      <c r="P68" s="18">
        <f t="shared" si="158"/>
        <v>0.73033793117285628</v>
      </c>
      <c r="Q68" s="18">
        <f t="shared" si="158"/>
        <v>0.79693840315721631</v>
      </c>
      <c r="S68" s="68">
        <f t="shared" si="109"/>
        <v>90.340908298564244</v>
      </c>
      <c r="T68" s="69">
        <f t="shared" si="110"/>
        <v>89.763217414162341</v>
      </c>
      <c r="U68" s="69">
        <f t="shared" si="111"/>
        <v>180.10412571272661</v>
      </c>
      <c r="W68" t="str">
        <f t="shared" si="141"/>
        <v>82 Transport and mobile machine drivers and operatives</v>
      </c>
      <c r="X68" s="18">
        <f t="shared" si="159"/>
        <v>1.0333098016969644</v>
      </c>
      <c r="Y68" s="18">
        <f t="shared" si="159"/>
        <v>1.1210804640764642</v>
      </c>
      <c r="Z68" s="18">
        <f t="shared" si="159"/>
        <v>1.2785615942117732</v>
      </c>
      <c r="AA68" s="18">
        <f t="shared" si="159"/>
        <v>1.3729852395703983</v>
      </c>
      <c r="AB68" s="18">
        <f t="shared" si="159"/>
        <v>1.4765632681055338</v>
      </c>
      <c r="AD68" s="68">
        <f t="shared" si="113"/>
        <v>56.037846032180973</v>
      </c>
      <c r="AE68" s="69">
        <f t="shared" si="114"/>
        <v>84.563779689007646</v>
      </c>
      <c r="AF68" s="69">
        <f t="shared" si="115"/>
        <v>140.60162572118861</v>
      </c>
      <c r="AH68" t="str">
        <f t="shared" si="142"/>
        <v>82 Transport and mobile machine drivers and operatives</v>
      </c>
      <c r="AI68" s="18">
        <f t="shared" si="160"/>
        <v>1.7168605159491801</v>
      </c>
      <c r="AJ68" s="18">
        <f t="shared" si="160"/>
        <v>1.9384767045025957</v>
      </c>
      <c r="AK68" s="18">
        <f t="shared" si="160"/>
        <v>2.4397498737181382</v>
      </c>
      <c r="AL68" s="18">
        <f t="shared" si="160"/>
        <v>2.6921970971905784</v>
      </c>
      <c r="AM68" s="18">
        <f t="shared" si="160"/>
        <v>3.0295142212707513</v>
      </c>
      <c r="AO68" s="68">
        <f t="shared" si="117"/>
        <v>53.376593020539474</v>
      </c>
      <c r="AP68" s="69">
        <f t="shared" si="118"/>
        <v>80.456404598411098</v>
      </c>
      <c r="AQ68" s="69">
        <f t="shared" si="119"/>
        <v>133.83299761895054</v>
      </c>
      <c r="AS68" t="str">
        <f t="shared" si="143"/>
        <v>82 Transport and mobile machine drivers and operatives</v>
      </c>
      <c r="AT68" s="18">
        <f t="shared" si="161"/>
        <v>2.6480319526768969</v>
      </c>
      <c r="AU68" s="18">
        <f t="shared" si="161"/>
        <v>2.9164694319170845</v>
      </c>
      <c r="AV68" s="18">
        <f t="shared" si="161"/>
        <v>3.3359836498428117</v>
      </c>
      <c r="AW68" s="18">
        <f t="shared" si="161"/>
        <v>3.5293784818828193</v>
      </c>
      <c r="AX68" s="18">
        <f t="shared" si="161"/>
        <v>3.7435043919543194</v>
      </c>
      <c r="AZ68" s="68">
        <f t="shared" si="121"/>
        <v>44.398066152263112</v>
      </c>
      <c r="BA68" s="69">
        <f t="shared" si="122"/>
        <v>79.640498337437521</v>
      </c>
      <c r="BB68" s="69">
        <f t="shared" si="123"/>
        <v>124.03856448970065</v>
      </c>
      <c r="BD68" t="str">
        <f t="shared" si="144"/>
        <v>82 Transport and mobile machine drivers and operatives</v>
      </c>
      <c r="BE68" s="18">
        <f t="shared" si="162"/>
        <v>4.3512258252037883</v>
      </c>
      <c r="BF68" s="18">
        <f t="shared" si="162"/>
        <v>5.2169406724213285</v>
      </c>
      <c r="BG68" s="18">
        <f t="shared" si="162"/>
        <v>5.0082420350911629</v>
      </c>
      <c r="BH68" s="18">
        <f t="shared" si="162"/>
        <v>5.6109486442221046</v>
      </c>
      <c r="BI68" s="18">
        <f t="shared" si="162"/>
        <v>6.2936856751996801</v>
      </c>
      <c r="BK68" s="68">
        <f t="shared" si="125"/>
        <v>36.941271048559017</v>
      </c>
      <c r="BL68" s="69">
        <f t="shared" si="126"/>
        <v>63.124205195467567</v>
      </c>
      <c r="BM68" s="69">
        <f t="shared" si="127"/>
        <v>100.06547624402657</v>
      </c>
      <c r="BO68" t="str">
        <f t="shared" si="145"/>
        <v>82 Transport and mobile machine drivers and operatives</v>
      </c>
      <c r="BP68" s="18">
        <f t="shared" si="163"/>
        <v>6.6616226238432299</v>
      </c>
      <c r="BQ68" s="18">
        <f t="shared" si="163"/>
        <v>8.2495416241006794</v>
      </c>
      <c r="BR68" s="18">
        <f t="shared" si="163"/>
        <v>7.9569083998902137</v>
      </c>
      <c r="BS68" s="18">
        <f t="shared" si="163"/>
        <v>8.8507298863382875</v>
      </c>
      <c r="BT68" s="18">
        <f t="shared" si="163"/>
        <v>10.281879213450837</v>
      </c>
      <c r="BV68" s="68">
        <f t="shared" si="129"/>
        <v>2.8202529614165179</v>
      </c>
      <c r="BW68" s="69">
        <f t="shared" si="130"/>
        <v>55.428297613541353</v>
      </c>
      <c r="BX68" s="69">
        <f t="shared" si="131"/>
        <v>58.248550574957868</v>
      </c>
      <c r="BZ68" t="str">
        <f t="shared" si="146"/>
        <v>82 Transport and mobile machine drivers and operatives</v>
      </c>
      <c r="CA68" s="18">
        <f t="shared" si="164"/>
        <v>8.6144056407773597</v>
      </c>
      <c r="CB68" s="18">
        <f t="shared" si="164"/>
        <v>10.369377403625428</v>
      </c>
      <c r="CC68" s="18">
        <f t="shared" si="164"/>
        <v>10.669022434388088</v>
      </c>
      <c r="CD68" s="18">
        <f t="shared" si="164"/>
        <v>10.013985308543541</v>
      </c>
      <c r="CE68" s="18">
        <f t="shared" si="164"/>
        <v>10.794674954785348</v>
      </c>
      <c r="CG68" s="68">
        <f t="shared" si="133"/>
        <v>-41.709993049189173</v>
      </c>
      <c r="CH68" s="69">
        <f t="shared" si="134"/>
        <v>38.126258518378862</v>
      </c>
      <c r="CI68" s="69">
        <f t="shared" si="135"/>
        <v>-3.5837345308103172</v>
      </c>
      <c r="CK68" t="str">
        <f t="shared" si="147"/>
        <v>82 Transport and mobile machine drivers and operatives</v>
      </c>
      <c r="CL68" s="18">
        <f t="shared" si="165"/>
        <v>10.063236037852542</v>
      </c>
      <c r="CM68" s="18">
        <f t="shared" si="165"/>
        <v>12.366745759361782</v>
      </c>
      <c r="CN68" s="18">
        <f t="shared" si="165"/>
        <v>13.31761192009426</v>
      </c>
      <c r="CO68" s="18">
        <f t="shared" si="165"/>
        <v>12.934528116235777</v>
      </c>
      <c r="CP68" s="18">
        <f t="shared" si="165"/>
        <v>8.4356355582373084</v>
      </c>
      <c r="CR68" s="68">
        <f t="shared" si="137"/>
        <v>-57.223778576862316</v>
      </c>
      <c r="CS68" s="69">
        <f t="shared" si="138"/>
        <v>29.270684015346422</v>
      </c>
      <c r="CT68" s="69">
        <f t="shared" si="139"/>
        <v>-27.953094561515901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8.3457344783878454E-3</v>
      </c>
      <c r="C69" s="18">
        <f t="shared" si="157"/>
        <v>6.4927745027184925E-3</v>
      </c>
      <c r="D69" s="18">
        <f t="shared" si="157"/>
        <v>6.0722431607110423E-3</v>
      </c>
      <c r="E69" s="18">
        <f t="shared" si="157"/>
        <v>2.3561049911332798E-2</v>
      </c>
      <c r="F69" s="18">
        <f t="shared" si="157"/>
        <v>3.3881331589540077E-2</v>
      </c>
      <c r="H69" s="68">
        <f t="shared" si="105"/>
        <v>798.944496367429</v>
      </c>
      <c r="I69" s="69">
        <f t="shared" si="106"/>
        <v>363.93696165599414</v>
      </c>
      <c r="J69" s="69">
        <f t="shared" si="107"/>
        <v>1162.881458023423</v>
      </c>
      <c r="L69" t="str">
        <f t="shared" si="140"/>
        <v>91 Elementary trades and related occupations</v>
      </c>
      <c r="M69" s="18">
        <f t="shared" si="158"/>
        <v>0.28189432881929938</v>
      </c>
      <c r="N69" s="18">
        <f t="shared" si="158"/>
        <v>0.25673894830508259</v>
      </c>
      <c r="O69" s="18">
        <f t="shared" si="158"/>
        <v>0.21306780967834055</v>
      </c>
      <c r="P69" s="18">
        <f t="shared" si="158"/>
        <v>0.36093617664111666</v>
      </c>
      <c r="Q69" s="18">
        <f t="shared" si="158"/>
        <v>0.48198697468278062</v>
      </c>
      <c r="S69" s="68">
        <f t="shared" si="109"/>
        <v>268.64865601389948</v>
      </c>
      <c r="T69" s="69">
        <f t="shared" si="110"/>
        <v>143.44017148096569</v>
      </c>
      <c r="U69" s="69">
        <f t="shared" si="111"/>
        <v>412.08882749486514</v>
      </c>
      <c r="W69" t="str">
        <f t="shared" si="141"/>
        <v>91 Elementary trades and related occupations</v>
      </c>
      <c r="X69" s="18">
        <f t="shared" si="159"/>
        <v>0.45856610157574312</v>
      </c>
      <c r="Y69" s="18">
        <f t="shared" si="159"/>
        <v>0.45078990822735066</v>
      </c>
      <c r="Z69" s="18">
        <f t="shared" si="159"/>
        <v>0.39830668831894206</v>
      </c>
      <c r="AA69" s="18">
        <f t="shared" si="159"/>
        <v>0.87538032214345995</v>
      </c>
      <c r="AB69" s="18">
        <f t="shared" si="159"/>
        <v>1.0993777466941284</v>
      </c>
      <c r="AD69" s="68">
        <f t="shared" si="113"/>
        <v>272.93134180557354</v>
      </c>
      <c r="AE69" s="69">
        <f t="shared" si="114"/>
        <v>194.43141598798209</v>
      </c>
      <c r="AF69" s="69">
        <f t="shared" si="115"/>
        <v>467.3627577935556</v>
      </c>
      <c r="AH69" t="str">
        <f t="shared" si="142"/>
        <v>91 Elementary trades and related occupations</v>
      </c>
      <c r="AI69" s="18">
        <f t="shared" si="160"/>
        <v>1.0510923268208425</v>
      </c>
      <c r="AJ69" s="18">
        <f t="shared" si="160"/>
        <v>1.1457984349898329</v>
      </c>
      <c r="AK69" s="18">
        <f t="shared" si="160"/>
        <v>1.0485037982000345</v>
      </c>
      <c r="AL69" s="18">
        <f t="shared" si="160"/>
        <v>2.4338393295473226</v>
      </c>
      <c r="AM69" s="18">
        <f t="shared" si="160"/>
        <v>3.3158585367960298</v>
      </c>
      <c r="AO69" s="68">
        <f t="shared" si="117"/>
        <v>290.62261338876192</v>
      </c>
      <c r="AP69" s="69">
        <f t="shared" si="118"/>
        <v>205.41599532654206</v>
      </c>
      <c r="AQ69" s="69">
        <f t="shared" si="119"/>
        <v>496.03860871530401</v>
      </c>
      <c r="AS69" t="str">
        <f t="shared" si="143"/>
        <v>91 Elementary trades and related occupations</v>
      </c>
      <c r="AT69" s="18">
        <f t="shared" si="161"/>
        <v>1.1616363186156169</v>
      </c>
      <c r="AU69" s="18">
        <f t="shared" si="161"/>
        <v>1.1238950022422722</v>
      </c>
      <c r="AV69" s="18">
        <f t="shared" si="161"/>
        <v>1.1133340987577927</v>
      </c>
      <c r="AW69" s="18">
        <f t="shared" si="161"/>
        <v>2.3878391272652628</v>
      </c>
      <c r="AX69" s="18">
        <f t="shared" si="161"/>
        <v>2.9557194639129571</v>
      </c>
      <c r="AZ69" s="68">
        <f t="shared" si="121"/>
        <v>241.6210665775881</v>
      </c>
      <c r="BA69" s="69">
        <f t="shared" si="122"/>
        <v>162.58523398488182</v>
      </c>
      <c r="BB69" s="69">
        <f t="shared" si="123"/>
        <v>404.20630056246995</v>
      </c>
      <c r="BD69" t="str">
        <f t="shared" si="144"/>
        <v>91 Elementary trades and related occupations</v>
      </c>
      <c r="BE69" s="18">
        <f t="shared" si="162"/>
        <v>1.5428254439165772</v>
      </c>
      <c r="BF69" s="18">
        <f t="shared" si="162"/>
        <v>1.3612381318223254</v>
      </c>
      <c r="BG69" s="18">
        <f t="shared" si="162"/>
        <v>1.2286512256250062</v>
      </c>
      <c r="BH69" s="18">
        <f t="shared" si="162"/>
        <v>2.3078169402273949</v>
      </c>
      <c r="BI69" s="18">
        <f t="shared" si="162"/>
        <v>2.9158841998372149</v>
      </c>
      <c r="BK69" s="68">
        <f t="shared" si="125"/>
        <v>158.6165231541853</v>
      </c>
      <c r="BL69" s="69">
        <f t="shared" si="126"/>
        <v>92.432700374363534</v>
      </c>
      <c r="BM69" s="69">
        <f t="shared" si="127"/>
        <v>251.04922352854882</v>
      </c>
      <c r="BO69" t="str">
        <f t="shared" si="145"/>
        <v>91 Elementary trades and related occupations</v>
      </c>
      <c r="BP69" s="18">
        <f t="shared" si="163"/>
        <v>2.5724554996385289</v>
      </c>
      <c r="BQ69" s="18">
        <f t="shared" si="163"/>
        <v>2.2856564840921889</v>
      </c>
      <c r="BR69" s="18">
        <f t="shared" si="163"/>
        <v>2.1354921979144086</v>
      </c>
      <c r="BS69" s="18">
        <f t="shared" si="163"/>
        <v>3.7033693847966807</v>
      </c>
      <c r="BT69" s="18">
        <f t="shared" si="163"/>
        <v>4.4492572874991438</v>
      </c>
      <c r="BV69" s="68">
        <f t="shared" si="129"/>
        <v>65.783025137479527</v>
      </c>
      <c r="BW69" s="69">
        <f t="shared" si="130"/>
        <v>66.603159009298352</v>
      </c>
      <c r="BX69" s="69">
        <f t="shared" si="131"/>
        <v>132.38618414677788</v>
      </c>
      <c r="BZ69" t="str">
        <f t="shared" si="146"/>
        <v>91 Elementary trades and related occupations</v>
      </c>
      <c r="CA69" s="18">
        <f t="shared" si="164"/>
        <v>4.8465190884359792</v>
      </c>
      <c r="CB69" s="18">
        <f t="shared" si="164"/>
        <v>4.852081177021379</v>
      </c>
      <c r="CC69" s="18">
        <f t="shared" si="164"/>
        <v>4.5719234039784542</v>
      </c>
      <c r="CD69" s="18">
        <f t="shared" si="164"/>
        <v>8.093617382191356</v>
      </c>
      <c r="CE69" s="18">
        <f t="shared" si="164"/>
        <v>11.406034366831763</v>
      </c>
      <c r="CG69" s="68">
        <f t="shared" si="133"/>
        <v>43.729162802238228</v>
      </c>
      <c r="CH69" s="69">
        <f t="shared" si="134"/>
        <v>65.042574486938364</v>
      </c>
      <c r="CI69" s="69">
        <f t="shared" si="135"/>
        <v>108.7717372891766</v>
      </c>
      <c r="CK69" t="str">
        <f t="shared" si="147"/>
        <v>91 Elementary trades and related occupations</v>
      </c>
      <c r="CL69" s="18">
        <f t="shared" si="165"/>
        <v>6.409618658108764</v>
      </c>
      <c r="CM69" s="18">
        <f t="shared" si="165"/>
        <v>6.2852501236206368</v>
      </c>
      <c r="CN69" s="18">
        <f t="shared" si="165"/>
        <v>6.2406352789884396</v>
      </c>
      <c r="CO69" s="18">
        <f t="shared" si="165"/>
        <v>10.840628571184181</v>
      </c>
      <c r="CP69" s="18">
        <f t="shared" si="165"/>
        <v>10.919393697618698</v>
      </c>
      <c r="CR69" s="68">
        <f t="shared" si="137"/>
        <v>18.162776846412466</v>
      </c>
      <c r="CS69" s="69">
        <f t="shared" si="138"/>
        <v>49.736205173683025</v>
      </c>
      <c r="CT69" s="69">
        <f t="shared" si="139"/>
        <v>67.898982020095488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0.59210063055006157</v>
      </c>
      <c r="C70" s="18">
        <f t="shared" si="157"/>
        <v>0.5747051192436069</v>
      </c>
      <c r="D70" s="18">
        <f t="shared" si="157"/>
        <v>0.52091391721475011</v>
      </c>
      <c r="E70" s="18">
        <f t="shared" si="157"/>
        <v>0.51895351720041361</v>
      </c>
      <c r="F70" s="18">
        <f t="shared" si="157"/>
        <v>0.57015372306604684</v>
      </c>
      <c r="H70" s="68">
        <f t="shared" si="105"/>
        <v>76.338671994059155</v>
      </c>
      <c r="I70" s="69">
        <f t="shared" si="106"/>
        <v>69.56022033508188</v>
      </c>
      <c r="J70" s="69">
        <f t="shared" si="107"/>
        <v>145.89889232914103</v>
      </c>
      <c r="L70" t="str">
        <f t="shared" ref="L70" si="166">A70</f>
        <v>92 Elementary administration and service occupations</v>
      </c>
      <c r="M70" s="18">
        <f t="shared" si="158"/>
        <v>1.8495244701094922</v>
      </c>
      <c r="N70" s="18">
        <f t="shared" si="158"/>
        <v>1.7893365434559758</v>
      </c>
      <c r="O70" s="18">
        <f t="shared" si="158"/>
        <v>1.6469766373114618</v>
      </c>
      <c r="P70" s="18">
        <f t="shared" si="158"/>
        <v>1.6691438396423599</v>
      </c>
      <c r="Q70" s="18">
        <f t="shared" si="158"/>
        <v>1.8562018736960955</v>
      </c>
      <c r="S70" s="68">
        <f t="shared" si="109"/>
        <v>83.667773976100719</v>
      </c>
      <c r="T70" s="69">
        <f t="shared" si="110"/>
        <v>71.536488398061209</v>
      </c>
      <c r="U70" s="69">
        <f t="shared" si="111"/>
        <v>155.20426237416191</v>
      </c>
      <c r="W70" t="str">
        <f t="shared" ref="W70" si="167">A70</f>
        <v>92 Elementary administration and service occupations</v>
      </c>
      <c r="X70" s="18">
        <f t="shared" si="159"/>
        <v>3.3218438723926602</v>
      </c>
      <c r="Y70" s="18">
        <f t="shared" si="159"/>
        <v>3.510036287451058</v>
      </c>
      <c r="Z70" s="18">
        <f t="shared" si="159"/>
        <v>3.2648694829083995</v>
      </c>
      <c r="AA70" s="18">
        <f t="shared" si="159"/>
        <v>3.2226908902150653</v>
      </c>
      <c r="AB70" s="18">
        <f t="shared" si="159"/>
        <v>3.4940749940708322</v>
      </c>
      <c r="AD70" s="68">
        <f t="shared" si="113"/>
        <v>44.599216109453181</v>
      </c>
      <c r="AE70" s="69">
        <f t="shared" si="114"/>
        <v>72.906660608188275</v>
      </c>
      <c r="AF70" s="69">
        <f t="shared" si="115"/>
        <v>117.50587671764146</v>
      </c>
      <c r="AH70" t="str">
        <f t="shared" ref="AH70" si="168">L70</f>
        <v>92 Elementary administration and service occupations</v>
      </c>
      <c r="AI70" s="18">
        <f t="shared" si="160"/>
        <v>5.2363951765147041</v>
      </c>
      <c r="AJ70" s="18">
        <f t="shared" si="160"/>
        <v>5.9816625472141158</v>
      </c>
      <c r="AK70" s="18">
        <f t="shared" si="160"/>
        <v>5.8187706203175376</v>
      </c>
      <c r="AL70" s="18">
        <f t="shared" si="160"/>
        <v>5.8568257637038794</v>
      </c>
      <c r="AM70" s="18">
        <f t="shared" si="160"/>
        <v>6.5561205445179445</v>
      </c>
      <c r="AO70" s="68">
        <f t="shared" si="117"/>
        <v>39.170468087423423</v>
      </c>
      <c r="AP70" s="69">
        <f t="shared" si="118"/>
        <v>67.097883143600129</v>
      </c>
      <c r="AQ70" s="69">
        <f t="shared" si="119"/>
        <v>106.26835123102356</v>
      </c>
      <c r="AS70" t="str">
        <f t="shared" ref="AS70" si="169">W70</f>
        <v>92 Elementary administration and service occupations</v>
      </c>
      <c r="AT70" s="18">
        <f t="shared" si="161"/>
        <v>4.7720308676790664</v>
      </c>
      <c r="AU70" s="18">
        <f t="shared" si="161"/>
        <v>5.0466061757261294</v>
      </c>
      <c r="AV70" s="18">
        <f t="shared" si="161"/>
        <v>4.7521369206691642</v>
      </c>
      <c r="AW70" s="18">
        <f t="shared" si="161"/>
        <v>4.4098433132018213</v>
      </c>
      <c r="AX70" s="18">
        <f t="shared" si="161"/>
        <v>4.6855497219028051</v>
      </c>
      <c r="AZ70" s="68">
        <f t="shared" si="121"/>
        <v>26.875728543668213</v>
      </c>
      <c r="BA70" s="69">
        <f t="shared" si="122"/>
        <v>62.790589654318651</v>
      </c>
      <c r="BB70" s="69">
        <f t="shared" si="123"/>
        <v>89.666318197986868</v>
      </c>
      <c r="BD70" t="str">
        <f t="shared" ref="BD70" si="170">AH70</f>
        <v>92 Elementary administration and service occupations</v>
      </c>
      <c r="BE70" s="18">
        <f t="shared" si="162"/>
        <v>8.1249961141917897</v>
      </c>
      <c r="BF70" s="18">
        <f t="shared" si="162"/>
        <v>7.7016750529290148</v>
      </c>
      <c r="BG70" s="18">
        <f t="shared" si="162"/>
        <v>7.3355798787142534</v>
      </c>
      <c r="BH70" s="18">
        <f t="shared" si="162"/>
        <v>6.2524261341607987</v>
      </c>
      <c r="BI70" s="18">
        <f t="shared" si="162"/>
        <v>5.9904336413386439</v>
      </c>
      <c r="BK70" s="68">
        <f t="shared" si="125"/>
        <v>-11.010569913840019</v>
      </c>
      <c r="BL70" s="69">
        <f t="shared" si="126"/>
        <v>40.469174784459241</v>
      </c>
      <c r="BM70" s="69">
        <f t="shared" si="127"/>
        <v>29.458604870619219</v>
      </c>
      <c r="BO70" t="str">
        <f t="shared" ref="BO70" si="171">AS70</f>
        <v>92 Elementary administration and service occupations</v>
      </c>
      <c r="BP70" s="18">
        <f t="shared" si="163"/>
        <v>13.181256668048832</v>
      </c>
      <c r="BQ70" s="18">
        <f t="shared" si="163"/>
        <v>13.532740443956524</v>
      </c>
      <c r="BR70" s="18">
        <f t="shared" si="163"/>
        <v>12.762156190525923</v>
      </c>
      <c r="BS70" s="18">
        <f t="shared" si="163"/>
        <v>12.159083013533509</v>
      </c>
      <c r="BT70" s="18">
        <f t="shared" si="163"/>
        <v>12.94678353112004</v>
      </c>
      <c r="BV70" s="68">
        <f t="shared" si="129"/>
        <v>-19.278660497145804</v>
      </c>
      <c r="BW70" s="69">
        <f t="shared" si="130"/>
        <v>41.015534252932298</v>
      </c>
      <c r="BX70" s="69">
        <f t="shared" si="131"/>
        <v>21.736873755786487</v>
      </c>
      <c r="BZ70" t="str">
        <f t="shared" ref="BZ70" si="172">BD70</f>
        <v>92 Elementary administration and service occupations</v>
      </c>
      <c r="CA70" s="18">
        <f t="shared" si="164"/>
        <v>18.425257297156573</v>
      </c>
      <c r="CB70" s="18">
        <f t="shared" si="164"/>
        <v>18.812753071428574</v>
      </c>
      <c r="CC70" s="18">
        <f t="shared" si="164"/>
        <v>18.014608886672509</v>
      </c>
      <c r="CD70" s="18">
        <f t="shared" si="164"/>
        <v>17.626384238239385</v>
      </c>
      <c r="CE70" s="18">
        <f t="shared" si="164"/>
        <v>18.124434155806991</v>
      </c>
      <c r="CG70" s="68">
        <f t="shared" si="133"/>
        <v>-42.037276294034299</v>
      </c>
      <c r="CH70" s="69">
        <f t="shared" si="134"/>
        <v>31.146946794964297</v>
      </c>
      <c r="CI70" s="69">
        <f t="shared" si="135"/>
        <v>-10.890329499069999</v>
      </c>
      <c r="CK70" t="str">
        <f t="shared" ref="CK70" si="173">BO70</f>
        <v>92 Elementary administration and service occupations</v>
      </c>
      <c r="CL70" s="18">
        <f t="shared" si="165"/>
        <v>24.116712048100723</v>
      </c>
      <c r="CM70" s="18">
        <f t="shared" si="165"/>
        <v>19.915893757610696</v>
      </c>
      <c r="CN70" s="18">
        <f t="shared" si="165"/>
        <v>17.474898925097229</v>
      </c>
      <c r="CO70" s="18">
        <f t="shared" si="165"/>
        <v>11.583353386587318</v>
      </c>
      <c r="CP70" s="18">
        <f t="shared" si="165"/>
        <v>9.8097979886681532</v>
      </c>
      <c r="CR70" s="68">
        <f t="shared" si="137"/>
        <v>-62.089775414983286</v>
      </c>
      <c r="CS70" s="69">
        <f t="shared" si="138"/>
        <v>16.465246475743356</v>
      </c>
      <c r="CT70" s="69">
        <f t="shared" si="139"/>
        <v>-45.62452893923993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61.109652833454376</v>
      </c>
      <c r="I72" s="67">
        <f>IF(D35&gt;0,I35/D35*100,0)</f>
        <v>59.662107084228076</v>
      </c>
      <c r="J72" s="67">
        <f t="shared" ref="J72" si="175">IF(D35&gt;0,(J35/D35)*100,0)</f>
        <v>120.77175991768246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62.965320233894964</v>
      </c>
      <c r="T72" s="67">
        <f t="shared" ref="T72" si="177">IF(O35&gt;0,T35/O35*100,0)</f>
        <v>62.150710511916664</v>
      </c>
      <c r="U72" s="67">
        <f t="shared" ref="U72" si="178">IF(O35&gt;0,(U35/O35)*100,0)</f>
        <v>125.11603074581163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35.11374791020296</v>
      </c>
      <c r="AE72" s="67">
        <f t="shared" ref="AE72" si="180">IF(Z35&gt;0,AE35/Z35*100,0)</f>
        <v>64.490473286521379</v>
      </c>
      <c r="AF72" s="67">
        <f t="shared" ref="AF72" si="181">IF(Z35&gt;0,(AF35/Z35)*100,0)</f>
        <v>99.604221196724325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23.518325421894996</v>
      </c>
      <c r="AP72" s="67">
        <f t="shared" ref="AP72" si="183">IF(AK35&gt;0,AP35/AK35*100,0)</f>
        <v>59.664386389051238</v>
      </c>
      <c r="AQ72" s="67">
        <f t="shared" ref="AQ72" si="184">IF(AK35&gt;0,(AQ35/AK35)*100,0)</f>
        <v>83.18271181094623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28.67878258355428</v>
      </c>
      <c r="BA72" s="67">
        <f t="shared" ref="BA72" si="186">IF(AV35&gt;0,BA35/AV35*100,0)</f>
        <v>59.018820334719088</v>
      </c>
      <c r="BB72" s="67">
        <f t="shared" ref="BB72" si="187">IF(AV35&gt;0,(BB35/AV35)*100,0)</f>
        <v>87.697602918273361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8.9719228760890317</v>
      </c>
      <c r="BL72" s="67">
        <f t="shared" ref="BL72" si="189">IF(BG35&gt;0,BL35/BG35*100,0)</f>
        <v>47.020095923146101</v>
      </c>
      <c r="BM72" s="67">
        <f t="shared" ref="BM72" si="190">IF(BG35&gt;0,(BM35/BG35)*100,0)</f>
        <v>55.992018799235133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-20.429785500957287</v>
      </c>
      <c r="BW72" s="67">
        <f t="shared" ref="BW72" si="192">IF(BR35&gt;0,BW35/BR35*100,0)</f>
        <v>41.563579735647885</v>
      </c>
      <c r="BX72" s="67">
        <f t="shared" ref="BX72" si="193">IF(BR35&gt;0,(BX35/BR35)*100,0)</f>
        <v>21.133794234690594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-42.388502250996709</v>
      </c>
      <c r="CH72" s="67">
        <f t="shared" ref="CH72" si="195">IF(CC35&gt;0,CH35/CC35*100,0)</f>
        <v>32.197534490741717</v>
      </c>
      <c r="CI72" s="67">
        <f t="shared" ref="CI72" si="196">IF(CC35&gt;0,(CI35/CC35)*100,0)</f>
        <v>-10.190967760254988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-32.467789488002936</v>
      </c>
      <c r="CS72" s="67">
        <f t="shared" ref="CS72" si="198">IF(CN35&gt;0,CS35/CN35*100,0)</f>
        <v>28.819784082568205</v>
      </c>
      <c r="CT72" s="67">
        <f t="shared" ref="CT72" si="199">IF(CN35&gt;0,(CT35/CN35)*100,0)</f>
        <v>-3.648005405434728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South East Midlands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South East Midlands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South East Midlands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South East Midlands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South East Midlands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South East Midlands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South East Midlands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South East Midlands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South East Midlands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8.3083215868281712</v>
      </c>
      <c r="C82" s="18">
        <f t="shared" si="210"/>
        <v>-3.0530529104845217</v>
      </c>
      <c r="D82" s="18">
        <f t="shared" si="210"/>
        <v>2.1271001906122855</v>
      </c>
      <c r="E82" s="18">
        <f t="shared" si="210"/>
        <v>3.0117887244888175</v>
      </c>
      <c r="F82" s="18">
        <f t="shared" ref="F82:F107" si="211">IF(AND(F$6-C$6 &lt;&gt; 0,C8&lt;&gt;0,F8&lt;&gt;0),(EXP(LN(F8/C8)/(F$6-C$6))-1)*100,0)</f>
        <v>2.3456236104787642</v>
      </c>
      <c r="H82" s="18">
        <f t="shared" ref="H82:H107" si="212">IF($F$6-$D$6 &lt;&gt; 0,(EXP(LN(1+(H45/100))/($F$6-$D$6))-1)*100,0)</f>
        <v>2.7160442837026899</v>
      </c>
      <c r="I82" s="18">
        <f t="shared" ref="I82:I107" si="213">IF(D8&gt;0,((1+(I8/D8))^(1/($F$6-$D$6))-1)*100,0)</f>
        <v>3.2565715940714446</v>
      </c>
      <c r="J82" s="18">
        <f t="shared" ref="J82:J107" si="214">IF($F$6-$D$6 &lt;&gt; 0,(EXP(LN(1+(J45/100))/($F$6-$D$6))-1)*100,0)</f>
        <v>5.1104600081209872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10.794771266457959</v>
      </c>
      <c r="N82" s="18">
        <f t="shared" si="215"/>
        <v>-8.3832044514185462</v>
      </c>
      <c r="O82" s="18">
        <f t="shared" si="215"/>
        <v>1.5010882440242623</v>
      </c>
      <c r="P82" s="18">
        <f t="shared" si="215"/>
        <v>2.7746664203049942</v>
      </c>
      <c r="Q82" s="18">
        <f t="shared" ref="Q82:Q107" si="216">IF(AND(Q$6-N$6 &lt;&gt; 0,N8&lt;&gt;0,Q8&lt;&gt;0),(EXP(LN(Q8/N8)/(Q$6-N$6))-1)*100,0)</f>
        <v>1.6422649955593949</v>
      </c>
      <c r="S82" s="18">
        <f t="shared" ref="S82:S107" si="217">IF($F$6-$D$6 &lt;&gt; 0,(EXP(LN(1+(S45/100))/($F$6-$D$6))-1)*100,0)</f>
        <v>2.3483746205258837</v>
      </c>
      <c r="T82" s="18">
        <f t="shared" ref="T82:T107" si="218">IF(O8&gt;0,((1+(T8/O8))^(1/($F$6-$D$6))-1)*100,0)</f>
        <v>3.1498937019227569</v>
      </c>
      <c r="U82" s="18">
        <f t="shared" ref="U82:U107" si="219">IF($F$6-$D$6 &lt;&gt; 0,(EXP(LN(1+(U45/100))/($F$6-$D$6))-1)*100,0)</f>
        <v>4.7601312672956198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4.1138456350299446</v>
      </c>
      <c r="Y82" s="18">
        <f t="shared" si="220"/>
        <v>12.072685028556251</v>
      </c>
      <c r="Z82" s="18">
        <f t="shared" si="220"/>
        <v>-0.84275010538243933</v>
      </c>
      <c r="AA82" s="18">
        <f t="shared" si="220"/>
        <v>1.9175340566177201</v>
      </c>
      <c r="AB82" s="18">
        <f t="shared" ref="AB82:AB107" si="221">IF(AND(AB$6-Y$6 &lt;&gt; 0,Y8&lt;&gt;0,AB8&lt;&gt;0),(EXP(LN(AB8/Y8)/(AB$6-Y$6))-1)*100,0)</f>
        <v>1.6484360206147297</v>
      </c>
      <c r="AD82" s="18">
        <f t="shared" ref="AD82:AD107" si="222">IF($F$6-$D$6 &lt;&gt; 0,(EXP(LN(1+(AD45/100))/($F$6-$D$6))-1)*100,0)</f>
        <v>0.98900558753529655</v>
      </c>
      <c r="AE82" s="18">
        <f t="shared" ref="AE82:AE107" si="223">IF(Z8&gt;0,((1+(AE8/Z8))^(1/($F$6-$D$6))-1)*100,0)</f>
        <v>3.1350171215777323</v>
      </c>
      <c r="AF82" s="18">
        <f t="shared" ref="AF82:AF107" si="224">IF($F$6-$D$6 &lt;&gt; 0,(EXP(LN(1+(AF45/100))/($F$6-$D$6))-1)*100,0)</f>
        <v>3.7931623073861109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2.251156786496944</v>
      </c>
      <c r="AJ82" s="18">
        <f t="shared" si="225"/>
        <v>11.347891449801061</v>
      </c>
      <c r="AK82" s="18">
        <f t="shared" si="225"/>
        <v>-2.0714875840603386</v>
      </c>
      <c r="AL82" s="18">
        <f t="shared" si="225"/>
        <v>1.2164117586325185</v>
      </c>
      <c r="AM82" s="18">
        <f t="shared" ref="AM82:AM107" si="226">IF(AND(AM$6-AJ$6 &lt;&gt; 0,AJ8&lt;&gt;0,AM8&lt;&gt;0),(EXP(LN(AM8/AJ8)/(AM$6-AJ$6))-1)*100,0)</f>
        <v>0.7763378111951047</v>
      </c>
      <c r="AO82" s="18">
        <f t="shared" ref="AO82:AO107" si="227">IF($F$6-$D$6 &lt;&gt; 0,(EXP(LN(1+(AO45/100))/($F$6-$D$6))-1)*100,0)</f>
        <v>0.10835932766353196</v>
      </c>
      <c r="AP82" s="18">
        <f t="shared" ref="AP82:AP107" si="228">IF(AK8&gt;0,((1+(AP8/AK8))^(1/($F$6-$D$6))-1)*100,0)</f>
        <v>2.7738285436281984</v>
      </c>
      <c r="AQ82" s="18">
        <f t="shared" ref="AQ82:AQ107" si="229">IF($F$6-$D$6 &lt;&gt; 0,(EXP(LN(1+(AQ45/100))/($F$6-$D$6))-1)*100,0)</f>
        <v>2.8478940147859344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1.8889345437813843</v>
      </c>
      <c r="AU82" s="18">
        <f t="shared" si="230"/>
        <v>16.85825962874712</v>
      </c>
      <c r="AV82" s="18">
        <f t="shared" si="230"/>
        <v>-2.4359453960488886</v>
      </c>
      <c r="AW82" s="18">
        <f t="shared" si="230"/>
        <v>1.4497131734618751</v>
      </c>
      <c r="AX82" s="18">
        <f t="shared" ref="AX82:AX107" si="231">IF(AND(AX$6-AU$6 &lt;&gt; 0,AU8&lt;&gt;0,AX8&lt;&gt;0),(EXP(LN(AX8/AU8)/(AX$6-AU$6))-1)*100,0)</f>
        <v>1.1087062268591241</v>
      </c>
      <c r="AZ82" s="18">
        <f t="shared" ref="AZ82:AZ107" si="232">IF($F$6-$D$6 &lt;&gt; 0,(EXP(LN(1+(AZ45/100))/($F$6-$D$6))-1)*100,0)</f>
        <v>0.1375963310608519</v>
      </c>
      <c r="BA82" s="18">
        <f t="shared" ref="BA82:BA107" si="233">IF(AV8&gt;0,((1+(BA8/AV8))^(1/($F$6-$D$6))-1)*100,0)</f>
        <v>2.7484071131716803</v>
      </c>
      <c r="BB82" s="18">
        <f t="shared" ref="BB82:BB107" si="234">IF($F$6-$D$6 &lt;&gt; 0,(EXP(LN(1+(BB45/100))/($F$6-$D$6))-1)*100,0)</f>
        <v>2.8428451540083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7.308970241939261</v>
      </c>
      <c r="BF82" s="18">
        <f t="shared" si="235"/>
        <v>-0.70714808772233129</v>
      </c>
      <c r="BG82" s="18">
        <f t="shared" si="235"/>
        <v>-2.4179243030414299</v>
      </c>
      <c r="BH82" s="18">
        <f t="shared" si="235"/>
        <v>0.9506744238029885</v>
      </c>
      <c r="BI82" s="18">
        <f t="shared" ref="BI82:BI107" si="236">IF(AND(BI$6-BF$6 &lt;&gt; 0,BF8&lt;&gt;0,BI8&lt;&gt;0),(EXP(LN(BI8/BF8)/(BI$6-BF$6))-1)*100,0)</f>
        <v>-0.21763787154434056</v>
      </c>
      <c r="BK82" s="18">
        <f t="shared" ref="BK82:BK107" si="237">IF($F$6-$D$6 &lt;&gt; 0,(EXP(LN(1+(BK45/100))/($F$6-$D$6))-1)*100,0)</f>
        <v>-0.18491818334404053</v>
      </c>
      <c r="BL82" s="18">
        <f t="shared" ref="BL82:BL107" si="238">IF(BG8&gt;0,((1+(BL8/BG8))^(1/($F$6-$D$6))-1)*100,0)</f>
        <v>2.3391375280534143</v>
      </c>
      <c r="BM82" s="18">
        <f t="shared" ref="BM82:BM107" si="239">IF($F$6-$D$6 &lt;&gt; 0,(EXP(LN(1+(BM45/100))/($F$6-$D$6))-1)*100,0)</f>
        <v>2.2058661892833786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4.8668483590562417</v>
      </c>
      <c r="BQ82" s="18">
        <f t="shared" si="240"/>
        <v>-2.9947758683566805</v>
      </c>
      <c r="BR82" s="18">
        <f t="shared" si="240"/>
        <v>-5.1595085201160966</v>
      </c>
      <c r="BS82" s="18">
        <f t="shared" si="240"/>
        <v>-2.5919606305020881</v>
      </c>
      <c r="BT82" s="18">
        <f t="shared" ref="BT82:BT107" si="241">IF(AND(BT$6-BQ$6 &lt;&gt; 0,BQ8&lt;&gt;0,BT8&lt;&gt;0),(EXP(LN(BT8/BQ8)/(BT$6-BQ$6))-1)*100,0)</f>
        <v>-3.4267142884219948</v>
      </c>
      <c r="BV82" s="18">
        <f t="shared" ref="BV82:BV107" si="242">IF($F$6-$D$6 &lt;&gt; 0,(EXP(LN(1+(BV45/100))/($F$6-$D$6))-1)*100,0)</f>
        <v>-3.4554417039176055</v>
      </c>
      <c r="BW82" s="18">
        <f t="shared" ref="BW82:BW107" si="243">IF(BR8&gt;0,((1+(BW8/BR8))^(1/($F$6-$D$6))-1)*100,0)</f>
        <v>1.9369856415450526</v>
      </c>
      <c r="BX82" s="18">
        <f t="shared" ref="BX82:BX107" si="244">IF($F$6-$D$6 &lt;&gt; 0,(EXP(LN(1+(BX45/100))/($F$6-$D$6))-1)*100,0)</f>
        <v>-0.52888169568291454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2.9910254086259247</v>
      </c>
      <c r="CB82" s="18">
        <f t="shared" si="245"/>
        <v>5.5555950395850706</v>
      </c>
      <c r="CC82" s="18">
        <f t="shared" si="245"/>
        <v>-3.8942353453710665</v>
      </c>
      <c r="CD82" s="18">
        <f t="shared" si="245"/>
        <v>-3.1386977400064131</v>
      </c>
      <c r="CE82" s="18">
        <f t="shared" ref="CE82:CE107" si="246">IF(AND(CE$6-CB$6 &lt;&gt; 0,CB8&lt;&gt;0,CE8&lt;&gt;0),(EXP(LN(CE8/CB8)/(CE$6-CB$6))-1)*100,0)</f>
        <v>-2.8549406468981742</v>
      </c>
      <c r="CG82" s="18">
        <f t="shared" ref="CG82:CG107" si="247">IF($F$6-$D$6 &lt;&gt; 0,(EXP(LN(1+(CG45/100))/($F$6-$D$6))-1)*100,0)</f>
        <v>-3.3912012770248134</v>
      </c>
      <c r="CH82" s="18">
        <f t="shared" ref="CH82:CH107" si="248">IF(CC8&gt;0,((1+(CH8/CC8))^(1/($F$6-$D$6))-1)*100,0)</f>
        <v>1.9890220537468473</v>
      </c>
      <c r="CI82" s="18">
        <f t="shared" ref="CI82:CI107" si="249">IF($F$6-$D$6 &lt;&gt; 0,(EXP(LN(1+(CI45/100))/($F$6-$D$6))-1)*100,0)</f>
        <v>-0.41375358574688992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8.5854339000965609</v>
      </c>
      <c r="CM82" s="18">
        <f t="shared" si="250"/>
        <v>-15.650742676186113</v>
      </c>
      <c r="CN82" s="18">
        <f t="shared" si="250"/>
        <v>-0.68574310775139091</v>
      </c>
      <c r="CO82" s="18">
        <f t="shared" si="250"/>
        <v>-0.96093100324559089</v>
      </c>
      <c r="CP82" s="18">
        <f t="shared" ref="CP82:CP107" si="251">IF(AND(CP$6-CM$6 &lt;&gt; 0,CM8&lt;&gt;0,CP8&lt;&gt;0),(EXP(LN(CP8/CM8)/(CP$6-CM$6))-1)*100,0)</f>
        <v>-1.8646905305142791</v>
      </c>
      <c r="CR82" s="18">
        <f t="shared" ref="CR82:CR107" si="252">IF($F$6-$D$6 &lt;&gt; 0,(EXP(LN(1+(CR45/100))/($F$6-$D$6))-1)*100,0)</f>
        <v>-0.86928653288229629</v>
      </c>
      <c r="CS82" s="18">
        <f t="shared" ref="CS82:CS107" si="253">IF(CN8&gt;0,((1+(CS8/CN8))^(1/($F$6-$D$6))-1)*100,0)</f>
        <v>1.9448707771992257</v>
      </c>
      <c r="CT82" s="18">
        <f t="shared" ref="CT82:CT107" si="254">IF($F$6-$D$6 &lt;&gt; 0,(EXP(LN(1+(CT45/100))/($F$6-$D$6))-1)*100,0)</f>
        <v>1.2914471419752438</v>
      </c>
    </row>
    <row r="83" spans="1:98" x14ac:dyDescent="0.2">
      <c r="A83" t="str">
        <f t="shared" si="209"/>
        <v>12 Other managers and proprietors</v>
      </c>
      <c r="B83" s="18">
        <f t="shared" si="210"/>
        <v>8.2569519864861931</v>
      </c>
      <c r="C83" s="18">
        <f t="shared" si="210"/>
        <v>-13.265303078173208</v>
      </c>
      <c r="D83" s="18">
        <f t="shared" si="210"/>
        <v>5.2648558384522204</v>
      </c>
      <c r="E83" s="18">
        <f t="shared" si="210"/>
        <v>3.8173666605451073</v>
      </c>
      <c r="F83" s="18">
        <f t="shared" si="211"/>
        <v>3.1025417823784318</v>
      </c>
      <c r="H83" s="18">
        <f t="shared" si="212"/>
        <v>4.2976378369422807</v>
      </c>
      <c r="I83" s="18">
        <f t="shared" si="213"/>
        <v>4.0696640852648347</v>
      </c>
      <c r="J83" s="18">
        <f t="shared" si="214"/>
        <v>6.8430546022399064</v>
      </c>
      <c r="L83" t="str">
        <f t="shared" ref="L83:L106" si="255">A83</f>
        <v>12 Other managers and proprietors</v>
      </c>
      <c r="M83" s="18">
        <f t="shared" si="215"/>
        <v>9.7471898025205164</v>
      </c>
      <c r="N83" s="18">
        <f t="shared" si="215"/>
        <v>-9.3328729173734253</v>
      </c>
      <c r="O83" s="18">
        <f t="shared" si="215"/>
        <v>4.3664789532375181</v>
      </c>
      <c r="P83" s="18">
        <f t="shared" si="215"/>
        <v>3.8353940851646451</v>
      </c>
      <c r="Q83" s="18">
        <f t="shared" si="216"/>
        <v>3.1233049449889805</v>
      </c>
      <c r="S83" s="18">
        <f t="shared" si="217"/>
        <v>4.0121214148298501</v>
      </c>
      <c r="T83" s="18">
        <f t="shared" si="218"/>
        <v>3.8638903955557913</v>
      </c>
      <c r="U83" s="18">
        <f t="shared" si="219"/>
        <v>6.4949311676456567</v>
      </c>
      <c r="W83" t="str">
        <f t="shared" ref="W83:W106" si="256">A83</f>
        <v>12 Other managers and proprietors</v>
      </c>
      <c r="X83" s="18">
        <f t="shared" si="220"/>
        <v>2.0521566444162032</v>
      </c>
      <c r="Y83" s="18">
        <f t="shared" si="220"/>
        <v>10.361455338438152</v>
      </c>
      <c r="Z83" s="18">
        <f t="shared" si="220"/>
        <v>2.043982509690534</v>
      </c>
      <c r="AA83" s="18">
        <f t="shared" si="220"/>
        <v>2.5328501265985182</v>
      </c>
      <c r="AB83" s="18">
        <f t="shared" si="221"/>
        <v>2.8517166367125313</v>
      </c>
      <c r="AD83" s="18">
        <f t="shared" si="222"/>
        <v>2.3696345796688334</v>
      </c>
      <c r="AE83" s="18">
        <f t="shared" si="223"/>
        <v>3.714146761071202</v>
      </c>
      <c r="AF83" s="18">
        <f t="shared" si="224"/>
        <v>5.2323625257711948</v>
      </c>
      <c r="AH83" t="str">
        <f t="shared" ref="AH83:AH106" si="257">L83</f>
        <v>12 Other managers and proprietors</v>
      </c>
      <c r="AI83" s="18">
        <f t="shared" si="225"/>
        <v>2.2349760735211222</v>
      </c>
      <c r="AJ83" s="18">
        <f t="shared" si="225"/>
        <v>11.647796886740469</v>
      </c>
      <c r="AK83" s="18">
        <f t="shared" si="225"/>
        <v>5.8354091155288224E-2</v>
      </c>
      <c r="AL83" s="18">
        <f t="shared" si="225"/>
        <v>2.2596418158565168</v>
      </c>
      <c r="AM83" s="18">
        <f t="shared" si="226"/>
        <v>2.1256832700398576</v>
      </c>
      <c r="AO83" s="18">
        <f t="shared" si="227"/>
        <v>1.5205502540092342</v>
      </c>
      <c r="AP83" s="18">
        <f t="shared" si="228"/>
        <v>3.4550061386754649</v>
      </c>
      <c r="AQ83" s="18">
        <f t="shared" si="229"/>
        <v>4.4393102644993743</v>
      </c>
      <c r="AS83" t="str">
        <f t="shared" ref="AS83:AS106" si="258">W83</f>
        <v>12 Other managers and proprietors</v>
      </c>
      <c r="AT83" s="18">
        <f t="shared" si="230"/>
        <v>1.3477679928177277</v>
      </c>
      <c r="AU83" s="18">
        <f t="shared" si="230"/>
        <v>14.852727446940882</v>
      </c>
      <c r="AV83" s="18">
        <f t="shared" si="230"/>
        <v>1.9254618245449162</v>
      </c>
      <c r="AW83" s="18">
        <f t="shared" si="230"/>
        <v>2.1585548798538357</v>
      </c>
      <c r="AX83" s="18">
        <f t="shared" si="231"/>
        <v>2.8356944150703001</v>
      </c>
      <c r="AZ83" s="18">
        <f t="shared" si="232"/>
        <v>2.0807980259974768</v>
      </c>
      <c r="BA83" s="18">
        <f t="shared" si="233"/>
        <v>3.513660400721097</v>
      </c>
      <c r="BB83" s="18">
        <f t="shared" si="234"/>
        <v>4.8698813721527623</v>
      </c>
      <c r="BD83" t="str">
        <f t="shared" ref="BD83:BD106" si="259">AH83</f>
        <v>12 Other managers and proprietors</v>
      </c>
      <c r="BE83" s="18">
        <f t="shared" si="235"/>
        <v>3.8312300136716271</v>
      </c>
      <c r="BF83" s="18">
        <f t="shared" si="235"/>
        <v>4.2368768556724001</v>
      </c>
      <c r="BG83" s="18">
        <f t="shared" si="235"/>
        <v>0.39438660120909574</v>
      </c>
      <c r="BH83" s="18">
        <f t="shared" si="235"/>
        <v>1.225414897874777</v>
      </c>
      <c r="BI83" s="18">
        <f t="shared" si="236"/>
        <v>1.1501456370229368</v>
      </c>
      <c r="BK83" s="18">
        <f t="shared" si="237"/>
        <v>0.94764393622466248</v>
      </c>
      <c r="BL83" s="18">
        <f t="shared" si="238"/>
        <v>2.624481931656808</v>
      </c>
      <c r="BM83" s="18">
        <f t="shared" si="239"/>
        <v>3.2976386357839171</v>
      </c>
      <c r="BO83" t="str">
        <f t="shared" ref="BO83:BO106" si="260">AS83</f>
        <v>12 Other managers and proprietors</v>
      </c>
      <c r="BP83" s="18">
        <f t="shared" si="240"/>
        <v>4.0023311470901435</v>
      </c>
      <c r="BQ83" s="18">
        <f t="shared" si="240"/>
        <v>-3.7003759219509269</v>
      </c>
      <c r="BR83" s="18">
        <f t="shared" si="240"/>
        <v>-1.152792654439172</v>
      </c>
      <c r="BS83" s="18">
        <f t="shared" si="240"/>
        <v>-1.0658436060479892</v>
      </c>
      <c r="BT83" s="18">
        <f t="shared" si="241"/>
        <v>-1.2597272419608507</v>
      </c>
      <c r="BV83" s="18">
        <f t="shared" si="242"/>
        <v>-1.0948351169757009</v>
      </c>
      <c r="BW83" s="18">
        <f t="shared" si="243"/>
        <v>2.6549947502771953</v>
      </c>
      <c r="BX83" s="18">
        <f t="shared" si="244"/>
        <v>1.9157088619663476</v>
      </c>
      <c r="BZ83" t="str">
        <f t="shared" ref="BZ83:BZ106" si="261">BD83</f>
        <v>12 Other managers and proprietors</v>
      </c>
      <c r="CA83" s="18">
        <f t="shared" si="245"/>
        <v>-7.65790933731747E-2</v>
      </c>
      <c r="CB83" s="18">
        <f t="shared" si="245"/>
        <v>3.5964584176067405</v>
      </c>
      <c r="CC83" s="18">
        <f t="shared" si="245"/>
        <v>-1.8164169380040063</v>
      </c>
      <c r="CD83" s="18">
        <f t="shared" si="245"/>
        <v>-3.2863527599532483</v>
      </c>
      <c r="CE83" s="18">
        <f t="shared" si="246"/>
        <v>-2.4109575155023877</v>
      </c>
      <c r="CG83" s="18">
        <f t="shared" si="247"/>
        <v>-2.7988357718243706</v>
      </c>
      <c r="CH83" s="18">
        <f t="shared" si="248"/>
        <v>2.2003459882177001</v>
      </c>
      <c r="CI83" s="18">
        <f t="shared" si="249"/>
        <v>0.25737679714867845</v>
      </c>
      <c r="CK83" t="str">
        <f t="shared" ref="CK83:CK106" si="262">BO83</f>
        <v>12 Other managers and proprietors</v>
      </c>
      <c r="CL83" s="18">
        <f t="shared" si="250"/>
        <v>4.5051436473176665</v>
      </c>
      <c r="CM83" s="18">
        <f t="shared" si="250"/>
        <v>-9.1966172093036249</v>
      </c>
      <c r="CN83" s="18">
        <f t="shared" si="250"/>
        <v>4.1608725828723658</v>
      </c>
      <c r="CO83" s="18">
        <f t="shared" si="250"/>
        <v>0.77350532165736396</v>
      </c>
      <c r="CP83" s="18">
        <f t="shared" si="251"/>
        <v>1.1592371353317477</v>
      </c>
      <c r="CR83" s="18">
        <f t="shared" si="252"/>
        <v>1.8902075131688623</v>
      </c>
      <c r="CS83" s="18">
        <f t="shared" si="253"/>
        <v>2.5726464189792742</v>
      </c>
      <c r="CT83" s="18">
        <f t="shared" si="254"/>
        <v>3.9502842719239428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8.8472732072402351</v>
      </c>
      <c r="C84" s="18">
        <f t="shared" si="210"/>
        <v>-6.799096305099928</v>
      </c>
      <c r="D84" s="18">
        <f t="shared" si="210"/>
        <v>6.7851013067550925</v>
      </c>
      <c r="E84" s="18">
        <f t="shared" si="210"/>
        <v>2.9508848314917957</v>
      </c>
      <c r="F84" s="18">
        <f t="shared" si="211"/>
        <v>3.4885119844586532</v>
      </c>
      <c r="H84" s="18">
        <f t="shared" si="212"/>
        <v>4.2134108602702502</v>
      </c>
      <c r="I84" s="18">
        <f t="shared" si="213"/>
        <v>3.0003223011376923</v>
      </c>
      <c r="J84" s="18">
        <f t="shared" si="214"/>
        <v>6.0548321725581999</v>
      </c>
      <c r="L84" t="str">
        <f t="shared" si="255"/>
        <v>21 Science, research, engineering and technology professionals</v>
      </c>
      <c r="M84" s="18">
        <f t="shared" si="215"/>
        <v>9.3330711094254948</v>
      </c>
      <c r="N84" s="18">
        <f t="shared" si="215"/>
        <v>-4.4862898948438978</v>
      </c>
      <c r="O84" s="18">
        <f t="shared" si="215"/>
        <v>8.4158771504485372</v>
      </c>
      <c r="P84" s="18">
        <f t="shared" si="215"/>
        <v>3.3934036228641995</v>
      </c>
      <c r="Q84" s="18">
        <f t="shared" si="216"/>
        <v>4.4187896223123913</v>
      </c>
      <c r="S84" s="18">
        <f t="shared" si="217"/>
        <v>5.0411619957785314</v>
      </c>
      <c r="T84" s="18">
        <f t="shared" si="218"/>
        <v>3.3320673119040078</v>
      </c>
      <c r="U84" s="18">
        <f t="shared" si="219"/>
        <v>6.9146941015204577</v>
      </c>
      <c r="W84" t="str">
        <f t="shared" si="256"/>
        <v>21 Science, research, engineering and technology professionals</v>
      </c>
      <c r="X84" s="18">
        <f t="shared" si="220"/>
        <v>1.2088634251374186</v>
      </c>
      <c r="Y84" s="18">
        <f t="shared" si="220"/>
        <v>11.560097489879805</v>
      </c>
      <c r="Z84" s="18">
        <f t="shared" si="220"/>
        <v>4.0688640300218903</v>
      </c>
      <c r="AA84" s="18">
        <f t="shared" si="220"/>
        <v>1.3810357570670506</v>
      </c>
      <c r="AB84" s="18">
        <f t="shared" si="221"/>
        <v>2.8264901844791801</v>
      </c>
      <c r="AD84" s="18">
        <f t="shared" si="222"/>
        <v>2.2691753267767512</v>
      </c>
      <c r="AE84" s="18">
        <f t="shared" si="223"/>
        <v>2.6995752756524105</v>
      </c>
      <c r="AF84" s="18">
        <f t="shared" si="224"/>
        <v>4.3400341722341418</v>
      </c>
      <c r="AH84" t="str">
        <f t="shared" si="257"/>
        <v>21 Science, research, engineering and technology professionals</v>
      </c>
      <c r="AI84" s="18">
        <f t="shared" si="225"/>
        <v>0.58753236727462355</v>
      </c>
      <c r="AJ84" s="18">
        <f t="shared" si="225"/>
        <v>19.898308230323391</v>
      </c>
      <c r="AK84" s="18">
        <f t="shared" si="225"/>
        <v>4.0477621926877649</v>
      </c>
      <c r="AL84" s="18">
        <f t="shared" si="225"/>
        <v>1.926230016860786</v>
      </c>
      <c r="AM84" s="18">
        <f t="shared" si="226"/>
        <v>3.6310203314694922</v>
      </c>
      <c r="AO84" s="18">
        <f t="shared" si="227"/>
        <v>2.6285568813752658</v>
      </c>
      <c r="AP84" s="18">
        <f t="shared" si="228"/>
        <v>2.7212521192287564</v>
      </c>
      <c r="AQ84" s="18">
        <f t="shared" si="229"/>
        <v>4.6299334142989368</v>
      </c>
      <c r="AS84" t="str">
        <f t="shared" si="258"/>
        <v>21 Science, research, engineering and technology professionals</v>
      </c>
      <c r="AT84" s="18">
        <f t="shared" si="230"/>
        <v>-1.1717542830068983</v>
      </c>
      <c r="AU84" s="18">
        <f t="shared" si="230"/>
        <v>17.892572038149911</v>
      </c>
      <c r="AV84" s="18">
        <f t="shared" si="230"/>
        <v>2.3417946804386691</v>
      </c>
      <c r="AW84" s="18">
        <f t="shared" si="230"/>
        <v>1.0125467686727507</v>
      </c>
      <c r="AX84" s="18">
        <f t="shared" si="231"/>
        <v>2.4103969796699154</v>
      </c>
      <c r="AZ84" s="18">
        <f t="shared" si="232"/>
        <v>1.4536999481491453</v>
      </c>
      <c r="BA84" s="18">
        <f t="shared" si="233"/>
        <v>2.3475137420735148</v>
      </c>
      <c r="BB84" s="18">
        <f t="shared" si="234"/>
        <v>3.4282772824725471</v>
      </c>
      <c r="BD84" t="str">
        <f t="shared" si="259"/>
        <v>21 Science, research, engineering and technology professionals</v>
      </c>
      <c r="BE84" s="18">
        <f t="shared" si="235"/>
        <v>5.9013200539357991</v>
      </c>
      <c r="BF84" s="18">
        <f t="shared" si="235"/>
        <v>-2.3882073217442956</v>
      </c>
      <c r="BG84" s="18">
        <f t="shared" si="235"/>
        <v>3.2190044152277997</v>
      </c>
      <c r="BH84" s="18">
        <f t="shared" si="235"/>
        <v>0.94287059426376718</v>
      </c>
      <c r="BI84" s="18">
        <f t="shared" si="236"/>
        <v>1.4357560294610439</v>
      </c>
      <c r="BK84" s="18">
        <f t="shared" si="237"/>
        <v>1.6959495898478449</v>
      </c>
      <c r="BL84" s="18">
        <f t="shared" si="238"/>
        <v>2.1322652869955272</v>
      </c>
      <c r="BM84" s="18">
        <f t="shared" si="239"/>
        <v>3.4332525515419654</v>
      </c>
      <c r="BO84" t="str">
        <f t="shared" si="260"/>
        <v>21 Science, research, engineering and technology professionals</v>
      </c>
      <c r="BP84" s="18">
        <f t="shared" si="240"/>
        <v>3.9237170351589912</v>
      </c>
      <c r="BQ84" s="18">
        <f t="shared" si="240"/>
        <v>-1.9724762773630111</v>
      </c>
      <c r="BR84" s="18">
        <f t="shared" si="240"/>
        <v>1.643237625247651</v>
      </c>
      <c r="BS84" s="18">
        <f t="shared" si="240"/>
        <v>-0.88287934908164445</v>
      </c>
      <c r="BT84" s="18">
        <f t="shared" si="241"/>
        <v>-0.16927996912253773</v>
      </c>
      <c r="BV84" s="18">
        <f t="shared" si="242"/>
        <v>-4.7894214343768837E-2</v>
      </c>
      <c r="BW84" s="18">
        <f t="shared" si="243"/>
        <v>2.0543213019196038</v>
      </c>
      <c r="BX84" s="18">
        <f t="shared" si="244"/>
        <v>2.0183248240060125</v>
      </c>
      <c r="BZ84" t="str">
        <f t="shared" si="261"/>
        <v>21 Science, research, engineering and technology professionals</v>
      </c>
      <c r="CA84" s="18">
        <f t="shared" si="245"/>
        <v>3.1645288703990859</v>
      </c>
      <c r="CB84" s="18">
        <f t="shared" si="245"/>
        <v>2.9668531124349862</v>
      </c>
      <c r="CC84" s="18">
        <f t="shared" si="245"/>
        <v>0.935559660862606</v>
      </c>
      <c r="CD84" s="18">
        <f t="shared" si="245"/>
        <v>-3.6847677938040557</v>
      </c>
      <c r="CE84" s="18">
        <f t="shared" si="246"/>
        <v>-1.8553205128475692</v>
      </c>
      <c r="CG84" s="18">
        <f t="shared" si="247"/>
        <v>-2.1686494057852945</v>
      </c>
      <c r="CH84" s="18">
        <f t="shared" si="248"/>
        <v>1.7778971573884972</v>
      </c>
      <c r="CI84" s="18">
        <f t="shared" si="249"/>
        <v>0.14717390039153955</v>
      </c>
      <c r="CK84" t="str">
        <f t="shared" si="262"/>
        <v>21 Science, research, engineering and technology professionals</v>
      </c>
      <c r="CL84" s="18">
        <f t="shared" si="250"/>
        <v>7.9234554229269172</v>
      </c>
      <c r="CM84" s="18">
        <f t="shared" si="250"/>
        <v>-6.4074969742368593</v>
      </c>
      <c r="CN84" s="18">
        <f t="shared" si="250"/>
        <v>9.729831061271522</v>
      </c>
      <c r="CO84" s="18">
        <f t="shared" si="250"/>
        <v>-0.21242999099689852</v>
      </c>
      <c r="CP84" s="18">
        <f t="shared" si="251"/>
        <v>2.3827564300429538</v>
      </c>
      <c r="CR84" s="18">
        <f t="shared" si="252"/>
        <v>2.9973066481181476</v>
      </c>
      <c r="CS84" s="18">
        <f t="shared" si="253"/>
        <v>2.4353588622443967</v>
      </c>
      <c r="CT84" s="18">
        <f t="shared" si="254"/>
        <v>4.7014829282467252</v>
      </c>
    </row>
    <row r="85" spans="1:98" x14ac:dyDescent="0.2">
      <c r="A85" t="str">
        <f t="shared" si="209"/>
        <v>22 Health professionals</v>
      </c>
      <c r="B85" s="18">
        <f t="shared" si="210"/>
        <v>10.72534449754421</v>
      </c>
      <c r="C85" s="18">
        <f t="shared" si="210"/>
        <v>-10.62533442352408</v>
      </c>
      <c r="D85" s="18">
        <f t="shared" si="210"/>
        <v>4.4455808556017828</v>
      </c>
      <c r="E85" s="18">
        <f t="shared" si="210"/>
        <v>2.7035116798936221</v>
      </c>
      <c r="F85" s="18">
        <f t="shared" si="211"/>
        <v>2.3516520492742332</v>
      </c>
      <c r="H85" s="18">
        <f t="shared" si="212"/>
        <v>3.280948756148705</v>
      </c>
      <c r="I85" s="18">
        <f t="shared" si="213"/>
        <v>3.2453076073788223</v>
      </c>
      <c r="J85" s="18">
        <f t="shared" si="214"/>
        <v>5.5158269694085327</v>
      </c>
      <c r="L85" t="str">
        <f t="shared" si="255"/>
        <v>22 Health professionals</v>
      </c>
      <c r="M85" s="18">
        <f t="shared" si="215"/>
        <v>11.379766369692357</v>
      </c>
      <c r="N85" s="18">
        <f t="shared" si="215"/>
        <v>-13.40459916247495</v>
      </c>
      <c r="O85" s="18">
        <f t="shared" si="215"/>
        <v>2.5469312203396433</v>
      </c>
      <c r="P85" s="18">
        <f t="shared" si="215"/>
        <v>2.230806730939805</v>
      </c>
      <c r="Q85" s="18">
        <f t="shared" si="216"/>
        <v>1.2733970706120257</v>
      </c>
      <c r="S85" s="18">
        <f t="shared" si="217"/>
        <v>2.3360731314044925</v>
      </c>
      <c r="T85" s="18">
        <f t="shared" si="218"/>
        <v>3.011861202740107</v>
      </c>
      <c r="U85" s="18">
        <f t="shared" si="219"/>
        <v>4.640216956617893</v>
      </c>
      <c r="W85" t="str">
        <f t="shared" si="256"/>
        <v>22 Health professionals</v>
      </c>
      <c r="X85" s="18">
        <f t="shared" si="220"/>
        <v>4.791488201640548</v>
      </c>
      <c r="Y85" s="18">
        <f t="shared" si="220"/>
        <v>5.4551540034857959</v>
      </c>
      <c r="Z85" s="18">
        <f t="shared" si="220"/>
        <v>0.87513264297414128</v>
      </c>
      <c r="AA85" s="18">
        <f t="shared" si="220"/>
        <v>1.6601880632173494</v>
      </c>
      <c r="AB85" s="18">
        <f t="shared" si="221"/>
        <v>1.6467724591086252</v>
      </c>
      <c r="AD85" s="18">
        <f t="shared" si="222"/>
        <v>1.3978264102985971</v>
      </c>
      <c r="AE85" s="18">
        <f t="shared" si="223"/>
        <v>3.3770715693626219</v>
      </c>
      <c r="AF85" s="18">
        <f t="shared" si="224"/>
        <v>4.2880560776694443</v>
      </c>
      <c r="AH85" t="str">
        <f t="shared" si="257"/>
        <v>22 Health professionals</v>
      </c>
      <c r="AI85" s="18">
        <f t="shared" si="225"/>
        <v>-4.8517067756494452</v>
      </c>
      <c r="AJ85" s="18">
        <f t="shared" si="225"/>
        <v>-3.7823650379156581</v>
      </c>
      <c r="AK85" s="18">
        <f t="shared" si="225"/>
        <v>-10.58122295118501</v>
      </c>
      <c r="AL85" s="18">
        <f t="shared" si="225"/>
        <v>-7.1050682239411795</v>
      </c>
      <c r="AM85" s="18">
        <f t="shared" si="226"/>
        <v>-8.0037961796482371</v>
      </c>
      <c r="AO85" s="18">
        <f t="shared" si="227"/>
        <v>-8.2785478305284386</v>
      </c>
      <c r="AP85" s="18">
        <f t="shared" si="228"/>
        <v>1.2264742384657579</v>
      </c>
      <c r="AQ85" s="18">
        <f t="shared" si="229"/>
        <v>-4.8524358670643313</v>
      </c>
      <c r="AS85" t="str">
        <f t="shared" si="258"/>
        <v>22 Health professionals</v>
      </c>
      <c r="AT85" s="18">
        <f t="shared" si="230"/>
        <v>5.8551092552005857</v>
      </c>
      <c r="AU85" s="18">
        <f t="shared" si="230"/>
        <v>15.607371541394732</v>
      </c>
      <c r="AV85" s="18">
        <f t="shared" si="230"/>
        <v>0.94018859095952312</v>
      </c>
      <c r="AW85" s="18">
        <f t="shared" si="230"/>
        <v>1.6915862598525289</v>
      </c>
      <c r="AX85" s="18">
        <f t="shared" si="231"/>
        <v>2.2727111985343385</v>
      </c>
      <c r="AZ85" s="18">
        <f t="shared" si="232"/>
        <v>1.4405009290389792</v>
      </c>
      <c r="BA85" s="18">
        <f t="shared" si="233"/>
        <v>3.0973400171294241</v>
      </c>
      <c r="BB85" s="18">
        <f t="shared" si="234"/>
        <v>4.0710343360376822</v>
      </c>
      <c r="BD85" t="str">
        <f t="shared" si="259"/>
        <v>22 Health professionals</v>
      </c>
      <c r="BE85" s="18">
        <f t="shared" si="235"/>
        <v>6.6792370125437373</v>
      </c>
      <c r="BF85" s="18">
        <f t="shared" si="235"/>
        <v>7.6710417372061857</v>
      </c>
      <c r="BG85" s="18">
        <f t="shared" si="235"/>
        <v>2.1554816292090884E-2</v>
      </c>
      <c r="BH85" s="18">
        <f t="shared" si="235"/>
        <v>0.73311718060069531</v>
      </c>
      <c r="BI85" s="18">
        <f t="shared" si="236"/>
        <v>0.92949573878691183</v>
      </c>
      <c r="BK85" s="18">
        <f t="shared" si="237"/>
        <v>0.49536903922424713</v>
      </c>
      <c r="BL85" s="18">
        <f t="shared" si="238"/>
        <v>2.9622810062698735</v>
      </c>
      <c r="BM85" s="18">
        <f t="shared" si="239"/>
        <v>3.2954709013063299</v>
      </c>
      <c r="BO85" t="str">
        <f t="shared" si="260"/>
        <v>22 Health professionals</v>
      </c>
      <c r="BP85" s="18">
        <f t="shared" si="240"/>
        <v>5.2700059863088455</v>
      </c>
      <c r="BQ85" s="18">
        <f t="shared" si="240"/>
        <v>5.4262923425885345</v>
      </c>
      <c r="BR85" s="18">
        <f t="shared" si="240"/>
        <v>-2.1669791508662661</v>
      </c>
      <c r="BS85" s="18">
        <f t="shared" si="240"/>
        <v>-1.9767467619643542</v>
      </c>
      <c r="BT85" s="18">
        <f t="shared" si="241"/>
        <v>-1.589438281675748</v>
      </c>
      <c r="BV85" s="18">
        <f t="shared" si="242"/>
        <v>-2.0401986227040148</v>
      </c>
      <c r="BW85" s="18">
        <f t="shared" si="243"/>
        <v>2.398416902811018</v>
      </c>
      <c r="BX85" s="18">
        <f t="shared" si="244"/>
        <v>0.9999165892577544</v>
      </c>
      <c r="BZ85" t="str">
        <f t="shared" si="261"/>
        <v>22 Health professionals</v>
      </c>
      <c r="CA85" s="18">
        <f t="shared" si="245"/>
        <v>0.47775529632707592</v>
      </c>
      <c r="CB85" s="18">
        <f t="shared" si="245"/>
        <v>8.0819350974103976E-2</v>
      </c>
      <c r="CC85" s="18">
        <f t="shared" si="245"/>
        <v>1.1784219576265187</v>
      </c>
      <c r="CD85" s="18">
        <f t="shared" si="245"/>
        <v>-3.6866359917235081</v>
      </c>
      <c r="CE85" s="18">
        <f t="shared" si="246"/>
        <v>-1.957135256627518</v>
      </c>
      <c r="CG85" s="18">
        <f t="shared" si="247"/>
        <v>-2.0915139345201061</v>
      </c>
      <c r="CH85" s="18">
        <f t="shared" si="248"/>
        <v>2.2311152183414285</v>
      </c>
      <c r="CI85" s="18">
        <f t="shared" si="249"/>
        <v>0.76219277219524706</v>
      </c>
      <c r="CK85" t="str">
        <f t="shared" si="262"/>
        <v>22 Health professionals</v>
      </c>
      <c r="CL85" s="18">
        <f t="shared" si="250"/>
        <v>8.6454342484202797</v>
      </c>
      <c r="CM85" s="18">
        <f t="shared" si="250"/>
        <v>-7.1161142268411641</v>
      </c>
      <c r="CN85" s="18">
        <f t="shared" si="250"/>
        <v>3.4491002766510181</v>
      </c>
      <c r="CO85" s="18">
        <f t="shared" si="250"/>
        <v>-7.4537253874684684E-2</v>
      </c>
      <c r="CP85" s="18">
        <f t="shared" si="251"/>
        <v>0.55321893090660712</v>
      </c>
      <c r="CR85" s="18">
        <f t="shared" si="252"/>
        <v>1.0864669836713414</v>
      </c>
      <c r="CS85" s="18">
        <f t="shared" si="253"/>
        <v>2.574250682469903</v>
      </c>
      <c r="CT85" s="18">
        <f t="shared" si="254"/>
        <v>3.3533084970379212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4.7193190101435523</v>
      </c>
      <c r="C86" s="18">
        <f t="shared" si="210"/>
        <v>-2.9396820439257954</v>
      </c>
      <c r="D86" s="18">
        <f t="shared" si="210"/>
        <v>1.18320380302539</v>
      </c>
      <c r="E86" s="18">
        <f t="shared" si="210"/>
        <v>1.2991911331685868</v>
      </c>
      <c r="F86" s="18">
        <f t="shared" si="211"/>
        <v>0.99275652539032588</v>
      </c>
      <c r="H86" s="18">
        <f t="shared" si="212"/>
        <v>1.2605139242589436</v>
      </c>
      <c r="I86" s="18">
        <f t="shared" si="213"/>
        <v>2.7771577224775079</v>
      </c>
      <c r="J86" s="18">
        <f t="shared" si="214"/>
        <v>3.6610162137409974</v>
      </c>
      <c r="L86" t="str">
        <f t="shared" si="255"/>
        <v>23 Teaching and other educational professionals</v>
      </c>
      <c r="M86" s="18">
        <f t="shared" si="215"/>
        <v>6.1753325897656142</v>
      </c>
      <c r="N86" s="18">
        <f t="shared" si="215"/>
        <v>-4.2245660454921063</v>
      </c>
      <c r="O86" s="18">
        <f t="shared" si="215"/>
        <v>0.90393082901647492</v>
      </c>
      <c r="P86" s="18">
        <f t="shared" si="215"/>
        <v>1.2830814573711713</v>
      </c>
      <c r="Q86" s="18">
        <f t="shared" si="216"/>
        <v>0.81153459512859349</v>
      </c>
      <c r="S86" s="18">
        <f t="shared" si="217"/>
        <v>1.1565398812647398</v>
      </c>
      <c r="T86" s="18">
        <f t="shared" si="218"/>
        <v>2.8045824021084131</v>
      </c>
      <c r="U86" s="18">
        <f t="shared" si="219"/>
        <v>3.6108564869311799</v>
      </c>
      <c r="W86" t="str">
        <f t="shared" si="256"/>
        <v>23 Teaching and other educational professionals</v>
      </c>
      <c r="X86" s="18">
        <f t="shared" si="220"/>
        <v>-3.573986724273992</v>
      </c>
      <c r="Y86" s="18">
        <f t="shared" si="220"/>
        <v>15.945751356169581</v>
      </c>
      <c r="Z86" s="18">
        <f t="shared" si="220"/>
        <v>-5.0396364054274168</v>
      </c>
      <c r="AA86" s="18">
        <f t="shared" si="220"/>
        <v>-2.0031443085415601</v>
      </c>
      <c r="AB86" s="18">
        <f t="shared" si="221"/>
        <v>-1.9369253340464576</v>
      </c>
      <c r="AD86" s="18">
        <f t="shared" si="222"/>
        <v>-3.0259462777862733</v>
      </c>
      <c r="AE86" s="18">
        <f t="shared" si="223"/>
        <v>2.3065293323278668</v>
      </c>
      <c r="AF86" s="18">
        <f t="shared" si="224"/>
        <v>0.25245829487636762</v>
      </c>
      <c r="AH86" t="str">
        <f t="shared" si="257"/>
        <v>23 Teaching and other educational professionals</v>
      </c>
      <c r="AI86" s="18">
        <f t="shared" si="225"/>
        <v>-13.569029365152174</v>
      </c>
      <c r="AJ86" s="18">
        <f t="shared" si="225"/>
        <v>1.5904746254121305</v>
      </c>
      <c r="AK86" s="18">
        <f t="shared" si="225"/>
        <v>-12.719796760113899</v>
      </c>
      <c r="AL86" s="18">
        <f t="shared" si="225"/>
        <v>0.35865652835955775</v>
      </c>
      <c r="AM86" s="18">
        <f t="shared" si="226"/>
        <v>-3.8528849138231291</v>
      </c>
      <c r="AO86" s="18">
        <f t="shared" si="227"/>
        <v>-4.2052278244445018</v>
      </c>
      <c r="AP86" s="18">
        <f t="shared" si="228"/>
        <v>1.0185073325235328</v>
      </c>
      <c r="AQ86" s="18">
        <f t="shared" si="229"/>
        <v>-2.4516615854567103</v>
      </c>
      <c r="AS86" t="str">
        <f t="shared" si="258"/>
        <v>23 Teaching and other educational professionals</v>
      </c>
      <c r="AT86" s="18">
        <f t="shared" si="230"/>
        <v>-1.7064331382342979</v>
      </c>
      <c r="AU86" s="18">
        <f t="shared" si="230"/>
        <v>16.067572092268279</v>
      </c>
      <c r="AV86" s="18">
        <f t="shared" si="230"/>
        <v>-4.1356561227558375</v>
      </c>
      <c r="AW86" s="18">
        <f t="shared" si="230"/>
        <v>-0.82011195524811509</v>
      </c>
      <c r="AX86" s="18">
        <f t="shared" si="231"/>
        <v>-0.89922863828876265</v>
      </c>
      <c r="AZ86" s="18">
        <f t="shared" si="232"/>
        <v>-1.93784254695617</v>
      </c>
      <c r="BA86" s="18">
        <f t="shared" si="233"/>
        <v>2.1947986053687307</v>
      </c>
      <c r="BB86" s="18">
        <f t="shared" si="234"/>
        <v>0.82150216029752698</v>
      </c>
      <c r="BD86" t="str">
        <f t="shared" si="259"/>
        <v>23 Teaching and other educational professionals</v>
      </c>
      <c r="BE86" s="18">
        <f t="shared" si="235"/>
        <v>3.2830142716515853</v>
      </c>
      <c r="BF86" s="18">
        <f t="shared" si="235"/>
        <v>12.642171104735578</v>
      </c>
      <c r="BG86" s="18">
        <f t="shared" si="235"/>
        <v>-1.5514977082978221</v>
      </c>
      <c r="BH86" s="18">
        <f t="shared" si="235"/>
        <v>1.6360117460504808</v>
      </c>
      <c r="BI86" s="18">
        <f t="shared" si="236"/>
        <v>1.2777210969600494</v>
      </c>
      <c r="BK86" s="18">
        <f t="shared" si="237"/>
        <v>0.56220351382809675</v>
      </c>
      <c r="BL86" s="18">
        <f t="shared" si="238"/>
        <v>2.3833955970664844</v>
      </c>
      <c r="BM86" s="18">
        <f t="shared" si="239"/>
        <v>2.7923434501528899</v>
      </c>
      <c r="BO86" t="str">
        <f t="shared" si="260"/>
        <v>23 Teaching and other educational professionals</v>
      </c>
      <c r="BP86" s="18">
        <f t="shared" si="240"/>
        <v>1.0814788843474865</v>
      </c>
      <c r="BQ86" s="18">
        <f t="shared" si="240"/>
        <v>13.199667120956949</v>
      </c>
      <c r="BR86" s="18">
        <f t="shared" si="240"/>
        <v>-4.5171216609281251</v>
      </c>
      <c r="BS86" s="18">
        <f t="shared" si="240"/>
        <v>-2.0368356348622219</v>
      </c>
      <c r="BT86" s="18">
        <f t="shared" si="241"/>
        <v>-1.9367472807281239</v>
      </c>
      <c r="BV86" s="18">
        <f t="shared" si="242"/>
        <v>-2.8706749495788886</v>
      </c>
      <c r="BW86" s="18">
        <f t="shared" si="243"/>
        <v>2.1267786058967619</v>
      </c>
      <c r="BX86" s="18">
        <f t="shared" si="244"/>
        <v>0.11385060031450234</v>
      </c>
      <c r="BZ86" t="str">
        <f t="shared" si="261"/>
        <v>23 Teaching and other educational professionals</v>
      </c>
      <c r="CA86" s="18">
        <f t="shared" si="245"/>
        <v>-2.4308720125809535</v>
      </c>
      <c r="CB86" s="18">
        <f t="shared" si="245"/>
        <v>19.235766007872535</v>
      </c>
      <c r="CC86" s="18">
        <f t="shared" si="245"/>
        <v>-2.4546776671735659</v>
      </c>
      <c r="CD86" s="18">
        <f t="shared" si="245"/>
        <v>-3.4829873618493878</v>
      </c>
      <c r="CE86" s="18">
        <f t="shared" si="246"/>
        <v>-1.8749606867248025</v>
      </c>
      <c r="CG86" s="18">
        <f t="shared" si="247"/>
        <v>-3.1414276199683067</v>
      </c>
      <c r="CH86" s="18">
        <f t="shared" si="248"/>
        <v>2.0677973422105644</v>
      </c>
      <c r="CI86" s="18">
        <f t="shared" si="249"/>
        <v>-0.1421265866120125</v>
      </c>
      <c r="CK86" t="str">
        <f t="shared" si="262"/>
        <v>23 Teaching and other educational professionals</v>
      </c>
      <c r="CL86" s="18">
        <f t="shared" si="250"/>
        <v>7.531713611260793</v>
      </c>
      <c r="CM86" s="18">
        <f t="shared" si="250"/>
        <v>18.07490879126852</v>
      </c>
      <c r="CN86" s="18">
        <f t="shared" si="250"/>
        <v>2.6644569532200402</v>
      </c>
      <c r="CO86" s="18">
        <f t="shared" si="250"/>
        <v>-0.80099943258872264</v>
      </c>
      <c r="CP86" s="18">
        <f t="shared" si="251"/>
        <v>1.3667908071833157</v>
      </c>
      <c r="CR86" s="18">
        <f t="shared" si="252"/>
        <v>0.34095632342934223</v>
      </c>
      <c r="CS86" s="18">
        <f t="shared" si="253"/>
        <v>2.7025077018903332</v>
      </c>
      <c r="CT86" s="18">
        <f t="shared" si="254"/>
        <v>2.939068582912574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8.5185290494246289</v>
      </c>
      <c r="C87" s="18">
        <f t="shared" si="210"/>
        <v>-2.3294249424540392</v>
      </c>
      <c r="D87" s="18">
        <f t="shared" si="210"/>
        <v>4.3865481456038413</v>
      </c>
      <c r="E87" s="18">
        <f t="shared" si="210"/>
        <v>3.0887189810679061</v>
      </c>
      <c r="F87" s="18">
        <f t="shared" si="211"/>
        <v>3.1439160241782949</v>
      </c>
      <c r="H87" s="18">
        <f t="shared" si="212"/>
        <v>3.5195258564641785</v>
      </c>
      <c r="I87" s="18">
        <f t="shared" si="213"/>
        <v>3.3907929730341735</v>
      </c>
      <c r="J87" s="18">
        <f t="shared" si="214"/>
        <v>5.7984990225380395</v>
      </c>
      <c r="L87" t="str">
        <f t="shared" si="255"/>
        <v>24 Business, media and public service professionals</v>
      </c>
      <c r="M87" s="18">
        <f t="shared" si="215"/>
        <v>9.8400989344800127</v>
      </c>
      <c r="N87" s="18">
        <f t="shared" si="215"/>
        <v>-1.7084175870310969</v>
      </c>
      <c r="O87" s="18">
        <f t="shared" si="215"/>
        <v>3.6770327145326576</v>
      </c>
      <c r="P87" s="18">
        <f t="shared" si="215"/>
        <v>2.6400948607570918</v>
      </c>
      <c r="Q87" s="18">
        <f t="shared" si="216"/>
        <v>2.6848145451195515</v>
      </c>
      <c r="S87" s="18">
        <f t="shared" si="217"/>
        <v>2.9845833202523986</v>
      </c>
      <c r="T87" s="18">
        <f t="shared" si="218"/>
        <v>3.2110363740443182</v>
      </c>
      <c r="U87" s="18">
        <f t="shared" si="219"/>
        <v>5.2714298134446169</v>
      </c>
      <c r="W87" t="str">
        <f t="shared" si="256"/>
        <v>24 Business, media and public service professionals</v>
      </c>
      <c r="X87" s="18">
        <f t="shared" si="220"/>
        <v>2.2779146919134741</v>
      </c>
      <c r="Y87" s="18">
        <f t="shared" si="220"/>
        <v>19.463747095704331</v>
      </c>
      <c r="Z87" s="18">
        <f t="shared" si="220"/>
        <v>0.82620473065575517</v>
      </c>
      <c r="AA87" s="18">
        <f t="shared" si="220"/>
        <v>1.3310968973042847</v>
      </c>
      <c r="AB87" s="18">
        <f t="shared" si="221"/>
        <v>2.2193622222037357</v>
      </c>
      <c r="AD87" s="18">
        <f t="shared" si="222"/>
        <v>1.1625192126647255</v>
      </c>
      <c r="AE87" s="18">
        <f t="shared" si="223"/>
        <v>3.0863872805731107</v>
      </c>
      <c r="AF87" s="18">
        <f t="shared" si="224"/>
        <v>3.8681271930320227</v>
      </c>
      <c r="AH87" t="str">
        <f t="shared" si="257"/>
        <v>24 Business, media and public service professionals</v>
      </c>
      <c r="AI87" s="18">
        <f t="shared" si="225"/>
        <v>-2.1178816902290287</v>
      </c>
      <c r="AJ87" s="18">
        <f t="shared" si="225"/>
        <v>19.776888366896127</v>
      </c>
      <c r="AK87" s="18">
        <f t="shared" si="225"/>
        <v>-1.0753189824766696</v>
      </c>
      <c r="AL87" s="18">
        <f t="shared" si="225"/>
        <v>1.3086661364201335</v>
      </c>
      <c r="AM87" s="18">
        <f t="shared" si="226"/>
        <v>1.6155432480068566</v>
      </c>
      <c r="AO87" s="18">
        <f t="shared" si="227"/>
        <v>0.50768834040355593</v>
      </c>
      <c r="AP87" s="18">
        <f t="shared" si="228"/>
        <v>2.2300583664272011</v>
      </c>
      <c r="AQ87" s="18">
        <f t="shared" si="229"/>
        <v>2.6065585867892205</v>
      </c>
      <c r="AS87" t="str">
        <f t="shared" si="258"/>
        <v>24 Business, media and public service professionals</v>
      </c>
      <c r="AT87" s="18">
        <f t="shared" si="230"/>
        <v>0.6462072005078312</v>
      </c>
      <c r="AU87" s="18">
        <f t="shared" si="230"/>
        <v>25.677565528113266</v>
      </c>
      <c r="AV87" s="18">
        <f t="shared" si="230"/>
        <v>0.77996355789522465</v>
      </c>
      <c r="AW87" s="18">
        <f t="shared" si="230"/>
        <v>1.6831356656201946</v>
      </c>
      <c r="AX87" s="18">
        <f t="shared" si="231"/>
        <v>2.7516082256392238</v>
      </c>
      <c r="AZ87" s="18">
        <f t="shared" si="232"/>
        <v>1.3811825190021887</v>
      </c>
      <c r="BA87" s="18">
        <f t="shared" si="233"/>
        <v>2.9198833068654784</v>
      </c>
      <c r="BB87" s="18">
        <f t="shared" si="234"/>
        <v>3.8734341639026004</v>
      </c>
      <c r="BD87" t="str">
        <f t="shared" si="259"/>
        <v>24 Business, media and public service professionals</v>
      </c>
      <c r="BE87" s="18">
        <f t="shared" si="235"/>
        <v>6.3476047543852276</v>
      </c>
      <c r="BF87" s="18">
        <f t="shared" si="235"/>
        <v>6.287484647294872</v>
      </c>
      <c r="BG87" s="18">
        <f t="shared" si="235"/>
        <v>0.84917730124558499</v>
      </c>
      <c r="BH87" s="18">
        <f t="shared" si="235"/>
        <v>1.0689331986261319</v>
      </c>
      <c r="BI87" s="18">
        <f t="shared" si="236"/>
        <v>1.3185105011484621</v>
      </c>
      <c r="BK87" s="18">
        <f t="shared" si="237"/>
        <v>0.99562807761039984</v>
      </c>
      <c r="BL87" s="18">
        <f t="shared" si="238"/>
        <v>2.5247147570039319</v>
      </c>
      <c r="BM87" s="18">
        <f t="shared" si="239"/>
        <v>3.2418885468323166</v>
      </c>
      <c r="BO87" t="str">
        <f t="shared" si="260"/>
        <v>24 Business, media and public service professionals</v>
      </c>
      <c r="BP87" s="18">
        <f t="shared" si="240"/>
        <v>3.4799612594630158</v>
      </c>
      <c r="BQ87" s="18">
        <f t="shared" si="240"/>
        <v>6.6493806197787109</v>
      </c>
      <c r="BR87" s="18">
        <f t="shared" si="240"/>
        <v>-2.2608176594384521</v>
      </c>
      <c r="BS87" s="18">
        <f t="shared" si="240"/>
        <v>-1.9136116777956125</v>
      </c>
      <c r="BT87" s="18">
        <f t="shared" si="241"/>
        <v>-1.5083688460959643</v>
      </c>
      <c r="BV87" s="18">
        <f t="shared" si="242"/>
        <v>-2.0294838340832899</v>
      </c>
      <c r="BW87" s="18">
        <f t="shared" si="243"/>
        <v>2.067754162404789</v>
      </c>
      <c r="BX87" s="18">
        <f t="shared" si="244"/>
        <v>0.60431437773265095</v>
      </c>
      <c r="BZ87" t="str">
        <f t="shared" si="261"/>
        <v>24 Business, media and public service professionals</v>
      </c>
      <c r="CA87" s="18">
        <f t="shared" si="245"/>
        <v>1.7147188442443229</v>
      </c>
      <c r="CB87" s="18">
        <f t="shared" si="245"/>
        <v>13.921775556432969</v>
      </c>
      <c r="CC87" s="18">
        <f t="shared" si="245"/>
        <v>-1.5263491307778931</v>
      </c>
      <c r="CD87" s="18">
        <f t="shared" si="245"/>
        <v>-4.1253349306107019</v>
      </c>
      <c r="CE87" s="18">
        <f t="shared" si="246"/>
        <v>-2.2728246659906359</v>
      </c>
      <c r="CG87" s="18">
        <f t="shared" si="247"/>
        <v>-3.2667187180543844</v>
      </c>
      <c r="CH87" s="18">
        <f t="shared" si="248"/>
        <v>1.9619334050655635</v>
      </c>
      <c r="CI87" s="18">
        <f t="shared" si="249"/>
        <v>-0.36951870287089683</v>
      </c>
      <c r="CK87" t="str">
        <f t="shared" si="262"/>
        <v>24 Business, media and public service professionals</v>
      </c>
      <c r="CL87" s="18">
        <f t="shared" si="250"/>
        <v>8.259288399041953</v>
      </c>
      <c r="CM87" s="18">
        <f t="shared" si="250"/>
        <v>-2.9507618270886438</v>
      </c>
      <c r="CN87" s="18">
        <f t="shared" si="250"/>
        <v>3.8695512638888596</v>
      </c>
      <c r="CO87" s="18">
        <f t="shared" si="250"/>
        <v>-1.1408858109963615</v>
      </c>
      <c r="CP87" s="18">
        <f t="shared" si="251"/>
        <v>0.28247286144991168</v>
      </c>
      <c r="CR87" s="18">
        <f t="shared" si="252"/>
        <v>0.5018126921696453</v>
      </c>
      <c r="CS87" s="18">
        <f t="shared" si="253"/>
        <v>2.4300330570778073</v>
      </c>
      <c r="CT87" s="18">
        <f t="shared" si="254"/>
        <v>2.7923536871993004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11.524534149001052</v>
      </c>
      <c r="C88" s="18">
        <f t="shared" si="210"/>
        <v>-3.6661877427417888</v>
      </c>
      <c r="D88" s="18">
        <f t="shared" si="210"/>
        <v>3.2139873455403034</v>
      </c>
      <c r="E88" s="18">
        <f t="shared" si="210"/>
        <v>3.9719931931885943</v>
      </c>
      <c r="F88" s="18">
        <f t="shared" si="211"/>
        <v>3.2409997596632767</v>
      </c>
      <c r="H88" s="18">
        <f t="shared" si="212"/>
        <v>3.7187080529337502</v>
      </c>
      <c r="I88" s="18">
        <f t="shared" si="213"/>
        <v>3.1192032385902291</v>
      </c>
      <c r="J88" s="18">
        <f t="shared" si="214"/>
        <v>5.7540172177093396</v>
      </c>
      <c r="L88" t="str">
        <f t="shared" si="255"/>
        <v>31 Science, engineering and technology associate professionals</v>
      </c>
      <c r="M88" s="18">
        <f t="shared" si="215"/>
        <v>10.101346456988193</v>
      </c>
      <c r="N88" s="18">
        <f t="shared" si="215"/>
        <v>-2.2817322384718008</v>
      </c>
      <c r="O88" s="18">
        <f t="shared" si="215"/>
        <v>2.627888310304094</v>
      </c>
      <c r="P88" s="18">
        <f t="shared" si="215"/>
        <v>3.357712941253288</v>
      </c>
      <c r="Q88" s="18">
        <f t="shared" si="216"/>
        <v>2.7680762835795569</v>
      </c>
      <c r="S88" s="18">
        <f t="shared" si="217"/>
        <v>3.1138632070278005</v>
      </c>
      <c r="T88" s="18">
        <f t="shared" si="218"/>
        <v>2.8699496689490234</v>
      </c>
      <c r="U88" s="18">
        <f t="shared" si="219"/>
        <v>5.1129349449764439</v>
      </c>
      <c r="W88" t="str">
        <f t="shared" si="256"/>
        <v>31 Science, engineering and technology associate professionals</v>
      </c>
      <c r="X88" s="18">
        <f t="shared" si="220"/>
        <v>3.8315511648621126</v>
      </c>
      <c r="Y88" s="18">
        <f t="shared" si="220"/>
        <v>13.246875199084318</v>
      </c>
      <c r="Z88" s="18">
        <f t="shared" si="220"/>
        <v>-0.12345056870887161</v>
      </c>
      <c r="AA88" s="18">
        <f t="shared" si="220"/>
        <v>1.6512598038980419</v>
      </c>
      <c r="AB88" s="18">
        <f t="shared" si="221"/>
        <v>1.7781308092486903</v>
      </c>
      <c r="AD88" s="18">
        <f t="shared" si="222"/>
        <v>1.0562131899056748</v>
      </c>
      <c r="AE88" s="18">
        <f t="shared" si="223"/>
        <v>2.5783828506766415</v>
      </c>
      <c r="AF88" s="18">
        <f t="shared" si="224"/>
        <v>3.3348708442583641</v>
      </c>
      <c r="AH88" t="str">
        <f t="shared" si="257"/>
        <v>31 Science, engineering and technology associate professionals</v>
      </c>
      <c r="AI88" s="18">
        <f t="shared" si="225"/>
        <v>2.1499221075505615</v>
      </c>
      <c r="AJ88" s="18">
        <f t="shared" si="225"/>
        <v>20.554683223403146</v>
      </c>
      <c r="AK88" s="18">
        <f t="shared" si="225"/>
        <v>1.4492504734371359</v>
      </c>
      <c r="AL88" s="18">
        <f t="shared" si="225"/>
        <v>3.1221415396836427</v>
      </c>
      <c r="AM88" s="18">
        <f t="shared" si="226"/>
        <v>3.6028543791356116</v>
      </c>
      <c r="AO88" s="18">
        <f t="shared" si="227"/>
        <v>2.5614683389566073</v>
      </c>
      <c r="AP88" s="18">
        <f t="shared" si="228"/>
        <v>2.9937132948943956</v>
      </c>
      <c r="AQ88" s="18">
        <f t="shared" si="229"/>
        <v>4.7917196318338462</v>
      </c>
      <c r="AS88" t="str">
        <f t="shared" si="258"/>
        <v>31 Science, engineering and technology associate professionals</v>
      </c>
      <c r="AT88" s="18">
        <f t="shared" si="230"/>
        <v>-0.56985964932642075</v>
      </c>
      <c r="AU88" s="18">
        <f t="shared" si="230"/>
        <v>16.803355501441231</v>
      </c>
      <c r="AV88" s="18">
        <f t="shared" si="230"/>
        <v>-2.6238411930607053</v>
      </c>
      <c r="AW88" s="18">
        <f t="shared" si="230"/>
        <v>0.62695728142427853</v>
      </c>
      <c r="AX88" s="18">
        <f t="shared" si="231"/>
        <v>0.53189527684363025</v>
      </c>
      <c r="AZ88" s="18">
        <f t="shared" si="232"/>
        <v>-0.46852497472115173</v>
      </c>
      <c r="BA88" s="18">
        <f t="shared" si="233"/>
        <v>2.0111950228293818</v>
      </c>
      <c r="BB88" s="18">
        <f t="shared" si="234"/>
        <v>1.6596990552125046</v>
      </c>
      <c r="BD88" t="str">
        <f t="shared" si="259"/>
        <v>31 Science, engineering and technology associate professionals</v>
      </c>
      <c r="BE88" s="18">
        <f t="shared" si="235"/>
        <v>5.3460947668945158</v>
      </c>
      <c r="BF88" s="18">
        <f t="shared" si="235"/>
        <v>2.3113437080992449</v>
      </c>
      <c r="BG88" s="18">
        <f t="shared" si="235"/>
        <v>-3.0315322645078413</v>
      </c>
      <c r="BH88" s="18">
        <f t="shared" si="235"/>
        <v>-0.74515532918918437</v>
      </c>
      <c r="BI88" s="18">
        <f t="shared" si="236"/>
        <v>-1.2784195011161459</v>
      </c>
      <c r="BK88" s="18">
        <f t="shared" si="237"/>
        <v>-1.5132089955629424</v>
      </c>
      <c r="BL88" s="18">
        <f t="shared" si="238"/>
        <v>1.7878668671728937</v>
      </c>
      <c r="BM88" s="18">
        <f t="shared" si="239"/>
        <v>0.63768388820968358</v>
      </c>
      <c r="BO88" t="str">
        <f t="shared" si="260"/>
        <v>31 Science, engineering and technology associate professionals</v>
      </c>
      <c r="BP88" s="18">
        <f t="shared" si="240"/>
        <v>4.3951790077753294</v>
      </c>
      <c r="BQ88" s="18">
        <f t="shared" si="240"/>
        <v>3.77223085601186</v>
      </c>
      <c r="BR88" s="18">
        <f t="shared" si="240"/>
        <v>-3.0417866781684455</v>
      </c>
      <c r="BS88" s="18">
        <f t="shared" si="240"/>
        <v>-0.39481364148805653</v>
      </c>
      <c r="BT88" s="18">
        <f t="shared" si="241"/>
        <v>-0.97633843535120945</v>
      </c>
      <c r="BV88" s="18">
        <f t="shared" si="242"/>
        <v>-1.2850712828562649</v>
      </c>
      <c r="BW88" s="18">
        <f t="shared" si="243"/>
        <v>1.9253825791974766</v>
      </c>
      <c r="BX88" s="18">
        <f t="shared" si="244"/>
        <v>0.96427832096794841</v>
      </c>
      <c r="BZ88" t="str">
        <f t="shared" si="261"/>
        <v>31 Science, engineering and technology associate professionals</v>
      </c>
      <c r="CA88" s="18">
        <f t="shared" si="245"/>
        <v>4.1826782010020436</v>
      </c>
      <c r="CB88" s="18">
        <f t="shared" si="245"/>
        <v>12.240547146721248</v>
      </c>
      <c r="CC88" s="18">
        <f t="shared" si="245"/>
        <v>-3.3829489450404204</v>
      </c>
      <c r="CD88" s="18">
        <f t="shared" si="245"/>
        <v>-2.2631240998133517</v>
      </c>
      <c r="CE88" s="18">
        <f t="shared" si="246"/>
        <v>-1.7686303254434321</v>
      </c>
      <c r="CG88" s="18">
        <f t="shared" si="247"/>
        <v>-2.6378337976165067</v>
      </c>
      <c r="CH88" s="18">
        <f t="shared" si="248"/>
        <v>1.7569267022114365</v>
      </c>
      <c r="CI88" s="18">
        <f t="shared" si="249"/>
        <v>-0.21513176855961769</v>
      </c>
      <c r="CK88" t="str">
        <f t="shared" si="262"/>
        <v>31 Science, engineering and technology associate professionals</v>
      </c>
      <c r="CL88" s="18">
        <f t="shared" si="250"/>
        <v>9.0344800756871013</v>
      </c>
      <c r="CM88" s="18">
        <f t="shared" si="250"/>
        <v>7.9569377958205845</v>
      </c>
      <c r="CN88" s="18">
        <f t="shared" si="250"/>
        <v>3.2289426376265862</v>
      </c>
      <c r="CO88" s="18">
        <f t="shared" si="250"/>
        <v>0.46945398604245625</v>
      </c>
      <c r="CP88" s="18">
        <f t="shared" si="251"/>
        <v>1.7799886882320592</v>
      </c>
      <c r="CR88" s="18">
        <f t="shared" si="252"/>
        <v>1.3809884001906081</v>
      </c>
      <c r="CS88" s="18">
        <f t="shared" si="253"/>
        <v>2.6067558436624561</v>
      </c>
      <c r="CT88" s="18">
        <f t="shared" si="254"/>
        <v>3.5988575409889423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13.857015630693748</v>
      </c>
      <c r="C89" s="18">
        <f t="shared" si="210"/>
        <v>-26.351058930475634</v>
      </c>
      <c r="D89" s="18">
        <f t="shared" si="210"/>
        <v>13.370887529907026</v>
      </c>
      <c r="E89" s="18">
        <f t="shared" si="210"/>
        <v>4.7502572358104178</v>
      </c>
      <c r="F89" s="18">
        <f t="shared" si="211"/>
        <v>5.0331949623828143</v>
      </c>
      <c r="H89" s="18">
        <f t="shared" si="212"/>
        <v>7.5483902213269172</v>
      </c>
      <c r="I89" s="18">
        <f t="shared" si="213"/>
        <v>5.3234388215904094</v>
      </c>
      <c r="J89" s="18">
        <f t="shared" si="214"/>
        <v>9.9626170353129595</v>
      </c>
      <c r="L89" t="str">
        <f t="shared" si="255"/>
        <v>32 Health and social care associate professionals</v>
      </c>
      <c r="M89" s="18">
        <f t="shared" si="215"/>
        <v>13.558610506881363</v>
      </c>
      <c r="N89" s="18">
        <f t="shared" si="215"/>
        <v>-13.83865498904825</v>
      </c>
      <c r="O89" s="18">
        <f t="shared" si="215"/>
        <v>13.842277929714552</v>
      </c>
      <c r="P89" s="18">
        <f t="shared" si="215"/>
        <v>4.2396768655946993</v>
      </c>
      <c r="Q89" s="18">
        <f t="shared" si="216"/>
        <v>5.8821027458442643</v>
      </c>
      <c r="S89" s="18">
        <f t="shared" si="217"/>
        <v>7.3469962579999271</v>
      </c>
      <c r="T89" s="18">
        <f t="shared" si="218"/>
        <v>5.0405102317553796</v>
      </c>
      <c r="U89" s="18">
        <f t="shared" si="219"/>
        <v>9.6592924149262682</v>
      </c>
      <c r="W89" t="str">
        <f t="shared" si="256"/>
        <v>32 Health and social care associate professionals</v>
      </c>
      <c r="X89" s="18">
        <f t="shared" si="220"/>
        <v>5.8503870197546437</v>
      </c>
      <c r="Y89" s="18">
        <f t="shared" si="220"/>
        <v>2.3099664433522182</v>
      </c>
      <c r="Z89" s="18">
        <f t="shared" si="220"/>
        <v>12.72512082351418</v>
      </c>
      <c r="AA89" s="18">
        <f t="shared" si="220"/>
        <v>3.5943646888823455</v>
      </c>
      <c r="AB89" s="18">
        <f t="shared" si="221"/>
        <v>6.2824177174422458</v>
      </c>
      <c r="AD89" s="18">
        <f t="shared" si="222"/>
        <v>6.552666888161518</v>
      </c>
      <c r="AE89" s="18">
        <f t="shared" si="223"/>
        <v>5.6923611072291713</v>
      </c>
      <c r="AF89" s="18">
        <f t="shared" si="224"/>
        <v>9.4699718533869373</v>
      </c>
      <c r="AH89" t="str">
        <f t="shared" si="257"/>
        <v>32 Health and social care associate professionals</v>
      </c>
      <c r="AI89" s="18">
        <f t="shared" si="225"/>
        <v>-2.0985135969091906</v>
      </c>
      <c r="AJ89" s="18">
        <f t="shared" si="225"/>
        <v>-1.7766474198504301</v>
      </c>
      <c r="AK89" s="18">
        <f t="shared" si="225"/>
        <v>3.9029347511695622</v>
      </c>
      <c r="AL89" s="18">
        <f t="shared" si="225"/>
        <v>-3.6792715213809779</v>
      </c>
      <c r="AM89" s="18">
        <f t="shared" si="226"/>
        <v>-1.2506005373823736</v>
      </c>
      <c r="AO89" s="18">
        <f t="shared" si="227"/>
        <v>-1.215430740781509</v>
      </c>
      <c r="AP89" s="18">
        <f t="shared" si="228"/>
        <v>2.6430130634375715</v>
      </c>
      <c r="AQ89" s="18">
        <f t="shared" si="229"/>
        <v>1.8232967283547064</v>
      </c>
      <c r="AS89" t="str">
        <f t="shared" si="258"/>
        <v>32 Health and social care associate professionals</v>
      </c>
      <c r="AT89" s="18">
        <f t="shared" si="230"/>
        <v>5.2684511122068844</v>
      </c>
      <c r="AU89" s="18">
        <f t="shared" si="230"/>
        <v>10.592629908779493</v>
      </c>
      <c r="AV89" s="18">
        <f t="shared" si="230"/>
        <v>8.5516795807896386</v>
      </c>
      <c r="AW89" s="18">
        <f t="shared" si="230"/>
        <v>2.3216120626425196</v>
      </c>
      <c r="AX89" s="18">
        <f t="shared" si="231"/>
        <v>4.736707260809836</v>
      </c>
      <c r="AZ89" s="18">
        <f t="shared" si="232"/>
        <v>4.3575236634521897</v>
      </c>
      <c r="BA89" s="18">
        <f t="shared" si="233"/>
        <v>4.5170328600039111</v>
      </c>
      <c r="BB89" s="18">
        <f t="shared" si="234"/>
        <v>7.196701502099212</v>
      </c>
      <c r="BD89" t="str">
        <f t="shared" si="259"/>
        <v>32 Health and social care associate professionals</v>
      </c>
      <c r="BE89" s="18">
        <f t="shared" si="235"/>
        <v>6.6461007591338772</v>
      </c>
      <c r="BF89" s="18">
        <f t="shared" si="235"/>
        <v>7.9410075321938223</v>
      </c>
      <c r="BG89" s="18">
        <f t="shared" si="235"/>
        <v>10.096644338150984</v>
      </c>
      <c r="BH89" s="18">
        <f t="shared" si="235"/>
        <v>2.0950842410273118</v>
      </c>
      <c r="BI89" s="18">
        <f t="shared" si="236"/>
        <v>4.8954317350178744</v>
      </c>
      <c r="BK89" s="18">
        <f t="shared" si="237"/>
        <v>4.6954758824058196</v>
      </c>
      <c r="BL89" s="18">
        <f t="shared" si="238"/>
        <v>4.6050612393545576</v>
      </c>
      <c r="BM89" s="18">
        <f t="shared" si="239"/>
        <v>7.4905416778239253</v>
      </c>
      <c r="BO89" t="str">
        <f t="shared" si="260"/>
        <v>32 Health and social care associate professionals</v>
      </c>
      <c r="BP89" s="18">
        <f t="shared" si="240"/>
        <v>4.2380596088727795</v>
      </c>
      <c r="BQ89" s="18">
        <f t="shared" si="240"/>
        <v>1.7830843011195308</v>
      </c>
      <c r="BR89" s="18">
        <f t="shared" si="240"/>
        <v>6.8067405914149059</v>
      </c>
      <c r="BS89" s="18">
        <f t="shared" si="240"/>
        <v>-1.6022870689592739</v>
      </c>
      <c r="BT89" s="18">
        <f t="shared" si="241"/>
        <v>1.1655006049563932</v>
      </c>
      <c r="BV89" s="18">
        <f t="shared" si="242"/>
        <v>1.1244618473873258</v>
      </c>
      <c r="BW89" s="18">
        <f t="shared" si="243"/>
        <v>3.6978934703507438</v>
      </c>
      <c r="BX89" s="18">
        <f t="shared" si="244"/>
        <v>4.3962520937258276</v>
      </c>
      <c r="BZ89" t="str">
        <f t="shared" si="261"/>
        <v>32 Health and social care associate professionals</v>
      </c>
      <c r="CA89" s="18">
        <f t="shared" si="245"/>
        <v>-5.5761634491084955</v>
      </c>
      <c r="CB89" s="18">
        <f t="shared" si="245"/>
        <v>-0.82303950445912211</v>
      </c>
      <c r="CC89" s="18">
        <f t="shared" si="245"/>
        <v>8.0519613279817825</v>
      </c>
      <c r="CD89" s="18">
        <f t="shared" si="245"/>
        <v>-3.4084515489328782</v>
      </c>
      <c r="CE89" s="18">
        <f t="shared" si="246"/>
        <v>0.20117962611072571</v>
      </c>
      <c r="CG89" s="18">
        <f t="shared" si="247"/>
        <v>0.26983578107031558</v>
      </c>
      <c r="CH89" s="18">
        <f t="shared" si="248"/>
        <v>3.02240405009917</v>
      </c>
      <c r="CI89" s="18">
        <f t="shared" si="249"/>
        <v>3.2014589686112593</v>
      </c>
      <c r="CK89" t="str">
        <f t="shared" si="262"/>
        <v>32 Health and social care associate professionals</v>
      </c>
      <c r="CL89" s="18">
        <f t="shared" si="250"/>
        <v>3.4863892113840889</v>
      </c>
      <c r="CM89" s="18">
        <f t="shared" si="250"/>
        <v>-5.3873384954331698</v>
      </c>
      <c r="CN89" s="18">
        <f t="shared" si="250"/>
        <v>11.699904979857578</v>
      </c>
      <c r="CO89" s="18">
        <f t="shared" si="250"/>
        <v>1.0996460379179673</v>
      </c>
      <c r="CP89" s="18">
        <f t="shared" si="251"/>
        <v>3.8680197369133085</v>
      </c>
      <c r="CR89" s="18">
        <f t="shared" si="252"/>
        <v>4.5162994745735485</v>
      </c>
      <c r="CS89" s="18">
        <f t="shared" si="253"/>
        <v>3.9490892912793285</v>
      </c>
      <c r="CT89" s="18">
        <f t="shared" si="254"/>
        <v>6.9182474689558626</v>
      </c>
    </row>
    <row r="90" spans="1:98" x14ac:dyDescent="0.2">
      <c r="A90" t="str">
        <f t="shared" si="209"/>
        <v>33 Protective service occupations</v>
      </c>
      <c r="B90" s="18">
        <f t="shared" si="210"/>
        <v>7.2422440284977796</v>
      </c>
      <c r="C90" s="18">
        <f t="shared" si="210"/>
        <v>-3.6015358694250765</v>
      </c>
      <c r="D90" s="18">
        <f t="shared" si="210"/>
        <v>2.8022481868085869</v>
      </c>
      <c r="E90" s="18">
        <f t="shared" si="210"/>
        <v>4.4050271755633474</v>
      </c>
      <c r="F90" s="18">
        <f t="shared" si="211"/>
        <v>3.3846543859832323</v>
      </c>
      <c r="H90" s="18">
        <f t="shared" si="212"/>
        <v>3.8680100501792269</v>
      </c>
      <c r="I90" s="18">
        <f t="shared" si="213"/>
        <v>2.596838301134663</v>
      </c>
      <c r="J90" s="18">
        <f t="shared" si="214"/>
        <v>5.5108433349617014</v>
      </c>
      <c r="L90" t="str">
        <f t="shared" si="255"/>
        <v>33 Protective service occupations</v>
      </c>
      <c r="M90" s="18">
        <f t="shared" si="215"/>
        <v>5.9614669454146396</v>
      </c>
      <c r="N90" s="18">
        <f t="shared" si="215"/>
        <v>1.1535379733244921</v>
      </c>
      <c r="O90" s="18">
        <f t="shared" si="215"/>
        <v>0.93463620773208689</v>
      </c>
      <c r="P90" s="18">
        <f t="shared" si="215"/>
        <v>3.7723320070796706</v>
      </c>
      <c r="Q90" s="18">
        <f t="shared" si="216"/>
        <v>2.7128717933659008</v>
      </c>
      <c r="S90" s="18">
        <f t="shared" si="217"/>
        <v>2.8176779946942343</v>
      </c>
      <c r="T90" s="18">
        <f t="shared" si="218"/>
        <v>2.1950953778919757</v>
      </c>
      <c r="U90" s="18">
        <f t="shared" si="219"/>
        <v>4.3796287804253486</v>
      </c>
      <c r="W90" t="str">
        <f t="shared" si="256"/>
        <v>33 Protective service occupations</v>
      </c>
      <c r="X90" s="18">
        <f t="shared" si="220"/>
        <v>1.0255795912918808</v>
      </c>
      <c r="Y90" s="18">
        <f t="shared" si="220"/>
        <v>19.275824480998939</v>
      </c>
      <c r="Z90" s="18">
        <f t="shared" si="220"/>
        <v>-1.4547867340910625</v>
      </c>
      <c r="AA90" s="18">
        <f t="shared" si="220"/>
        <v>3.0409982011769809</v>
      </c>
      <c r="AB90" s="18">
        <f t="shared" si="221"/>
        <v>2.5479343668887822</v>
      </c>
      <c r="AD90" s="18">
        <f t="shared" si="222"/>
        <v>1.5200639648023095</v>
      </c>
      <c r="AE90" s="18">
        <f t="shared" si="223"/>
        <v>2.3145358032168328</v>
      </c>
      <c r="AF90" s="18">
        <f t="shared" si="224"/>
        <v>3.4507398907244635</v>
      </c>
      <c r="AH90" t="str">
        <f t="shared" si="257"/>
        <v>33 Protective service occupations</v>
      </c>
      <c r="AI90" s="18">
        <f t="shared" si="225"/>
        <v>0.13893279379499912</v>
      </c>
      <c r="AJ90" s="18">
        <f t="shared" si="225"/>
        <v>23.073270771448652</v>
      </c>
      <c r="AK90" s="18">
        <f t="shared" si="225"/>
        <v>-1.5039295597238045</v>
      </c>
      <c r="AL90" s="18">
        <f t="shared" si="225"/>
        <v>2.5088335570039977</v>
      </c>
      <c r="AM90" s="18">
        <f t="shared" si="226"/>
        <v>2.4010592030612843</v>
      </c>
      <c r="AO90" s="18">
        <f t="shared" si="227"/>
        <v>1.1534025527858205</v>
      </c>
      <c r="AP90" s="18">
        <f t="shared" si="228"/>
        <v>2.0645700044985338</v>
      </c>
      <c r="AQ90" s="18">
        <f t="shared" si="229"/>
        <v>2.9488698691558568</v>
      </c>
      <c r="AS90" t="str">
        <f t="shared" si="258"/>
        <v>33 Protective service occupations</v>
      </c>
      <c r="AT90" s="18">
        <f t="shared" si="230"/>
        <v>-4.5164200606779392</v>
      </c>
      <c r="AU90" s="18">
        <f t="shared" si="230"/>
        <v>16.273976089962616</v>
      </c>
      <c r="AV90" s="18">
        <f t="shared" si="230"/>
        <v>-5.3726190184392948</v>
      </c>
      <c r="AW90" s="18">
        <f t="shared" si="230"/>
        <v>0.55680031323299684</v>
      </c>
      <c r="AX90" s="18">
        <f t="shared" si="231"/>
        <v>-0.43537378284733697</v>
      </c>
      <c r="AZ90" s="18">
        <f t="shared" si="232"/>
        <v>-1.4598458646736701</v>
      </c>
      <c r="BA90" s="18">
        <f t="shared" si="233"/>
        <v>1.5794927236298273</v>
      </c>
      <c r="BB90" s="18">
        <f t="shared" si="234"/>
        <v>0.43355735140309104</v>
      </c>
      <c r="BD90" t="str">
        <f t="shared" si="259"/>
        <v>33 Protective service occupations</v>
      </c>
      <c r="BE90" s="18">
        <f t="shared" si="235"/>
        <v>2.0339837779539405</v>
      </c>
      <c r="BF90" s="18">
        <f t="shared" si="235"/>
        <v>-4.7702689401434402</v>
      </c>
      <c r="BG90" s="18">
        <f t="shared" si="235"/>
        <v>-1.422578451882317</v>
      </c>
      <c r="BH90" s="18">
        <f t="shared" si="235"/>
        <v>-4.0952285248052611E-2</v>
      </c>
      <c r="BI90" s="18">
        <f t="shared" si="236"/>
        <v>-0.77581095655181453</v>
      </c>
      <c r="BK90" s="18">
        <f t="shared" si="237"/>
        <v>-0.50363264469379665</v>
      </c>
      <c r="BL90" s="18">
        <f t="shared" si="238"/>
        <v>1.4401403968956616</v>
      </c>
      <c r="BM90" s="18">
        <f t="shared" si="239"/>
        <v>1.0307306915674053</v>
      </c>
      <c r="BO90" t="str">
        <f t="shared" si="260"/>
        <v>33 Protective service occupations</v>
      </c>
      <c r="BP90" s="18">
        <f t="shared" si="240"/>
        <v>1.6687739725753215</v>
      </c>
      <c r="BQ90" s="18">
        <f t="shared" si="240"/>
        <v>-4.5060441987064266</v>
      </c>
      <c r="BR90" s="18">
        <f t="shared" si="240"/>
        <v>-4.4723292829616508</v>
      </c>
      <c r="BS90" s="18">
        <f t="shared" si="240"/>
        <v>-2.2765647923831955</v>
      </c>
      <c r="BT90" s="18">
        <f t="shared" si="241"/>
        <v>-3.1079672578348649</v>
      </c>
      <c r="BV90" s="18">
        <f t="shared" si="242"/>
        <v>-3.0140376507427624</v>
      </c>
      <c r="BW90" s="18">
        <f t="shared" si="243"/>
        <v>1.2830120300169057</v>
      </c>
      <c r="BX90" s="18">
        <f t="shared" si="244"/>
        <v>-1.1351578250187289</v>
      </c>
      <c r="BZ90" t="str">
        <f t="shared" si="261"/>
        <v>33 Protective service occupations</v>
      </c>
      <c r="CA90" s="18">
        <f t="shared" si="245"/>
        <v>-2.6513421371845092</v>
      </c>
      <c r="CB90" s="18">
        <f t="shared" si="245"/>
        <v>4.6160127537225426</v>
      </c>
      <c r="CC90" s="18">
        <f t="shared" si="245"/>
        <v>-5.2355178573869061</v>
      </c>
      <c r="CD90" s="18">
        <f t="shared" si="245"/>
        <v>-3.4858986462397157</v>
      </c>
      <c r="CE90" s="18">
        <f t="shared" si="246"/>
        <v>-3.5514139265194311</v>
      </c>
      <c r="CG90" s="18">
        <f t="shared" si="247"/>
        <v>-4.0726651221954402</v>
      </c>
      <c r="CH90" s="18">
        <f t="shared" si="248"/>
        <v>1.3737642211774315</v>
      </c>
      <c r="CI90" s="18">
        <f t="shared" si="249"/>
        <v>-1.7865144794197096</v>
      </c>
      <c r="CK90" t="str">
        <f t="shared" si="262"/>
        <v>33 Protective service occupations</v>
      </c>
      <c r="CL90" s="18">
        <f t="shared" si="250"/>
        <v>-3.4078420123181519</v>
      </c>
      <c r="CM90" s="18">
        <f t="shared" si="250"/>
        <v>-13.194319150438016</v>
      </c>
      <c r="CN90" s="18">
        <f t="shared" si="250"/>
        <v>-2.9277787626253549</v>
      </c>
      <c r="CO90" s="18">
        <f t="shared" si="250"/>
        <v>-9.9377623025190935</v>
      </c>
      <c r="CP90" s="18">
        <f t="shared" si="251"/>
        <v>-8.0152897107342085</v>
      </c>
      <c r="CR90" s="18">
        <f t="shared" si="252"/>
        <v>-7.6592329075654053</v>
      </c>
      <c r="CS90" s="18">
        <f t="shared" si="253"/>
        <v>0.93572420540497525</v>
      </c>
      <c r="CT90" s="18">
        <f t="shared" si="254"/>
        <v>-5.1483250956498416</v>
      </c>
    </row>
    <row r="91" spans="1:98" x14ac:dyDescent="0.2">
      <c r="A91" t="str">
        <f t="shared" si="209"/>
        <v>34 Culture, media and sports occupations</v>
      </c>
      <c r="B91" s="18">
        <f t="shared" si="210"/>
        <v>10.53249249874748</v>
      </c>
      <c r="C91" s="18">
        <f t="shared" si="210"/>
        <v>-0.63122820972417726</v>
      </c>
      <c r="D91" s="18">
        <f t="shared" si="210"/>
        <v>1.6247288501120005</v>
      </c>
      <c r="E91" s="18">
        <f t="shared" si="210"/>
        <v>2.6108541493488069</v>
      </c>
      <c r="F91" s="18">
        <f t="shared" si="211"/>
        <v>2.096592302125555</v>
      </c>
      <c r="H91" s="18">
        <f t="shared" si="212"/>
        <v>2.2810870579000886</v>
      </c>
      <c r="I91" s="18">
        <f t="shared" si="213"/>
        <v>2.9587235050504201</v>
      </c>
      <c r="J91" s="18">
        <f t="shared" si="214"/>
        <v>4.5571393651758774</v>
      </c>
      <c r="L91" t="str">
        <f t="shared" si="255"/>
        <v>34 Culture, media and sports occupations</v>
      </c>
      <c r="M91" s="18">
        <f t="shared" si="215"/>
        <v>7.1353120009591375</v>
      </c>
      <c r="N91" s="18">
        <f t="shared" si="215"/>
        <v>-3.3671201905836057</v>
      </c>
      <c r="O91" s="18">
        <f t="shared" si="215"/>
        <v>8.4753108159252299E-2</v>
      </c>
      <c r="P91" s="18">
        <f t="shared" si="215"/>
        <v>2.5672720893205492</v>
      </c>
      <c r="Q91" s="18">
        <f t="shared" si="216"/>
        <v>1.4064983621833393</v>
      </c>
      <c r="S91" s="18">
        <f t="shared" si="217"/>
        <v>1.7329982454113324</v>
      </c>
      <c r="T91" s="18">
        <f t="shared" si="218"/>
        <v>2.7591844220700379</v>
      </c>
      <c r="U91" s="18">
        <f t="shared" si="219"/>
        <v>3.9894098218521856</v>
      </c>
      <c r="W91" t="str">
        <f t="shared" si="256"/>
        <v>34 Culture, media and sports occupations</v>
      </c>
      <c r="X91" s="18">
        <f t="shared" si="220"/>
        <v>-2.714882520510209</v>
      </c>
      <c r="Y91" s="18">
        <f t="shared" si="220"/>
        <v>14.554032712516429</v>
      </c>
      <c r="Z91" s="18">
        <f t="shared" si="220"/>
        <v>-2.3344284373781221</v>
      </c>
      <c r="AA91" s="18">
        <f t="shared" si="220"/>
        <v>0.91977119150978837</v>
      </c>
      <c r="AB91" s="18">
        <f t="shared" si="221"/>
        <v>0.68563818973832458</v>
      </c>
      <c r="AD91" s="18">
        <f t="shared" si="222"/>
        <v>-0.17683470486205</v>
      </c>
      <c r="AE91" s="18">
        <f t="shared" si="223"/>
        <v>2.5394442128338302</v>
      </c>
      <c r="AF91" s="18">
        <f t="shared" si="224"/>
        <v>2.4154508206069902</v>
      </c>
      <c r="AH91" t="str">
        <f t="shared" si="257"/>
        <v>34 Culture, media and sports occupations</v>
      </c>
      <c r="AI91" s="18">
        <f t="shared" si="225"/>
        <v>-6.095943179074137E-2</v>
      </c>
      <c r="AJ91" s="18">
        <f t="shared" si="225"/>
        <v>23.942769763396822</v>
      </c>
      <c r="AK91" s="18">
        <f t="shared" si="225"/>
        <v>-2.4429840584627383</v>
      </c>
      <c r="AL91" s="18">
        <f t="shared" si="225"/>
        <v>2.6464595102479782</v>
      </c>
      <c r="AM91" s="18">
        <f t="shared" si="226"/>
        <v>2.2255821383626584</v>
      </c>
      <c r="AO91" s="18">
        <f t="shared" si="227"/>
        <v>0.92114102877864923</v>
      </c>
      <c r="AP91" s="18">
        <f t="shared" si="228"/>
        <v>2.5742863119562864</v>
      </c>
      <c r="AQ91" s="18">
        <f t="shared" si="229"/>
        <v>3.2325355880915119</v>
      </c>
      <c r="AS91" t="str">
        <f t="shared" si="258"/>
        <v>34 Culture, media and sports occupations</v>
      </c>
      <c r="AT91" s="18">
        <f t="shared" si="230"/>
        <v>-3.0877613320927977</v>
      </c>
      <c r="AU91" s="18">
        <f t="shared" si="230"/>
        <v>13.125132033359787</v>
      </c>
      <c r="AV91" s="18">
        <f t="shared" si="230"/>
        <v>-3.6093233863553675</v>
      </c>
      <c r="AW91" s="18">
        <f t="shared" si="230"/>
        <v>0.33844068857591392</v>
      </c>
      <c r="AX91" s="18">
        <f t="shared" si="231"/>
        <v>-0.16668725658358641</v>
      </c>
      <c r="AZ91" s="18">
        <f t="shared" si="232"/>
        <v>-0.9951261685917534</v>
      </c>
      <c r="BA91" s="18">
        <f t="shared" si="233"/>
        <v>2.3151572714752877</v>
      </c>
      <c r="BB91" s="18">
        <f t="shared" si="234"/>
        <v>1.6078402625977706</v>
      </c>
      <c r="BD91" t="str">
        <f t="shared" si="259"/>
        <v>34 Culture, media and sports occupations</v>
      </c>
      <c r="BE91" s="18">
        <f t="shared" si="235"/>
        <v>-0.48033775881100027</v>
      </c>
      <c r="BF91" s="18">
        <f t="shared" si="235"/>
        <v>0.10278365227036623</v>
      </c>
      <c r="BG91" s="18">
        <f t="shared" si="235"/>
        <v>-4.3906254470203017</v>
      </c>
      <c r="BH91" s="18">
        <f t="shared" si="235"/>
        <v>0.41363194663328606</v>
      </c>
      <c r="BI91" s="18">
        <f t="shared" si="236"/>
        <v>-1.1322373950091058</v>
      </c>
      <c r="BK91" s="18">
        <f t="shared" si="237"/>
        <v>-1.2140282756665677</v>
      </c>
      <c r="BL91" s="18">
        <f t="shared" si="238"/>
        <v>1.855982949434587</v>
      </c>
      <c r="BM91" s="18">
        <f t="shared" si="239"/>
        <v>0.9374480094414217</v>
      </c>
      <c r="BO91" t="str">
        <f t="shared" si="260"/>
        <v>34 Culture, media and sports occupations</v>
      </c>
      <c r="BP91" s="18">
        <f t="shared" si="240"/>
        <v>-5.4421288875296288</v>
      </c>
      <c r="BQ91" s="18">
        <f t="shared" si="240"/>
        <v>-1.4931387277432484</v>
      </c>
      <c r="BR91" s="18">
        <f t="shared" si="240"/>
        <v>-8.1577534199769204</v>
      </c>
      <c r="BS91" s="18">
        <f t="shared" si="240"/>
        <v>-5.0732177081340479</v>
      </c>
      <c r="BT91" s="18">
        <f t="shared" si="241"/>
        <v>-5.8304682643651073</v>
      </c>
      <c r="BV91" s="18">
        <f t="shared" si="242"/>
        <v>-6.1127382677273907</v>
      </c>
      <c r="BW91" s="18">
        <f t="shared" si="243"/>
        <v>1.4177163823409833</v>
      </c>
      <c r="BX91" s="18">
        <f t="shared" si="244"/>
        <v>-3.1018042325444362</v>
      </c>
      <c r="BZ91" t="str">
        <f t="shared" si="261"/>
        <v>34 Culture, media and sports occupations</v>
      </c>
      <c r="CA91" s="18">
        <f t="shared" si="245"/>
        <v>-4.0723459449999329</v>
      </c>
      <c r="CB91" s="18">
        <f t="shared" si="245"/>
        <v>1.5756927420644828</v>
      </c>
      <c r="CC91" s="18">
        <f t="shared" si="245"/>
        <v>-5.7982791733307781</v>
      </c>
      <c r="CD91" s="18">
        <f t="shared" si="245"/>
        <v>-4.7679844198899035</v>
      </c>
      <c r="CE91" s="18">
        <f t="shared" si="246"/>
        <v>-4.707853759821945</v>
      </c>
      <c r="CG91" s="18">
        <f t="shared" si="247"/>
        <v>-5.1126620066607735</v>
      </c>
      <c r="CH91" s="18">
        <f t="shared" si="248"/>
        <v>1.4902137442377672</v>
      </c>
      <c r="CI91" s="18">
        <f t="shared" si="249"/>
        <v>-2.3169121825204919</v>
      </c>
      <c r="CK91" t="str">
        <f t="shared" si="262"/>
        <v>34 Culture, media and sports occupations</v>
      </c>
      <c r="CL91" s="18">
        <f t="shared" si="250"/>
        <v>4.5140781821665144</v>
      </c>
      <c r="CM91" s="18">
        <f t="shared" si="250"/>
        <v>-6.3938207271844849</v>
      </c>
      <c r="CN91" s="18">
        <f t="shared" si="250"/>
        <v>0.44216011647886244</v>
      </c>
      <c r="CO91" s="18">
        <f t="shared" si="250"/>
        <v>-1.5919333715088024</v>
      </c>
      <c r="CP91" s="18">
        <f t="shared" si="251"/>
        <v>-1.2699212475295041</v>
      </c>
      <c r="CR91" s="18">
        <f t="shared" si="252"/>
        <v>-0.91852092302671107</v>
      </c>
      <c r="CS91" s="18">
        <f t="shared" si="253"/>
        <v>1.990249494025309</v>
      </c>
      <c r="CT91" s="18">
        <f t="shared" si="254"/>
        <v>1.3049638533427332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6.6917114680435263</v>
      </c>
      <c r="C92" s="18">
        <f t="shared" si="210"/>
        <v>-6.6656479006620533</v>
      </c>
      <c r="D92" s="18">
        <f t="shared" si="210"/>
        <v>4.6488941763847214</v>
      </c>
      <c r="E92" s="18">
        <f t="shared" si="210"/>
        <v>3.3743299132770188</v>
      </c>
      <c r="F92" s="18">
        <f t="shared" si="211"/>
        <v>3.1104335744441824</v>
      </c>
      <c r="H92" s="18">
        <f t="shared" si="212"/>
        <v>3.7974504340258175</v>
      </c>
      <c r="I92" s="18">
        <f t="shared" si="213"/>
        <v>3.2869852444899816</v>
      </c>
      <c r="J92" s="18">
        <f t="shared" si="214"/>
        <v>5.9314300833515965</v>
      </c>
      <c r="L92" t="str">
        <f t="shared" si="255"/>
        <v>35 Business and public service associate professionals</v>
      </c>
      <c r="M92" s="18">
        <f t="shared" si="215"/>
        <v>9.868733110510842</v>
      </c>
      <c r="N92" s="18">
        <f t="shared" si="215"/>
        <v>-7.9838034267166176</v>
      </c>
      <c r="O92" s="18">
        <f t="shared" si="215"/>
        <v>4.2373584509390216</v>
      </c>
      <c r="P92" s="18">
        <f t="shared" si="215"/>
        <v>2.844267413686552</v>
      </c>
      <c r="Q92" s="18">
        <f t="shared" si="216"/>
        <v>2.5619771822620985</v>
      </c>
      <c r="S92" s="18">
        <f t="shared" si="217"/>
        <v>3.306550029602362</v>
      </c>
      <c r="T92" s="18">
        <f t="shared" si="218"/>
        <v>3.2003484127349546</v>
      </c>
      <c r="U92" s="18">
        <f t="shared" si="219"/>
        <v>5.5017634569476837</v>
      </c>
      <c r="W92" t="str">
        <f t="shared" si="256"/>
        <v>35 Business and public service associate professionals</v>
      </c>
      <c r="X92" s="18">
        <f t="shared" si="220"/>
        <v>1.4368060300578467</v>
      </c>
      <c r="Y92" s="18">
        <f t="shared" si="220"/>
        <v>10.594000589229257</v>
      </c>
      <c r="Z92" s="18">
        <f t="shared" si="220"/>
        <v>1.138606661410102</v>
      </c>
      <c r="AA92" s="18">
        <f t="shared" si="220"/>
        <v>1.2927874489756297</v>
      </c>
      <c r="AB92" s="18">
        <f t="shared" si="221"/>
        <v>1.8020096900577265</v>
      </c>
      <c r="AD92" s="18">
        <f t="shared" si="222"/>
        <v>1.2413677551367019</v>
      </c>
      <c r="AE92" s="18">
        <f t="shared" si="223"/>
        <v>3.0051953345946902</v>
      </c>
      <c r="AF92" s="18">
        <f t="shared" si="224"/>
        <v>3.8502521541409651</v>
      </c>
      <c r="AH92" t="str">
        <f t="shared" si="257"/>
        <v>35 Business and public service associate professionals</v>
      </c>
      <c r="AI92" s="18">
        <f t="shared" si="225"/>
        <v>0.7018122590772391</v>
      </c>
      <c r="AJ92" s="18">
        <f t="shared" si="225"/>
        <v>15.927779202578417</v>
      </c>
      <c r="AK92" s="18">
        <f t="shared" si="225"/>
        <v>1.4204429834589583</v>
      </c>
      <c r="AL92" s="18">
        <f t="shared" si="225"/>
        <v>2.0868831222169204</v>
      </c>
      <c r="AM92" s="18">
        <f t="shared" si="226"/>
        <v>2.6909460096618432</v>
      </c>
      <c r="AO92" s="18">
        <f t="shared" si="227"/>
        <v>1.8642512448891813</v>
      </c>
      <c r="AP92" s="18">
        <f t="shared" si="228"/>
        <v>3.0073921267951054</v>
      </c>
      <c r="AQ92" s="18">
        <f t="shared" si="229"/>
        <v>4.2942024924697897</v>
      </c>
      <c r="AS92" t="str">
        <f t="shared" si="258"/>
        <v>35 Business and public service associate professionals</v>
      </c>
      <c r="AT92" s="18">
        <f t="shared" si="230"/>
        <v>0.27613377460811162</v>
      </c>
      <c r="AU92" s="18">
        <f t="shared" si="230"/>
        <v>15.260206369228779</v>
      </c>
      <c r="AV92" s="18">
        <f t="shared" si="230"/>
        <v>0.73926598430742452</v>
      </c>
      <c r="AW92" s="18">
        <f t="shared" si="230"/>
        <v>1.679766116475423</v>
      </c>
      <c r="AX92" s="18">
        <f t="shared" si="231"/>
        <v>2.1824162736504338</v>
      </c>
      <c r="AZ92" s="18">
        <f t="shared" si="232"/>
        <v>1.3652944882151408</v>
      </c>
      <c r="BA92" s="18">
        <f t="shared" si="233"/>
        <v>2.8377609064584863</v>
      </c>
      <c r="BB92" s="18">
        <f t="shared" si="234"/>
        <v>3.7898956864861999</v>
      </c>
      <c r="BD92" t="str">
        <f t="shared" si="259"/>
        <v>35 Business and public service associate professionals</v>
      </c>
      <c r="BE92" s="18">
        <f t="shared" si="235"/>
        <v>3.4075822123345478</v>
      </c>
      <c r="BF92" s="18">
        <f t="shared" si="235"/>
        <v>3.8106354347715365</v>
      </c>
      <c r="BG92" s="18">
        <f t="shared" si="235"/>
        <v>-0.83501783934444296</v>
      </c>
      <c r="BH92" s="18">
        <f t="shared" si="235"/>
        <v>-0.19968564852049786</v>
      </c>
      <c r="BI92" s="18">
        <f t="shared" si="236"/>
        <v>-0.15311060612482885</v>
      </c>
      <c r="BK92" s="18">
        <f t="shared" si="237"/>
        <v>-0.41191403563808349</v>
      </c>
      <c r="BL92" s="18">
        <f t="shared" si="238"/>
        <v>2.2797812120449956</v>
      </c>
      <c r="BM92" s="18">
        <f t="shared" si="239"/>
        <v>1.981858321533303</v>
      </c>
      <c r="BO92" t="str">
        <f t="shared" si="260"/>
        <v>35 Business and public service associate professionals</v>
      </c>
      <c r="BP92" s="18">
        <f t="shared" si="240"/>
        <v>2.0142940520532227</v>
      </c>
      <c r="BQ92" s="18">
        <f t="shared" si="240"/>
        <v>1.8186818005146543</v>
      </c>
      <c r="BR92" s="18">
        <f t="shared" si="240"/>
        <v>-2.4652268061951199</v>
      </c>
      <c r="BS92" s="18">
        <f t="shared" si="240"/>
        <v>-2.0673640851075703</v>
      </c>
      <c r="BT92" s="18">
        <f t="shared" si="241"/>
        <v>-1.9537006471166629</v>
      </c>
      <c r="BV92" s="18">
        <f t="shared" si="242"/>
        <v>-2.2001649945395996</v>
      </c>
      <c r="BW92" s="18">
        <f t="shared" si="243"/>
        <v>1.9709092667009598</v>
      </c>
      <c r="BX92" s="18">
        <f t="shared" si="244"/>
        <v>0.36634777127495521</v>
      </c>
      <c r="BZ92" t="str">
        <f t="shared" si="261"/>
        <v>35 Business and public service associate professionals</v>
      </c>
      <c r="CA92" s="18">
        <f t="shared" si="245"/>
        <v>-0.28235617940730595</v>
      </c>
      <c r="CB92" s="18">
        <f t="shared" si="245"/>
        <v>0.96515902674145782</v>
      </c>
      <c r="CC92" s="18">
        <f t="shared" si="245"/>
        <v>-2.6770960492268348</v>
      </c>
      <c r="CD92" s="18">
        <f t="shared" si="245"/>
        <v>-4.1460431642881375</v>
      </c>
      <c r="CE92" s="18">
        <f t="shared" si="246"/>
        <v>-3.3761795918578974</v>
      </c>
      <c r="CG92" s="18">
        <f t="shared" si="247"/>
        <v>-3.6588743111502398</v>
      </c>
      <c r="CH92" s="18">
        <f t="shared" si="248"/>
        <v>1.7188953938498175</v>
      </c>
      <c r="CI92" s="18">
        <f t="shared" si="249"/>
        <v>-0.97744559563559541</v>
      </c>
      <c r="CK92" t="str">
        <f t="shared" si="262"/>
        <v>35 Business and public service associate professionals</v>
      </c>
      <c r="CL92" s="18">
        <f t="shared" si="250"/>
        <v>5.6242547132930421</v>
      </c>
      <c r="CM92" s="18">
        <f t="shared" si="250"/>
        <v>-13.105157055691318</v>
      </c>
      <c r="CN92" s="18">
        <f t="shared" si="250"/>
        <v>-1.5791263463941996</v>
      </c>
      <c r="CO92" s="18">
        <f t="shared" si="250"/>
        <v>-1.2722991263798611</v>
      </c>
      <c r="CP92" s="18">
        <f t="shared" si="251"/>
        <v>-2.1521539685521729</v>
      </c>
      <c r="CR92" s="18">
        <f t="shared" si="252"/>
        <v>-1.374681000983291</v>
      </c>
      <c r="CS92" s="18">
        <f t="shared" si="253"/>
        <v>1.7690305103467585</v>
      </c>
      <c r="CT92" s="18">
        <f t="shared" si="254"/>
        <v>0.71855717116271478</v>
      </c>
    </row>
    <row r="93" spans="1:98" x14ac:dyDescent="0.2">
      <c r="A93" t="str">
        <f t="shared" si="209"/>
        <v>41 Administrative occupations</v>
      </c>
      <c r="B93" s="18">
        <f t="shared" si="210"/>
        <v>7.4429416888158961</v>
      </c>
      <c r="C93" s="18">
        <f t="shared" si="210"/>
        <v>-11.271680890403113</v>
      </c>
      <c r="D93" s="18">
        <f t="shared" si="210"/>
        <v>5.789219900912479</v>
      </c>
      <c r="E93" s="18">
        <f t="shared" si="210"/>
        <v>3.7540678653907644</v>
      </c>
      <c r="F93" s="18">
        <f t="shared" si="211"/>
        <v>3.3701249163973657</v>
      </c>
      <c r="H93" s="18">
        <f t="shared" si="212"/>
        <v>4.4280640538570504</v>
      </c>
      <c r="I93" s="18">
        <f t="shared" si="213"/>
        <v>3.6611137371137525</v>
      </c>
      <c r="J93" s="18">
        <f t="shared" si="214"/>
        <v>6.6596778641360599</v>
      </c>
      <c r="L93" t="str">
        <f t="shared" si="255"/>
        <v>41 Administrative occupations</v>
      </c>
      <c r="M93" s="18">
        <f t="shared" si="215"/>
        <v>10.7080825550808</v>
      </c>
      <c r="N93" s="18">
        <f t="shared" si="215"/>
        <v>-11.564780708349975</v>
      </c>
      <c r="O93" s="18">
        <f t="shared" si="215"/>
        <v>6.2984823596906603</v>
      </c>
      <c r="P93" s="18">
        <f t="shared" si="215"/>
        <v>3.48519491114192</v>
      </c>
      <c r="Q93" s="18">
        <f t="shared" si="216"/>
        <v>3.3362446645750943</v>
      </c>
      <c r="S93" s="18">
        <f t="shared" si="217"/>
        <v>4.4145856368021708</v>
      </c>
      <c r="T93" s="18">
        <f t="shared" si="218"/>
        <v>3.7306787778752293</v>
      </c>
      <c r="U93" s="18">
        <f t="shared" si="219"/>
        <v>6.6964599953165616</v>
      </c>
      <c r="W93" t="str">
        <f t="shared" si="256"/>
        <v>41 Administrative occupations</v>
      </c>
      <c r="X93" s="18">
        <f t="shared" si="220"/>
        <v>2.5500133507488032</v>
      </c>
      <c r="Y93" s="18">
        <f t="shared" si="220"/>
        <v>6.5279212233128492</v>
      </c>
      <c r="Z93" s="18">
        <f t="shared" si="220"/>
        <v>3.9629480878736301</v>
      </c>
      <c r="AA93" s="18">
        <f t="shared" si="220"/>
        <v>2.1968956834463871</v>
      </c>
      <c r="AB93" s="18">
        <f t="shared" si="221"/>
        <v>3.0124197839474842</v>
      </c>
      <c r="AD93" s="18">
        <f t="shared" si="222"/>
        <v>2.7822210095724831</v>
      </c>
      <c r="AE93" s="18">
        <f t="shared" si="223"/>
        <v>3.7880984903367665</v>
      </c>
      <c r="AF93" s="18">
        <f t="shared" si="224"/>
        <v>5.5736246143007095</v>
      </c>
      <c r="AH93" t="str">
        <f t="shared" si="257"/>
        <v>41 Administrative occupations</v>
      </c>
      <c r="AI93" s="18">
        <f t="shared" si="225"/>
        <v>2.5964545968199415</v>
      </c>
      <c r="AJ93" s="18">
        <f t="shared" si="225"/>
        <v>3.6621025106080562</v>
      </c>
      <c r="AK93" s="18">
        <f t="shared" si="225"/>
        <v>3.4670970878942331</v>
      </c>
      <c r="AL93" s="18">
        <f t="shared" si="225"/>
        <v>2.2387028257103703</v>
      </c>
      <c r="AM93" s="18">
        <f t="shared" si="226"/>
        <v>2.7097187848589277</v>
      </c>
      <c r="AO93" s="18">
        <f t="shared" si="227"/>
        <v>2.6465385378345863</v>
      </c>
      <c r="AP93" s="18">
        <f t="shared" si="228"/>
        <v>3.8608420422347134</v>
      </c>
      <c r="AQ93" s="18">
        <f t="shared" si="229"/>
        <v>5.5387339049198792</v>
      </c>
      <c r="AS93" t="str">
        <f t="shared" si="258"/>
        <v>41 Administrative occupations</v>
      </c>
      <c r="AT93" s="18">
        <f t="shared" si="230"/>
        <v>2.4043174893025432</v>
      </c>
      <c r="AU93" s="18">
        <f t="shared" si="230"/>
        <v>4.2376395877259165</v>
      </c>
      <c r="AV93" s="18">
        <f t="shared" si="230"/>
        <v>2.4631785990494981</v>
      </c>
      <c r="AW93" s="18">
        <f t="shared" si="230"/>
        <v>1.9720159847245178</v>
      </c>
      <c r="AX93" s="18">
        <f t="shared" si="231"/>
        <v>2.2656090120793504</v>
      </c>
      <c r="AZ93" s="18">
        <f t="shared" si="232"/>
        <v>2.1354746957444659</v>
      </c>
      <c r="BA93" s="18">
        <f t="shared" si="233"/>
        <v>3.590914945600443</v>
      </c>
      <c r="BB93" s="18">
        <f t="shared" si="234"/>
        <v>4.9715407058257721</v>
      </c>
      <c r="BD93" t="str">
        <f t="shared" si="259"/>
        <v>41 Administrative occupations</v>
      </c>
      <c r="BE93" s="18">
        <f t="shared" si="235"/>
        <v>2.1705700227235836</v>
      </c>
      <c r="BF93" s="18">
        <f t="shared" si="235"/>
        <v>8.8599344086322205</v>
      </c>
      <c r="BG93" s="18">
        <f t="shared" si="235"/>
        <v>0.28387869661068432</v>
      </c>
      <c r="BH93" s="18">
        <f t="shared" si="235"/>
        <v>-0.41331853511332728</v>
      </c>
      <c r="BI93" s="18">
        <f t="shared" si="236"/>
        <v>0.36095102035631488</v>
      </c>
      <c r="BK93" s="18">
        <f t="shared" si="237"/>
        <v>-0.18145969319447453</v>
      </c>
      <c r="BL93" s="18">
        <f t="shared" si="238"/>
        <v>2.6321014427658218</v>
      </c>
      <c r="BM93" s="18">
        <f t="shared" si="239"/>
        <v>2.5064915537434729</v>
      </c>
      <c r="BO93" t="str">
        <f t="shared" si="260"/>
        <v>41 Administrative occupations</v>
      </c>
      <c r="BP93" s="18">
        <f t="shared" si="240"/>
        <v>-0.13052496946527326</v>
      </c>
      <c r="BQ93" s="18">
        <f t="shared" si="240"/>
        <v>4.1884552996924285</v>
      </c>
      <c r="BR93" s="18">
        <f t="shared" si="240"/>
        <v>-1.7988924791625727</v>
      </c>
      <c r="BS93" s="18">
        <f t="shared" si="240"/>
        <v>-3.1628233025267183</v>
      </c>
      <c r="BT93" s="18">
        <f t="shared" si="241"/>
        <v>-2.2928332850159827</v>
      </c>
      <c r="BV93" s="18">
        <f t="shared" si="242"/>
        <v>-2.7102976667821466</v>
      </c>
      <c r="BW93" s="18">
        <f t="shared" si="243"/>
        <v>2.2141889013964855</v>
      </c>
      <c r="BX93" s="18">
        <f t="shared" si="244"/>
        <v>0.33287142842051143</v>
      </c>
      <c r="BZ93" t="str">
        <f t="shared" si="261"/>
        <v>41 Administrative occupations</v>
      </c>
      <c r="CA93" s="18">
        <f t="shared" si="245"/>
        <v>-7.0322719544072987</v>
      </c>
      <c r="CB93" s="18">
        <f t="shared" si="245"/>
        <v>0.86812427103009071</v>
      </c>
      <c r="CC93" s="18">
        <f t="shared" si="245"/>
        <v>-5.670547824081595</v>
      </c>
      <c r="CD93" s="18">
        <f t="shared" si="245"/>
        <v>-9.5877642030812957</v>
      </c>
      <c r="CE93" s="18">
        <f t="shared" si="246"/>
        <v>-7.7526471796149572</v>
      </c>
      <c r="CG93" s="18">
        <f t="shared" si="247"/>
        <v>-8.3004417704263478</v>
      </c>
      <c r="CH93" s="18">
        <f t="shared" si="248"/>
        <v>1.3099295169300529</v>
      </c>
      <c r="CI93" s="18">
        <f t="shared" si="249"/>
        <v>-4.6682710607019118</v>
      </c>
      <c r="CK93" t="str">
        <f t="shared" si="262"/>
        <v>41 Administrative occupations</v>
      </c>
      <c r="CL93" s="18">
        <f t="shared" si="250"/>
        <v>9.194565576184921E-2</v>
      </c>
      <c r="CM93" s="18">
        <f t="shared" si="250"/>
        <v>-16.227832651710795</v>
      </c>
      <c r="CN93" s="18">
        <f t="shared" si="250"/>
        <v>-2.1077057019442957</v>
      </c>
      <c r="CO93" s="18">
        <f t="shared" si="250"/>
        <v>-4.5734484343390225</v>
      </c>
      <c r="CP93" s="18">
        <f t="shared" si="251"/>
        <v>-4.589557135186717</v>
      </c>
      <c r="CR93" s="18">
        <f t="shared" si="252"/>
        <v>-3.7585134792767594</v>
      </c>
      <c r="CS93" s="18">
        <f t="shared" si="253"/>
        <v>1.6926727279796605</v>
      </c>
      <c r="CT93" s="18">
        <f t="shared" si="254"/>
        <v>-1.0837236523507432</v>
      </c>
    </row>
    <row r="94" spans="1:98" x14ac:dyDescent="0.2">
      <c r="A94" t="str">
        <f t="shared" si="209"/>
        <v>42 Secretarial and related occupations</v>
      </c>
      <c r="B94" s="18">
        <f t="shared" si="210"/>
        <v>11.196378484462244</v>
      </c>
      <c r="C94" s="18">
        <f t="shared" si="210"/>
        <v>-10.884645301937734</v>
      </c>
      <c r="D94" s="18">
        <f t="shared" si="210"/>
        <v>8.9792992369572602</v>
      </c>
      <c r="E94" s="18">
        <f t="shared" si="210"/>
        <v>5.0589075326091582</v>
      </c>
      <c r="F94" s="18">
        <f t="shared" si="211"/>
        <v>5.1810707011667345</v>
      </c>
      <c r="H94" s="18">
        <f t="shared" si="212"/>
        <v>6.3497787185571308</v>
      </c>
      <c r="I94" s="18">
        <f t="shared" si="213"/>
        <v>4.5342334842583876</v>
      </c>
      <c r="J94" s="18">
        <f t="shared" si="214"/>
        <v>8.6329596779197502</v>
      </c>
      <c r="L94" t="str">
        <f t="shared" si="255"/>
        <v>42 Secretarial and related occupations</v>
      </c>
      <c r="M94" s="18">
        <f t="shared" si="215"/>
        <v>9.2807236332013368</v>
      </c>
      <c r="N94" s="18">
        <f t="shared" si="215"/>
        <v>-18.435598632208983</v>
      </c>
      <c r="O94" s="18">
        <f t="shared" si="215"/>
        <v>7.9270173155535639</v>
      </c>
      <c r="P94" s="18">
        <f t="shared" si="215"/>
        <v>2.5641426861384486</v>
      </c>
      <c r="Q94" s="18">
        <f t="shared" si="216"/>
        <v>2.7292676049996745</v>
      </c>
      <c r="S94" s="18">
        <f t="shared" si="217"/>
        <v>4.3214851408410082</v>
      </c>
      <c r="T94" s="18">
        <f t="shared" si="218"/>
        <v>3.9166660533817232</v>
      </c>
      <c r="U94" s="18">
        <f t="shared" si="219"/>
        <v>6.7548003548792535</v>
      </c>
      <c r="W94" t="str">
        <f t="shared" si="256"/>
        <v>42 Secretarial and related occupations</v>
      </c>
      <c r="X94" s="18">
        <f t="shared" si="220"/>
        <v>2.8301650344519258</v>
      </c>
      <c r="Y94" s="18">
        <f t="shared" si="220"/>
        <v>-1.8378940264113575</v>
      </c>
      <c r="Z94" s="18">
        <f t="shared" si="220"/>
        <v>5.517734531793117</v>
      </c>
      <c r="AA94" s="18">
        <f t="shared" si="220"/>
        <v>3.1936213834431681</v>
      </c>
      <c r="AB94" s="18">
        <f t="shared" si="221"/>
        <v>3.5902141402105459</v>
      </c>
      <c r="AD94" s="18">
        <f t="shared" si="222"/>
        <v>3.962581531115017</v>
      </c>
      <c r="AE94" s="18">
        <f t="shared" si="223"/>
        <v>4.3925300309049842</v>
      </c>
      <c r="AF94" s="18">
        <f t="shared" si="224"/>
        <v>6.8376241851176411</v>
      </c>
      <c r="AH94" t="str">
        <f t="shared" si="257"/>
        <v>42 Secretarial and related occupations</v>
      </c>
      <c r="AI94" s="18">
        <f t="shared" si="225"/>
        <v>3.0814219030482759</v>
      </c>
      <c r="AJ94" s="18">
        <f t="shared" si="225"/>
        <v>0.55729201620295932</v>
      </c>
      <c r="AK94" s="18">
        <f t="shared" si="225"/>
        <v>3.427402494814813</v>
      </c>
      <c r="AL94" s="18">
        <f t="shared" si="225"/>
        <v>1.0065934071919136</v>
      </c>
      <c r="AM94" s="18">
        <f t="shared" si="226"/>
        <v>1.7285973106278218</v>
      </c>
      <c r="AO94" s="18">
        <f t="shared" si="227"/>
        <v>1.8071676853070873</v>
      </c>
      <c r="AP94" s="18">
        <f t="shared" si="228"/>
        <v>3.6758965043496294</v>
      </c>
      <c r="AQ94" s="18">
        <f t="shared" si="229"/>
        <v>4.822296192719433</v>
      </c>
      <c r="AS94" t="str">
        <f t="shared" si="258"/>
        <v>42 Secretarial and related occupations</v>
      </c>
      <c r="AT94" s="18">
        <f t="shared" si="230"/>
        <v>1.7108840687798388</v>
      </c>
      <c r="AU94" s="18">
        <f t="shared" si="230"/>
        <v>0.48346566854746698</v>
      </c>
      <c r="AV94" s="18">
        <f t="shared" si="230"/>
        <v>2.9353060034312817</v>
      </c>
      <c r="AW94" s="18">
        <f t="shared" si="230"/>
        <v>-0.79007645712715346</v>
      </c>
      <c r="AX94" s="18">
        <f t="shared" si="231"/>
        <v>0.43942601116595537</v>
      </c>
      <c r="AZ94" s="18">
        <f t="shared" si="232"/>
        <v>0.43649072037981185</v>
      </c>
      <c r="BA94" s="18">
        <f t="shared" si="233"/>
        <v>3.403394648378355</v>
      </c>
      <c r="BB94" s="18">
        <f t="shared" si="234"/>
        <v>3.6798716314794477</v>
      </c>
      <c r="BD94" t="str">
        <f t="shared" si="259"/>
        <v>42 Secretarial and related occupations</v>
      </c>
      <c r="BE94" s="18">
        <f t="shared" si="235"/>
        <v>4.3448489678898916E-2</v>
      </c>
      <c r="BF94" s="18">
        <f t="shared" si="235"/>
        <v>0.48663377465132385</v>
      </c>
      <c r="BG94" s="18">
        <f t="shared" si="235"/>
        <v>-1.5869533757602583</v>
      </c>
      <c r="BH94" s="18">
        <f t="shared" si="235"/>
        <v>-8.8229018569208719</v>
      </c>
      <c r="BI94" s="18">
        <f t="shared" si="236"/>
        <v>-6.0516117622229304</v>
      </c>
      <c r="BK94" s="18">
        <f t="shared" si="237"/>
        <v>-6.4720526816159367</v>
      </c>
      <c r="BL94" s="18">
        <f t="shared" si="238"/>
        <v>2.0086691772897458</v>
      </c>
      <c r="BM94" s="18">
        <f t="shared" si="239"/>
        <v>-2.2196445478477211</v>
      </c>
      <c r="BO94" t="str">
        <f t="shared" si="260"/>
        <v>42 Secretarial and related occupations</v>
      </c>
      <c r="BP94" s="18">
        <f t="shared" si="240"/>
        <v>-2.3280479157413159</v>
      </c>
      <c r="BQ94" s="18">
        <f t="shared" si="240"/>
        <v>-0.93281057956006164</v>
      </c>
      <c r="BR94" s="18">
        <f t="shared" si="240"/>
        <v>-5.1337275855881987</v>
      </c>
      <c r="BS94" s="18">
        <f t="shared" si="240"/>
        <v>-9.2720234252384621</v>
      </c>
      <c r="BT94" s="18">
        <f t="shared" si="241"/>
        <v>-7.4915658847800159</v>
      </c>
      <c r="BV94" s="18">
        <f t="shared" si="242"/>
        <v>-7.9130486023475495</v>
      </c>
      <c r="BW94" s="18">
        <f t="shared" si="243"/>
        <v>1.7877705736245586</v>
      </c>
      <c r="BX94" s="18">
        <f t="shared" si="244"/>
        <v>-3.4036663994698957</v>
      </c>
      <c r="BZ94" t="str">
        <f t="shared" si="261"/>
        <v>42 Secretarial and related occupations</v>
      </c>
      <c r="CA94" s="18">
        <f t="shared" si="245"/>
        <v>-5.7745333889675958</v>
      </c>
      <c r="CB94" s="18">
        <f t="shared" si="245"/>
        <v>-4.8872628606268513</v>
      </c>
      <c r="CC94" s="18">
        <f t="shared" si="245"/>
        <v>-9.4968646158114627</v>
      </c>
      <c r="CD94" s="18">
        <f t="shared" si="245"/>
        <v>-9.7026124454885014</v>
      </c>
      <c r="CE94" s="18">
        <f t="shared" si="246"/>
        <v>-9.3444720602176794</v>
      </c>
      <c r="CG94" s="18">
        <f t="shared" si="247"/>
        <v>-9.6340818595742945</v>
      </c>
      <c r="CH94" s="18">
        <f t="shared" si="248"/>
        <v>1.2450450875542529</v>
      </c>
      <c r="CI94" s="18">
        <f t="shared" si="249"/>
        <v>-5.5781108552927723</v>
      </c>
      <c r="CK94" t="str">
        <f t="shared" si="262"/>
        <v>42 Secretarial and related occupations</v>
      </c>
      <c r="CL94" s="18">
        <f t="shared" si="250"/>
        <v>3.7032192156626342</v>
      </c>
      <c r="CM94" s="18">
        <f t="shared" si="250"/>
        <v>-9.7134649906286512</v>
      </c>
      <c r="CN94" s="18">
        <f t="shared" si="250"/>
        <v>2.4559863946615579</v>
      </c>
      <c r="CO94" s="18">
        <f t="shared" si="250"/>
        <v>-1.1788279930323275</v>
      </c>
      <c r="CP94" s="18">
        <f t="shared" si="251"/>
        <v>-0.61963094629664539</v>
      </c>
      <c r="CR94" s="18">
        <f t="shared" si="252"/>
        <v>1.8218129226288404E-2</v>
      </c>
      <c r="CS94" s="18">
        <f t="shared" si="253"/>
        <v>2.7782818562114731</v>
      </c>
      <c r="CT94" s="18">
        <f t="shared" si="254"/>
        <v>2.7907004206378261</v>
      </c>
    </row>
    <row r="95" spans="1:98" x14ac:dyDescent="0.2">
      <c r="A95" t="str">
        <f t="shared" si="209"/>
        <v>51 Skilled agricultural and related trades</v>
      </c>
      <c r="B95" s="18">
        <f t="shared" si="210"/>
        <v>27.513099943065523</v>
      </c>
      <c r="C95" s="18">
        <f t="shared" si="210"/>
        <v>-59.701990073865261</v>
      </c>
      <c r="D95" s="18">
        <f t="shared" si="210"/>
        <v>3.8116587294826587</v>
      </c>
      <c r="E95" s="18">
        <f t="shared" si="210"/>
        <v>3.5373102458253536</v>
      </c>
      <c r="F95" s="18">
        <f t="shared" si="211"/>
        <v>-2.3116690090396075</v>
      </c>
      <c r="H95" s="18">
        <f t="shared" si="212"/>
        <v>3.6286790861607798</v>
      </c>
      <c r="I95" s="18">
        <f t="shared" si="213"/>
        <v>4.2951192242397074</v>
      </c>
      <c r="J95" s="18">
        <f t="shared" si="214"/>
        <v>6.5390123492321317</v>
      </c>
      <c r="L95" t="str">
        <f t="shared" si="255"/>
        <v>51 Skilled agricultural and related trades</v>
      </c>
      <c r="M95" s="18">
        <f t="shared" si="215"/>
        <v>6.7877853707370761</v>
      </c>
      <c r="N95" s="18">
        <f t="shared" si="215"/>
        <v>-23.544313534940077</v>
      </c>
      <c r="O95" s="18">
        <f t="shared" si="215"/>
        <v>2.4267524634193904</v>
      </c>
      <c r="P95" s="18">
        <f t="shared" si="215"/>
        <v>3.9931961291038265</v>
      </c>
      <c r="Q95" s="18">
        <f t="shared" si="216"/>
        <v>1.5302321663648755</v>
      </c>
      <c r="S95" s="18">
        <f t="shared" si="217"/>
        <v>3.4684043838726142</v>
      </c>
      <c r="T95" s="18">
        <f t="shared" si="218"/>
        <v>3.5776422207556724</v>
      </c>
      <c r="U95" s="18">
        <f t="shared" si="219"/>
        <v>5.8973880682403834</v>
      </c>
      <c r="W95" t="str">
        <f t="shared" si="256"/>
        <v>51 Skilled agricultural and related trades</v>
      </c>
      <c r="X95" s="18">
        <f t="shared" si="220"/>
        <v>3.0294038642329824</v>
      </c>
      <c r="Y95" s="18">
        <f t="shared" si="220"/>
        <v>23.681995835582725</v>
      </c>
      <c r="Z95" s="18">
        <f t="shared" si="220"/>
        <v>1.4316580591409611</v>
      </c>
      <c r="AA95" s="18">
        <f t="shared" si="220"/>
        <v>3.0814946009516175</v>
      </c>
      <c r="AB95" s="18">
        <f t="shared" si="221"/>
        <v>3.7376304143307282</v>
      </c>
      <c r="AD95" s="18">
        <f t="shared" si="222"/>
        <v>2.5285887270666718</v>
      </c>
      <c r="AE95" s="18">
        <f t="shared" si="223"/>
        <v>3.931720658505844</v>
      </c>
      <c r="AF95" s="18">
        <f t="shared" si="224"/>
        <v>5.5163077563873397</v>
      </c>
      <c r="AH95" t="str">
        <f t="shared" si="257"/>
        <v>51 Skilled agricultural and related trades</v>
      </c>
      <c r="AI95" s="18">
        <f t="shared" si="225"/>
        <v>0.85562508227310374</v>
      </c>
      <c r="AJ95" s="18">
        <f t="shared" si="225"/>
        <v>6.1819957274047432</v>
      </c>
      <c r="AK95" s="18">
        <f t="shared" si="225"/>
        <v>1.060698637796742</v>
      </c>
      <c r="AL95" s="18">
        <f t="shared" si="225"/>
        <v>2.8030320505247452</v>
      </c>
      <c r="AM95" s="18">
        <f t="shared" si="226"/>
        <v>2.4622409758791264</v>
      </c>
      <c r="AO95" s="18">
        <f t="shared" si="227"/>
        <v>2.2189419399062382</v>
      </c>
      <c r="AP95" s="18">
        <f t="shared" si="228"/>
        <v>4.113443294783159</v>
      </c>
      <c r="AQ95" s="18">
        <f t="shared" si="229"/>
        <v>5.4621596509318859</v>
      </c>
      <c r="AS95" t="str">
        <f t="shared" si="258"/>
        <v>51 Skilled agricultural and related trades</v>
      </c>
      <c r="AT95" s="18">
        <f t="shared" si="230"/>
        <v>-1.080085621731619</v>
      </c>
      <c r="AU95" s="18">
        <f t="shared" si="230"/>
        <v>22.130305306750952</v>
      </c>
      <c r="AV95" s="18">
        <f t="shared" si="230"/>
        <v>0.7523388971764744</v>
      </c>
      <c r="AW95" s="18">
        <f t="shared" si="230"/>
        <v>3.3092691704148747</v>
      </c>
      <c r="AX95" s="18">
        <f t="shared" si="231"/>
        <v>3.581155435728256</v>
      </c>
      <c r="AZ95" s="18">
        <f t="shared" si="232"/>
        <v>2.4498291392254679</v>
      </c>
      <c r="BA95" s="18">
        <f t="shared" si="233"/>
        <v>3.7029370486869384</v>
      </c>
      <c r="BB95" s="18">
        <f t="shared" si="234"/>
        <v>5.2778918920121098</v>
      </c>
      <c r="BD95" t="str">
        <f t="shared" si="259"/>
        <v>51 Skilled agricultural and related trades</v>
      </c>
      <c r="BE95" s="18">
        <f t="shared" si="235"/>
        <v>2.8645787908486264</v>
      </c>
      <c r="BF95" s="18">
        <f t="shared" si="235"/>
        <v>-4.1680517501081482</v>
      </c>
      <c r="BG95" s="18">
        <f t="shared" si="235"/>
        <v>-1.3318581195263191</v>
      </c>
      <c r="BH95" s="18">
        <f t="shared" si="235"/>
        <v>0.53790953357586435</v>
      </c>
      <c r="BI95" s="18">
        <f t="shared" si="236"/>
        <v>-0.34918651831805647</v>
      </c>
      <c r="BK95" s="18">
        <f t="shared" si="237"/>
        <v>-8.9250468155877005E-2</v>
      </c>
      <c r="BL95" s="18">
        <f t="shared" si="238"/>
        <v>2.7462586795258037</v>
      </c>
      <c r="BM95" s="18">
        <f t="shared" si="239"/>
        <v>2.6853081427915981</v>
      </c>
      <c r="BO95" t="str">
        <f t="shared" si="260"/>
        <v>51 Skilled agricultural and related trades</v>
      </c>
      <c r="BP95" s="18">
        <f t="shared" si="240"/>
        <v>2.6352279793628863</v>
      </c>
      <c r="BQ95" s="18">
        <f t="shared" si="240"/>
        <v>-5.6212103274161258</v>
      </c>
      <c r="BR95" s="18">
        <f t="shared" si="240"/>
        <v>-1.5994309525879546</v>
      </c>
      <c r="BS95" s="18">
        <f t="shared" si="240"/>
        <v>-0.42463301387400954</v>
      </c>
      <c r="BT95" s="18">
        <f t="shared" si="241"/>
        <v>-1.1250332102298422</v>
      </c>
      <c r="BV95" s="18">
        <f t="shared" si="242"/>
        <v>-0.81778254077385926</v>
      </c>
      <c r="BW95" s="18">
        <f t="shared" si="243"/>
        <v>2.6834569401409825</v>
      </c>
      <c r="BX95" s="18">
        <f t="shared" si="244"/>
        <v>2.1297763618717713</v>
      </c>
      <c r="BZ95" t="str">
        <f t="shared" si="261"/>
        <v>51 Skilled agricultural and related trades</v>
      </c>
      <c r="CA95" s="18">
        <f t="shared" si="245"/>
        <v>-1.8412702018166582</v>
      </c>
      <c r="CB95" s="18">
        <f t="shared" si="245"/>
        <v>5.7764777626962305</v>
      </c>
      <c r="CC95" s="18">
        <f t="shared" si="245"/>
        <v>-4.5410740320882104</v>
      </c>
      <c r="CD95" s="18">
        <f t="shared" si="245"/>
        <v>-1.9057329687390157</v>
      </c>
      <c r="CE95" s="18">
        <f t="shared" si="246"/>
        <v>-2.2775705577371186</v>
      </c>
      <c r="CG95" s="18">
        <f t="shared" si="247"/>
        <v>-2.7921661541109088</v>
      </c>
      <c r="CH95" s="18">
        <f t="shared" si="248"/>
        <v>2.0849790738009855</v>
      </c>
      <c r="CI95" s="18">
        <f t="shared" si="249"/>
        <v>0.11045852598694506</v>
      </c>
      <c r="CK95" t="str">
        <f t="shared" si="262"/>
        <v>51 Skilled agricultural and related trades</v>
      </c>
      <c r="CL95" s="18">
        <f t="shared" si="250"/>
        <v>-1.4998885535145168</v>
      </c>
      <c r="CM95" s="18">
        <f t="shared" si="250"/>
        <v>-1.5721174353689582</v>
      </c>
      <c r="CN95" s="18">
        <f t="shared" si="250"/>
        <v>1.8441615861451766</v>
      </c>
      <c r="CO95" s="18">
        <f t="shared" si="250"/>
        <v>-2.662525326649523</v>
      </c>
      <c r="CP95" s="18">
        <f t="shared" si="251"/>
        <v>-1.207273010147647</v>
      </c>
      <c r="CR95" s="18">
        <f t="shared" si="252"/>
        <v>-1.1829020193567574</v>
      </c>
      <c r="CS95" s="18">
        <f t="shared" si="253"/>
        <v>2.002846657567825</v>
      </c>
      <c r="CT95" s="18">
        <f t="shared" si="254"/>
        <v>1.1264384478249623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2.2818212823605188</v>
      </c>
      <c r="C96" s="18">
        <f t="shared" si="210"/>
        <v>12.761004303239233</v>
      </c>
      <c r="D96" s="18">
        <f t="shared" si="210"/>
        <v>4.8350679626851356</v>
      </c>
      <c r="E96" s="18">
        <f t="shared" si="210"/>
        <v>3.9262286162740301</v>
      </c>
      <c r="F96" s="18">
        <f t="shared" si="211"/>
        <v>4.7421464893317777</v>
      </c>
      <c r="H96" s="18">
        <f t="shared" si="212"/>
        <v>4.2282962373579203</v>
      </c>
      <c r="I96" s="18">
        <f t="shared" si="213"/>
        <v>3.3548557359072806</v>
      </c>
      <c r="J96" s="18">
        <f t="shared" si="214"/>
        <v>6.3036138730646396</v>
      </c>
      <c r="L96" t="str">
        <f t="shared" si="255"/>
        <v>52 Skilled metal, electrical and electronic trades</v>
      </c>
      <c r="M96" s="18">
        <f t="shared" si="215"/>
        <v>6.0058554557420596</v>
      </c>
      <c r="N96" s="18">
        <f t="shared" si="215"/>
        <v>-20.517213896840481</v>
      </c>
      <c r="O96" s="18">
        <f t="shared" si="215"/>
        <v>7.5125887650746348</v>
      </c>
      <c r="P96" s="18">
        <f t="shared" si="215"/>
        <v>4.1155433862628099</v>
      </c>
      <c r="Q96" s="18">
        <f t="shared" si="216"/>
        <v>3.4059041209112184</v>
      </c>
      <c r="S96" s="18">
        <f t="shared" si="217"/>
        <v>5.2357950469436032</v>
      </c>
      <c r="T96" s="18">
        <f t="shared" si="218"/>
        <v>3.7543567181784088</v>
      </c>
      <c r="U96" s="18">
        <f t="shared" si="219"/>
        <v>7.3269989297542804</v>
      </c>
      <c r="W96" t="str">
        <f t="shared" si="256"/>
        <v>52 Skilled metal, electrical and electronic trades</v>
      </c>
      <c r="X96" s="18">
        <f t="shared" si="220"/>
        <v>-0.71848437194809156</v>
      </c>
      <c r="Y96" s="18">
        <f t="shared" si="220"/>
        <v>0.75253454550521237</v>
      </c>
      <c r="Z96" s="18">
        <f t="shared" si="220"/>
        <v>2.9924279444861313</v>
      </c>
      <c r="AA96" s="18">
        <f t="shared" si="220"/>
        <v>2.3334116808366057</v>
      </c>
      <c r="AB96" s="18">
        <f t="shared" si="221"/>
        <v>2.4391726300993399</v>
      </c>
      <c r="AD96" s="18">
        <f t="shared" si="222"/>
        <v>2.5526138936577514</v>
      </c>
      <c r="AE96" s="18">
        <f t="shared" si="223"/>
        <v>3.1390219678468334</v>
      </c>
      <c r="AF96" s="18">
        <f t="shared" si="224"/>
        <v>4.8995663185223748</v>
      </c>
      <c r="AH96" t="str">
        <f t="shared" si="257"/>
        <v>52 Skilled metal, electrical and electronic trades</v>
      </c>
      <c r="AI96" s="18">
        <f t="shared" si="225"/>
        <v>-2.9398161198001649</v>
      </c>
      <c r="AJ96" s="18">
        <f t="shared" si="225"/>
        <v>9.6565147075108548</v>
      </c>
      <c r="AK96" s="18">
        <f t="shared" si="225"/>
        <v>2.4575603749346309</v>
      </c>
      <c r="AL96" s="18">
        <f t="shared" si="225"/>
        <v>2.5515955936105339</v>
      </c>
      <c r="AM96" s="18">
        <f t="shared" si="226"/>
        <v>2.9523275038070063</v>
      </c>
      <c r="AO96" s="18">
        <f t="shared" si="227"/>
        <v>2.5202409351591459</v>
      </c>
      <c r="AP96" s="18">
        <f t="shared" si="228"/>
        <v>2.9280377770223076</v>
      </c>
      <c r="AQ96" s="18">
        <f t="shared" si="229"/>
        <v>4.7095351941073949</v>
      </c>
      <c r="AS96" t="str">
        <f t="shared" si="258"/>
        <v>52 Skilled metal, electrical and electronic trades</v>
      </c>
      <c r="AT96" s="18">
        <f t="shared" si="230"/>
        <v>-4.0085724998534804</v>
      </c>
      <c r="AU96" s="18">
        <f t="shared" si="230"/>
        <v>5.1862510416105678</v>
      </c>
      <c r="AV96" s="18">
        <f t="shared" si="230"/>
        <v>0.37112773564336177</v>
      </c>
      <c r="AW96" s="18">
        <f t="shared" si="230"/>
        <v>1.325333054877742</v>
      </c>
      <c r="AX96" s="18">
        <f t="shared" si="231"/>
        <v>1.2625739122820168</v>
      </c>
      <c r="AZ96" s="18">
        <f t="shared" si="232"/>
        <v>1.0062609158224545</v>
      </c>
      <c r="BA96" s="18">
        <f t="shared" si="233"/>
        <v>2.5551196501293338</v>
      </c>
      <c r="BB96" s="18">
        <f t="shared" si="234"/>
        <v>3.2772590395060863</v>
      </c>
      <c r="BD96" t="str">
        <f t="shared" si="259"/>
        <v>52 Skilled metal, electrical and electronic trades</v>
      </c>
      <c r="BE96" s="18">
        <f t="shared" si="235"/>
        <v>2.6573054292349463</v>
      </c>
      <c r="BF96" s="18">
        <f t="shared" si="235"/>
        <v>-16.519600936014555</v>
      </c>
      <c r="BG96" s="18">
        <f t="shared" si="235"/>
        <v>0.38317580395612616</v>
      </c>
      <c r="BH96" s="18">
        <f t="shared" si="235"/>
        <v>-0.33564750559583745</v>
      </c>
      <c r="BI96" s="18">
        <f t="shared" si="236"/>
        <v>-1.2117074302737341</v>
      </c>
      <c r="BK96" s="18">
        <f t="shared" si="237"/>
        <v>-9.661349093331717E-2</v>
      </c>
      <c r="BL96" s="18">
        <f t="shared" si="238"/>
        <v>2.0756503837346951</v>
      </c>
      <c r="BM96" s="18">
        <f t="shared" si="239"/>
        <v>2.0033158179987076</v>
      </c>
      <c r="BO96" t="str">
        <f t="shared" si="260"/>
        <v>52 Skilled metal, electrical and electronic trades</v>
      </c>
      <c r="BP96" s="18">
        <f t="shared" si="240"/>
        <v>1.0174374732971225</v>
      </c>
      <c r="BQ96" s="18">
        <f t="shared" si="240"/>
        <v>-14.594012331991301</v>
      </c>
      <c r="BR96" s="18">
        <f t="shared" si="240"/>
        <v>-1.3824654600905428</v>
      </c>
      <c r="BS96" s="18">
        <f t="shared" si="240"/>
        <v>-1.6701736847565818</v>
      </c>
      <c r="BT96" s="18">
        <f t="shared" si="241"/>
        <v>-2.4433263315392306</v>
      </c>
      <c r="BV96" s="18">
        <f t="shared" si="242"/>
        <v>-1.5743643270172525</v>
      </c>
      <c r="BW96" s="18">
        <f t="shared" si="243"/>
        <v>1.8553761654105383</v>
      </c>
      <c r="BX96" s="18">
        <f t="shared" si="244"/>
        <v>0.67212353048944351</v>
      </c>
      <c r="BZ96" t="str">
        <f t="shared" si="261"/>
        <v>52 Skilled metal, electrical and electronic trades</v>
      </c>
      <c r="CA96" s="18">
        <f t="shared" si="245"/>
        <v>-3.2501896466112679</v>
      </c>
      <c r="CB96" s="18">
        <f t="shared" si="245"/>
        <v>-9.5927181113147348</v>
      </c>
      <c r="CC96" s="18">
        <f t="shared" si="245"/>
        <v>-4.1554557199872892</v>
      </c>
      <c r="CD96" s="18">
        <f t="shared" si="245"/>
        <v>-5.811317099608293</v>
      </c>
      <c r="CE96" s="18">
        <f t="shared" si="246"/>
        <v>-5.5391765404185334</v>
      </c>
      <c r="CG96" s="18">
        <f t="shared" si="247"/>
        <v>-5.2625665779867603</v>
      </c>
      <c r="CH96" s="18">
        <f t="shared" si="248"/>
        <v>1.5811426895083525</v>
      </c>
      <c r="CI96" s="18">
        <f t="shared" si="249"/>
        <v>-2.2596042963909713</v>
      </c>
      <c r="CK96" t="str">
        <f t="shared" si="262"/>
        <v>52 Skilled metal, electrical and electronic trades</v>
      </c>
      <c r="CL96" s="18">
        <f t="shared" si="250"/>
        <v>2.1404680065255866</v>
      </c>
      <c r="CM96" s="18">
        <f t="shared" si="250"/>
        <v>-17.079304574459407</v>
      </c>
      <c r="CN96" s="18">
        <f t="shared" si="250"/>
        <v>1.7878469811099862</v>
      </c>
      <c r="CO96" s="18">
        <f t="shared" si="250"/>
        <v>-3.3729304875216748</v>
      </c>
      <c r="CP96" s="18">
        <f t="shared" si="251"/>
        <v>-2.723448468215961</v>
      </c>
      <c r="CR96" s="18">
        <f t="shared" si="252"/>
        <v>-1.6824196512742473</v>
      </c>
      <c r="CS96" s="18">
        <f t="shared" si="253"/>
        <v>1.7678832434395275</v>
      </c>
      <c r="CT96" s="18">
        <f t="shared" si="254"/>
        <v>0.48920912370606917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-10.273847549217185</v>
      </c>
      <c r="C97" s="18">
        <f t="shared" si="210"/>
        <v>-28.449969305518497</v>
      </c>
      <c r="D97" s="18">
        <f t="shared" si="210"/>
        <v>10.994689075420316</v>
      </c>
      <c r="E97" s="18">
        <f t="shared" si="210"/>
        <v>0.54330001932620942</v>
      </c>
      <c r="F97" s="18">
        <f t="shared" si="211"/>
        <v>1.5174641715235859</v>
      </c>
      <c r="H97" s="18">
        <f t="shared" si="212"/>
        <v>3.9129059099960228</v>
      </c>
      <c r="I97" s="18">
        <f t="shared" si="213"/>
        <v>3.8618198285945038</v>
      </c>
      <c r="J97" s="18">
        <f t="shared" si="214"/>
        <v>6.4222910788544807</v>
      </c>
      <c r="L97" t="str">
        <f t="shared" si="255"/>
        <v>53 Skilled construction and building trades</v>
      </c>
      <c r="M97" s="18">
        <f t="shared" si="215"/>
        <v>1.8203349818382231</v>
      </c>
      <c r="N97" s="18">
        <f t="shared" si="215"/>
        <v>-21.626254073113003</v>
      </c>
      <c r="O97" s="18">
        <f t="shared" si="215"/>
        <v>5.0586967616316203</v>
      </c>
      <c r="P97" s="18">
        <f t="shared" si="215"/>
        <v>2.3040392970313128</v>
      </c>
      <c r="Q97" s="18">
        <f t="shared" si="216"/>
        <v>1.4532943964436162</v>
      </c>
      <c r="S97" s="18">
        <f t="shared" si="217"/>
        <v>3.2141381848645567</v>
      </c>
      <c r="T97" s="18">
        <f t="shared" si="218"/>
        <v>3.4501399476291272</v>
      </c>
      <c r="U97" s="18">
        <f t="shared" si="219"/>
        <v>5.6190040054152401</v>
      </c>
      <c r="W97" t="str">
        <f t="shared" si="256"/>
        <v>53 Skilled construction and building trades</v>
      </c>
      <c r="X97" s="18">
        <f t="shared" si="220"/>
        <v>-5.3883638557961184</v>
      </c>
      <c r="Y97" s="18">
        <f t="shared" si="220"/>
        <v>1.2558484350956967</v>
      </c>
      <c r="Z97" s="18">
        <f t="shared" si="220"/>
        <v>2.5575631236992136</v>
      </c>
      <c r="AA97" s="18">
        <f t="shared" si="220"/>
        <v>1.7476244750423531</v>
      </c>
      <c r="AB97" s="18">
        <f t="shared" si="221"/>
        <v>1.969158523299952</v>
      </c>
      <c r="AD97" s="18">
        <f t="shared" si="222"/>
        <v>2.0168908058230572</v>
      </c>
      <c r="AE97" s="18">
        <f t="shared" si="223"/>
        <v>3.1564317710804701</v>
      </c>
      <c r="AF97" s="18">
        <f t="shared" si="224"/>
        <v>4.5279277853329525</v>
      </c>
      <c r="AH97" t="str">
        <f t="shared" si="257"/>
        <v>53 Skilled construction and building trades</v>
      </c>
      <c r="AI97" s="18">
        <f t="shared" si="225"/>
        <v>-2.0894150320756255</v>
      </c>
      <c r="AJ97" s="18">
        <f t="shared" si="225"/>
        <v>1.8252832113319295</v>
      </c>
      <c r="AK97" s="18">
        <f t="shared" si="225"/>
        <v>2.6383225908649832</v>
      </c>
      <c r="AL97" s="18">
        <f t="shared" si="225"/>
        <v>1.686250680245549</v>
      </c>
      <c r="AM97" s="18">
        <f t="shared" si="226"/>
        <v>1.9915298909914725</v>
      </c>
      <c r="AO97" s="18">
        <f t="shared" si="227"/>
        <v>2.0026226487481757</v>
      </c>
      <c r="AP97" s="18">
        <f t="shared" si="228"/>
        <v>3.2699447466156162</v>
      </c>
      <c r="AQ97" s="18">
        <f t="shared" si="229"/>
        <v>4.6123870311138626</v>
      </c>
      <c r="AS97" t="str">
        <f t="shared" si="258"/>
        <v>53 Skilled construction and building trades</v>
      </c>
      <c r="AT97" s="18">
        <f t="shared" si="230"/>
        <v>-3.8527214643731988</v>
      </c>
      <c r="AU97" s="18">
        <f t="shared" si="230"/>
        <v>-2.3058870178919277</v>
      </c>
      <c r="AV97" s="18">
        <f t="shared" si="230"/>
        <v>2.8946145481242747</v>
      </c>
      <c r="AW97" s="18">
        <f t="shared" si="230"/>
        <v>1.1373180042255848</v>
      </c>
      <c r="AX97" s="18">
        <f t="shared" si="231"/>
        <v>1.4633322989895614</v>
      </c>
      <c r="AZ97" s="18">
        <f t="shared" si="232"/>
        <v>1.7197232658020312</v>
      </c>
      <c r="BA97" s="18">
        <f t="shared" si="233"/>
        <v>3.1791456733410106</v>
      </c>
      <c r="BB97" s="18">
        <f t="shared" si="234"/>
        <v>4.3372520870734732</v>
      </c>
      <c r="BD97" t="str">
        <f t="shared" si="259"/>
        <v>53 Skilled construction and building trades</v>
      </c>
      <c r="BE97" s="18">
        <f t="shared" si="235"/>
        <v>-2.2483574071285872E-2</v>
      </c>
      <c r="BF97" s="18">
        <f t="shared" si="235"/>
        <v>-20.519541843548406</v>
      </c>
      <c r="BG97" s="18">
        <f t="shared" si="235"/>
        <v>-0.21640323358129709</v>
      </c>
      <c r="BH97" s="18">
        <f t="shared" si="235"/>
        <v>-1.2613595100930186</v>
      </c>
      <c r="BI97" s="18">
        <f t="shared" si="236"/>
        <v>-2.2702646174124874</v>
      </c>
      <c r="BK97" s="18">
        <f t="shared" si="237"/>
        <v>-0.91426233602175389</v>
      </c>
      <c r="BL97" s="18">
        <f t="shared" si="238"/>
        <v>2.0585268096918741</v>
      </c>
      <c r="BM97" s="18">
        <f t="shared" si="239"/>
        <v>1.3830515658227016</v>
      </c>
      <c r="BO97" t="str">
        <f t="shared" si="260"/>
        <v>53 Skilled construction and building trades</v>
      </c>
      <c r="BP97" s="18">
        <f t="shared" si="240"/>
        <v>1.1903632620163584</v>
      </c>
      <c r="BQ97" s="18">
        <f t="shared" si="240"/>
        <v>-19.766545969516038</v>
      </c>
      <c r="BR97" s="18">
        <f t="shared" si="240"/>
        <v>6.5607390732358439E-3</v>
      </c>
      <c r="BS97" s="18">
        <f t="shared" si="240"/>
        <v>-0.75478137764145581</v>
      </c>
      <c r="BT97" s="18">
        <f t="shared" si="241"/>
        <v>-1.830943443022981</v>
      </c>
      <c r="BV97" s="18">
        <f t="shared" si="242"/>
        <v>-0.50164686501132927</v>
      </c>
      <c r="BW97" s="18">
        <f t="shared" si="243"/>
        <v>2.3290758324488126</v>
      </c>
      <c r="BX97" s="18">
        <f t="shared" si="244"/>
        <v>1.9694272143383262</v>
      </c>
      <c r="BZ97" t="str">
        <f t="shared" si="261"/>
        <v>53 Skilled construction and building trades</v>
      </c>
      <c r="CA97" s="18">
        <f t="shared" si="245"/>
        <v>-2.8364042878042395</v>
      </c>
      <c r="CB97" s="18">
        <f t="shared" si="245"/>
        <v>-13.949671401550845</v>
      </c>
      <c r="CC97" s="18">
        <f t="shared" si="245"/>
        <v>-2.9547084029876824</v>
      </c>
      <c r="CD97" s="18">
        <f t="shared" si="245"/>
        <v>-3.3897613744844235</v>
      </c>
      <c r="CE97" s="18">
        <f t="shared" si="246"/>
        <v>-3.9514027093888515</v>
      </c>
      <c r="CG97" s="18">
        <f t="shared" si="247"/>
        <v>-3.2449608544070196</v>
      </c>
      <c r="CH97" s="18">
        <f t="shared" si="248"/>
        <v>1.940461654805925</v>
      </c>
      <c r="CI97" s="18">
        <f t="shared" si="249"/>
        <v>-0.38475748370836449</v>
      </c>
      <c r="CK97" t="str">
        <f t="shared" si="262"/>
        <v>53 Skilled construction and building trades</v>
      </c>
      <c r="CL97" s="18">
        <f t="shared" si="250"/>
        <v>-1.404444508520275</v>
      </c>
      <c r="CM97" s="18">
        <f t="shared" si="250"/>
        <v>-27.631025341276061</v>
      </c>
      <c r="CN97" s="18">
        <f t="shared" si="250"/>
        <v>-1.2242817563085207</v>
      </c>
      <c r="CO97" s="18">
        <f t="shared" si="250"/>
        <v>-10.082833531124047</v>
      </c>
      <c r="CP97" s="18">
        <f t="shared" si="251"/>
        <v>-8.6514105811903992</v>
      </c>
      <c r="CR97" s="18">
        <f t="shared" si="252"/>
        <v>-7.2219713149374147</v>
      </c>
      <c r="CS97" s="18">
        <f t="shared" si="253"/>
        <v>1.2374335226779776</v>
      </c>
      <c r="CT97" s="18">
        <f t="shared" si="254"/>
        <v>-4.1752128528030337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3.0440627358758521</v>
      </c>
      <c r="C98" s="18">
        <f t="shared" si="210"/>
        <v>-15.492389229898185</v>
      </c>
      <c r="D98" s="18">
        <f t="shared" si="210"/>
        <v>8.0787626502028189</v>
      </c>
      <c r="E98" s="18">
        <f t="shared" si="210"/>
        <v>3.6713485035606119</v>
      </c>
      <c r="F98" s="18">
        <f t="shared" si="211"/>
        <v>3.6958963448732174</v>
      </c>
      <c r="H98" s="18">
        <f t="shared" si="212"/>
        <v>5.1201454415216618</v>
      </c>
      <c r="I98" s="18">
        <f t="shared" si="213"/>
        <v>3.6672773592493879</v>
      </c>
      <c r="J98" s="18">
        <f t="shared" si="214"/>
        <v>7.184662280740084</v>
      </c>
      <c r="L98" t="str">
        <f t="shared" si="255"/>
        <v>54 Textiles, printing and other skilled trades</v>
      </c>
      <c r="M98" s="18">
        <f t="shared" si="215"/>
        <v>9.7624434394409256</v>
      </c>
      <c r="N98" s="18">
        <f t="shared" si="215"/>
        <v>-17.182519211055581</v>
      </c>
      <c r="O98" s="18">
        <f t="shared" si="215"/>
        <v>5.0543169430508517</v>
      </c>
      <c r="P98" s="18">
        <f t="shared" si="215"/>
        <v>3.8452756688952983</v>
      </c>
      <c r="Q98" s="18">
        <f t="shared" si="216"/>
        <v>2.7581283793005618</v>
      </c>
      <c r="S98" s="18">
        <f t="shared" si="217"/>
        <v>4.2467354071656693</v>
      </c>
      <c r="T98" s="18">
        <f t="shared" si="218"/>
        <v>3.6126871644435843</v>
      </c>
      <c r="U98" s="18">
        <f t="shared" si="219"/>
        <v>6.4922303170302564</v>
      </c>
      <c r="W98" t="str">
        <f t="shared" si="256"/>
        <v>54 Textiles, printing and other skilled trades</v>
      </c>
      <c r="X98" s="18">
        <f t="shared" si="220"/>
        <v>-0.7385685770067707</v>
      </c>
      <c r="Y98" s="18">
        <f t="shared" si="220"/>
        <v>-1.2617879514775665</v>
      </c>
      <c r="Z98" s="18">
        <f t="shared" si="220"/>
        <v>5.0224076652777949</v>
      </c>
      <c r="AA98" s="18">
        <f t="shared" si="220"/>
        <v>2.8307807735887813</v>
      </c>
      <c r="AB98" s="18">
        <f t="shared" si="221"/>
        <v>3.2482983563731027</v>
      </c>
      <c r="AD98" s="18">
        <f t="shared" si="222"/>
        <v>3.5561936605743583</v>
      </c>
      <c r="AE98" s="18">
        <f t="shared" si="223"/>
        <v>3.7448313148894963</v>
      </c>
      <c r="AF98" s="18">
        <f t="shared" si="224"/>
        <v>6.0829212880537664</v>
      </c>
      <c r="AH98" t="str">
        <f t="shared" si="257"/>
        <v>54 Textiles, printing and other skilled trades</v>
      </c>
      <c r="AI98" s="18">
        <f t="shared" si="225"/>
        <v>-2.160322397413561</v>
      </c>
      <c r="AJ98" s="18">
        <f t="shared" si="225"/>
        <v>9.4637826342542919</v>
      </c>
      <c r="AK98" s="18">
        <f t="shared" si="225"/>
        <v>1.8945083580923283</v>
      </c>
      <c r="AL98" s="18">
        <f t="shared" si="225"/>
        <v>2.5462761744511786</v>
      </c>
      <c r="AM98" s="18">
        <f t="shared" si="226"/>
        <v>2.7605583333434991</v>
      </c>
      <c r="AO98" s="18">
        <f t="shared" si="227"/>
        <v>2.3285583220880701</v>
      </c>
      <c r="AP98" s="18">
        <f t="shared" si="228"/>
        <v>3.4311469131208083</v>
      </c>
      <c r="AQ98" s="18">
        <f t="shared" si="229"/>
        <v>4.9735707632823756</v>
      </c>
      <c r="AS98" t="str">
        <f t="shared" si="258"/>
        <v>54 Textiles, printing and other skilled trades</v>
      </c>
      <c r="AT98" s="18">
        <f t="shared" si="230"/>
        <v>-1.3633175246488105</v>
      </c>
      <c r="AU98" s="18">
        <f t="shared" si="230"/>
        <v>3.7567627569399242</v>
      </c>
      <c r="AV98" s="18">
        <f t="shared" si="230"/>
        <v>3.3124301175289084</v>
      </c>
      <c r="AW98" s="18">
        <f t="shared" si="230"/>
        <v>2.3386007799524267</v>
      </c>
      <c r="AX98" s="18">
        <f t="shared" si="231"/>
        <v>2.7302577915601978</v>
      </c>
      <c r="AZ98" s="18">
        <f t="shared" si="232"/>
        <v>2.6621863320451356</v>
      </c>
      <c r="BA98" s="18">
        <f t="shared" si="233"/>
        <v>3.5164635411305767</v>
      </c>
      <c r="BB98" s="18">
        <f t="shared" si="234"/>
        <v>5.275948364267391</v>
      </c>
      <c r="BD98" t="str">
        <f t="shared" si="259"/>
        <v>54 Textiles, printing and other skilled trades</v>
      </c>
      <c r="BE98" s="18">
        <f t="shared" si="235"/>
        <v>-0.80134311977654304</v>
      </c>
      <c r="BF98" s="18">
        <f t="shared" si="235"/>
        <v>-6.5456621643294355</v>
      </c>
      <c r="BG98" s="18">
        <f t="shared" si="235"/>
        <v>1.6641581976838182</v>
      </c>
      <c r="BH98" s="18">
        <f t="shared" si="235"/>
        <v>-0.16390753782726808</v>
      </c>
      <c r="BI98" s="18">
        <f t="shared" si="236"/>
        <v>-9.8638559214769828E-3</v>
      </c>
      <c r="BK98" s="18">
        <f t="shared" si="237"/>
        <v>0.44176585161863624</v>
      </c>
      <c r="BL98" s="18">
        <f t="shared" si="238"/>
        <v>2.4654531157894954</v>
      </c>
      <c r="BM98" s="18">
        <f t="shared" si="239"/>
        <v>2.7825232947269463</v>
      </c>
      <c r="BO98" t="str">
        <f t="shared" si="260"/>
        <v>54 Textiles, printing and other skilled trades</v>
      </c>
      <c r="BP98" s="18">
        <f t="shared" si="240"/>
        <v>-3.7848811843135488</v>
      </c>
      <c r="BQ98" s="18">
        <f t="shared" si="240"/>
        <v>-3.5117952907508632</v>
      </c>
      <c r="BR98" s="18">
        <f t="shared" si="240"/>
        <v>-1.5056236242121268</v>
      </c>
      <c r="BS98" s="18">
        <f t="shared" si="240"/>
        <v>-1.959398556915759</v>
      </c>
      <c r="BT98" s="18">
        <f t="shared" si="241"/>
        <v>-1.9157124765651679</v>
      </c>
      <c r="BV98" s="18">
        <f t="shared" si="242"/>
        <v>-1.8083730110829754</v>
      </c>
      <c r="BW98" s="18">
        <f t="shared" si="243"/>
        <v>2.0173985295392827</v>
      </c>
      <c r="BX98" s="18">
        <f t="shared" si="244"/>
        <v>0.69723306284255049</v>
      </c>
      <c r="BZ98" t="str">
        <f t="shared" si="261"/>
        <v>54 Textiles, printing and other skilled trades</v>
      </c>
      <c r="CA98" s="18">
        <f t="shared" si="245"/>
        <v>-6.2934295313109008</v>
      </c>
      <c r="CB98" s="18">
        <f t="shared" si="245"/>
        <v>3.231095638949455</v>
      </c>
      <c r="CC98" s="18">
        <f t="shared" si="245"/>
        <v>-0.3949332612015688</v>
      </c>
      <c r="CD98" s="18">
        <f t="shared" si="245"/>
        <v>-2.8146431063662436</v>
      </c>
      <c r="CE98" s="18">
        <f t="shared" si="246"/>
        <v>-1.6947692739999631</v>
      </c>
      <c r="CG98" s="18">
        <f t="shared" si="247"/>
        <v>-2.0146760373583428</v>
      </c>
      <c r="CH98" s="18">
        <f t="shared" si="248"/>
        <v>1.9401351108624398</v>
      </c>
      <c r="CI98" s="18">
        <f t="shared" si="249"/>
        <v>0.45820794750581761</v>
      </c>
      <c r="CK98" t="str">
        <f t="shared" si="262"/>
        <v>54 Textiles, printing and other skilled trades</v>
      </c>
      <c r="CL98" s="18">
        <f t="shared" si="250"/>
        <v>-4.0191389691976998</v>
      </c>
      <c r="CM98" s="18">
        <f t="shared" si="250"/>
        <v>-9.2157707048561299</v>
      </c>
      <c r="CN98" s="18">
        <f t="shared" si="250"/>
        <v>-2.8347364580110557</v>
      </c>
      <c r="CO98" s="18">
        <f t="shared" si="250"/>
        <v>-4.1651143548322782</v>
      </c>
      <c r="CP98" s="18">
        <f t="shared" si="251"/>
        <v>-4.0764779284815926</v>
      </c>
      <c r="CR98" s="18">
        <f t="shared" si="252"/>
        <v>-3.7236914061162918</v>
      </c>
      <c r="CS98" s="18">
        <f t="shared" si="253"/>
        <v>1.4667310993170535</v>
      </c>
      <c r="CT98" s="18">
        <f t="shared" si="254"/>
        <v>-1.3944440059156182</v>
      </c>
    </row>
    <row r="99" spans="1:98" x14ac:dyDescent="0.2">
      <c r="A99" t="str">
        <f t="shared" si="209"/>
        <v>61 Caring personal service occupations</v>
      </c>
      <c r="B99" s="18">
        <f t="shared" si="210"/>
        <v>8.254444629388713</v>
      </c>
      <c r="C99" s="18">
        <f t="shared" si="210"/>
        <v>-20.367173654421855</v>
      </c>
      <c r="D99" s="18">
        <f t="shared" si="210"/>
        <v>7.865182541198168</v>
      </c>
      <c r="E99" s="18">
        <f t="shared" si="210"/>
        <v>4.0477892068970789</v>
      </c>
      <c r="F99" s="18">
        <f t="shared" si="211"/>
        <v>3.4818524490906722</v>
      </c>
      <c r="H99" s="18">
        <f t="shared" si="212"/>
        <v>5.3050015359968672</v>
      </c>
      <c r="I99" s="18">
        <f t="shared" si="213"/>
        <v>4.1061887217260562</v>
      </c>
      <c r="J99" s="18">
        <f t="shared" si="214"/>
        <v>7.5992014399270502</v>
      </c>
      <c r="L99" t="str">
        <f t="shared" si="255"/>
        <v>61 Caring personal service occupations</v>
      </c>
      <c r="M99" s="18">
        <f t="shared" si="215"/>
        <v>11.517321782080558</v>
      </c>
      <c r="N99" s="18">
        <f t="shared" si="215"/>
        <v>-19.794099435755264</v>
      </c>
      <c r="O99" s="18">
        <f t="shared" si="215"/>
        <v>7.1116135379037715</v>
      </c>
      <c r="P99" s="18">
        <f t="shared" si="215"/>
        <v>3.7903080760883778</v>
      </c>
      <c r="Q99" s="18">
        <f t="shared" si="216"/>
        <v>3.1418272672177894</v>
      </c>
      <c r="S99" s="18">
        <f t="shared" si="217"/>
        <v>4.8858063201929092</v>
      </c>
      <c r="T99" s="18">
        <f t="shared" si="218"/>
        <v>4.1010646262576556</v>
      </c>
      <c r="U99" s="18">
        <f t="shared" si="219"/>
        <v>7.2882431789980329</v>
      </c>
      <c r="W99" t="str">
        <f t="shared" si="256"/>
        <v>61 Caring personal service occupations</v>
      </c>
      <c r="X99" s="18">
        <f t="shared" si="220"/>
        <v>4.229356481165536</v>
      </c>
      <c r="Y99" s="18">
        <f t="shared" si="220"/>
        <v>-3.2014488205880376</v>
      </c>
      <c r="Z99" s="18">
        <f t="shared" si="220"/>
        <v>4.4736366207521305</v>
      </c>
      <c r="AA99" s="18">
        <f t="shared" si="220"/>
        <v>2.9007422631303736</v>
      </c>
      <c r="AB99" s="18">
        <f t="shared" si="221"/>
        <v>2.9954331460970485</v>
      </c>
      <c r="AD99" s="18">
        <f t="shared" si="222"/>
        <v>3.4223914442387038</v>
      </c>
      <c r="AE99" s="18">
        <f t="shared" si="223"/>
        <v>4.3379457516726783</v>
      </c>
      <c r="AF99" s="18">
        <f t="shared" si="224"/>
        <v>6.4320979921408172</v>
      </c>
      <c r="AH99" t="str">
        <f t="shared" si="257"/>
        <v>61 Caring personal service occupations</v>
      </c>
      <c r="AI99" s="18">
        <f t="shared" si="225"/>
        <v>0.87339530489818351</v>
      </c>
      <c r="AJ99" s="18">
        <f t="shared" si="225"/>
        <v>-4.9148974708148607</v>
      </c>
      <c r="AK99" s="18">
        <f t="shared" si="225"/>
        <v>1.2474298415888319</v>
      </c>
      <c r="AL99" s="18">
        <f t="shared" si="225"/>
        <v>1.081285318853964</v>
      </c>
      <c r="AM99" s="18">
        <f t="shared" si="226"/>
        <v>0.74737854018922523</v>
      </c>
      <c r="AO99" s="18">
        <f t="shared" si="227"/>
        <v>1.136636511090483</v>
      </c>
      <c r="AP99" s="18">
        <f t="shared" si="228"/>
        <v>3.3688728769764031</v>
      </c>
      <c r="AQ99" s="18">
        <f t="shared" si="229"/>
        <v>4.1055041178812868</v>
      </c>
      <c r="AS99" t="str">
        <f t="shared" si="258"/>
        <v>61 Caring personal service occupations</v>
      </c>
      <c r="AT99" s="18">
        <f t="shared" si="230"/>
        <v>3.3811246737844192</v>
      </c>
      <c r="AU99" s="18">
        <f t="shared" si="230"/>
        <v>-5.4374865769264531</v>
      </c>
      <c r="AV99" s="18">
        <f t="shared" si="230"/>
        <v>1.6301985539903585</v>
      </c>
      <c r="AW99" s="18">
        <f t="shared" si="230"/>
        <v>1.5292753524585256</v>
      </c>
      <c r="AX99" s="18">
        <f t="shared" si="231"/>
        <v>1.1105816886574749</v>
      </c>
      <c r="AZ99" s="18">
        <f t="shared" si="232"/>
        <v>1.562905279037885</v>
      </c>
      <c r="BA99" s="18">
        <f t="shared" si="233"/>
        <v>3.4783591190494789</v>
      </c>
      <c r="BB99" s="18">
        <f t="shared" si="234"/>
        <v>4.4882005158566773</v>
      </c>
      <c r="BD99" t="str">
        <f t="shared" si="259"/>
        <v>61 Caring personal service occupations</v>
      </c>
      <c r="BE99" s="18">
        <f t="shared" si="235"/>
        <v>4.3065773185284817</v>
      </c>
      <c r="BF99" s="18">
        <f t="shared" si="235"/>
        <v>-0.43283552466911734</v>
      </c>
      <c r="BG99" s="18">
        <f t="shared" si="235"/>
        <v>1.266976464288061</v>
      </c>
      <c r="BH99" s="18">
        <f t="shared" si="235"/>
        <v>1.2864092485262324</v>
      </c>
      <c r="BI99" s="18">
        <f t="shared" si="236"/>
        <v>1.1720253489274635</v>
      </c>
      <c r="BK99" s="18">
        <f t="shared" si="237"/>
        <v>1.2799312394728091</v>
      </c>
      <c r="BL99" s="18">
        <f t="shared" si="238"/>
        <v>3.195614764253274</v>
      </c>
      <c r="BM99" s="18">
        <f t="shared" si="239"/>
        <v>4.0467602125489055</v>
      </c>
      <c r="BO99" t="str">
        <f t="shared" si="260"/>
        <v>61 Caring personal service occupations</v>
      </c>
      <c r="BP99" s="18">
        <f t="shared" si="240"/>
        <v>0.41214154639206413</v>
      </c>
      <c r="BQ99" s="18">
        <f t="shared" si="240"/>
        <v>-6.3930240926127428</v>
      </c>
      <c r="BR99" s="18">
        <f t="shared" si="240"/>
        <v>-1.6162609420817931</v>
      </c>
      <c r="BS99" s="18">
        <f t="shared" si="240"/>
        <v>-2.4403780680386955</v>
      </c>
      <c r="BT99" s="18">
        <f t="shared" si="241"/>
        <v>-2.4361072677421158</v>
      </c>
      <c r="BV99" s="18">
        <f t="shared" si="242"/>
        <v>-2.1664422584647069</v>
      </c>
      <c r="BW99" s="18">
        <f t="shared" si="243"/>
        <v>2.4720037512034443</v>
      </c>
      <c r="BX99" s="18">
        <f t="shared" si="244"/>
        <v>1.0080127030730024</v>
      </c>
      <c r="BZ99" t="str">
        <f t="shared" si="261"/>
        <v>61 Caring personal service occupations</v>
      </c>
      <c r="CA99" s="18">
        <f t="shared" si="245"/>
        <v>-15.333304275991644</v>
      </c>
      <c r="CB99" s="18">
        <f t="shared" si="245"/>
        <v>-9.7849084503534236</v>
      </c>
      <c r="CC99" s="18">
        <f t="shared" si="245"/>
        <v>-7.6070095409648602</v>
      </c>
      <c r="CD99" s="18">
        <f t="shared" si="245"/>
        <v>-3.4727465451531936</v>
      </c>
      <c r="CE99" s="18">
        <f t="shared" si="246"/>
        <v>-5.1858048378899628</v>
      </c>
      <c r="CG99" s="18">
        <f t="shared" si="247"/>
        <v>-4.8709906574569857</v>
      </c>
      <c r="CH99" s="18">
        <f t="shared" si="248"/>
        <v>1.302677014381004</v>
      </c>
      <c r="CI99" s="18">
        <f t="shared" si="249"/>
        <v>-2.4709448864218109</v>
      </c>
      <c r="CK99" t="str">
        <f t="shared" si="262"/>
        <v>61 Caring personal service occupations</v>
      </c>
      <c r="CL99" s="18">
        <f t="shared" si="250"/>
        <v>-0.5958954289904006</v>
      </c>
      <c r="CM99" s="18">
        <f t="shared" si="250"/>
        <v>-14.211723790284081</v>
      </c>
      <c r="CN99" s="18">
        <f t="shared" si="250"/>
        <v>6.1425316209743119</v>
      </c>
      <c r="CO99" s="18">
        <f t="shared" si="250"/>
        <v>0.83901524868463806</v>
      </c>
      <c r="CP99" s="18">
        <f t="shared" si="251"/>
        <v>1.4372739460643436</v>
      </c>
      <c r="CR99" s="18">
        <f t="shared" si="252"/>
        <v>2.5767365213337889</v>
      </c>
      <c r="CS99" s="18">
        <f t="shared" si="253"/>
        <v>2.2539458222781805</v>
      </c>
      <c r="CT99" s="18">
        <f t="shared" si="254"/>
        <v>4.2301596252962037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13.814127904282314</v>
      </c>
      <c r="C100" s="18">
        <f t="shared" si="210"/>
        <v>-31.417580487996311</v>
      </c>
      <c r="D100" s="18">
        <f t="shared" si="210"/>
        <v>5.8383924294018952</v>
      </c>
      <c r="E100" s="18">
        <f t="shared" si="210"/>
        <v>4.9992539263768565</v>
      </c>
      <c r="F100" s="18">
        <f t="shared" si="211"/>
        <v>2.4957114321422003</v>
      </c>
      <c r="H100" s="18">
        <f t="shared" si="212"/>
        <v>5.2782249103637824</v>
      </c>
      <c r="I100" s="18">
        <f t="shared" si="213"/>
        <v>3.8104849567828003</v>
      </c>
      <c r="J100" s="18">
        <f t="shared" si="214"/>
        <v>7.3940833078478319</v>
      </c>
      <c r="L100" t="str">
        <f t="shared" si="255"/>
        <v>62 Leisure, travel and related personal service occupations</v>
      </c>
      <c r="M100" s="18">
        <f t="shared" si="215"/>
        <v>14.075092254354882</v>
      </c>
      <c r="N100" s="18">
        <f t="shared" si="215"/>
        <v>-24.655174240770016</v>
      </c>
      <c r="O100" s="18">
        <f t="shared" si="215"/>
        <v>3.331105655463773</v>
      </c>
      <c r="P100" s="18">
        <f t="shared" si="215"/>
        <v>2.9988353180385063</v>
      </c>
      <c r="Q100" s="18">
        <f t="shared" si="216"/>
        <v>1.1074709002751204</v>
      </c>
      <c r="S100" s="18">
        <f t="shared" si="217"/>
        <v>3.1094732111150769</v>
      </c>
      <c r="T100" s="18">
        <f t="shared" si="218"/>
        <v>3.2710031590114097</v>
      </c>
      <c r="U100" s="18">
        <f t="shared" si="219"/>
        <v>5.4084453076558514</v>
      </c>
      <c r="W100" t="str">
        <f t="shared" si="256"/>
        <v>62 Leisure, travel and related personal service occupations</v>
      </c>
      <c r="X100" s="18">
        <f t="shared" si="220"/>
        <v>8.1274505282207485</v>
      </c>
      <c r="Y100" s="18">
        <f t="shared" si="220"/>
        <v>-2.2613133621709358</v>
      </c>
      <c r="Z100" s="18">
        <f t="shared" si="220"/>
        <v>3.2777771422431101</v>
      </c>
      <c r="AA100" s="18">
        <f t="shared" si="220"/>
        <v>3.3888079202593069</v>
      </c>
      <c r="AB100" s="18">
        <f t="shared" si="221"/>
        <v>2.9917083002613865</v>
      </c>
      <c r="AD100" s="18">
        <f t="shared" si="222"/>
        <v>3.3517844043879474</v>
      </c>
      <c r="AE100" s="18">
        <f t="shared" si="223"/>
        <v>4.0426297955889146</v>
      </c>
      <c r="AF100" s="18">
        <f t="shared" si="224"/>
        <v>6.1610724153079</v>
      </c>
      <c r="AH100" t="str">
        <f t="shared" si="257"/>
        <v>62 Leisure, travel and related personal service occupations</v>
      </c>
      <c r="AI100" s="18">
        <f t="shared" si="225"/>
        <v>8.3186501047623587</v>
      </c>
      <c r="AJ100" s="18">
        <f t="shared" si="225"/>
        <v>-4.0633008425062673</v>
      </c>
      <c r="AK100" s="18">
        <f t="shared" si="225"/>
        <v>1.8440432637430115</v>
      </c>
      <c r="AL100" s="18">
        <f t="shared" si="225"/>
        <v>3.388267569871628</v>
      </c>
      <c r="AM100" s="18">
        <f t="shared" si="226"/>
        <v>2.4232305281283395</v>
      </c>
      <c r="AO100" s="18">
        <f t="shared" si="227"/>
        <v>2.8709419005223946</v>
      </c>
      <c r="AP100" s="18">
        <f t="shared" si="228"/>
        <v>3.7974148367579952</v>
      </c>
      <c r="AQ100" s="18">
        <f t="shared" si="229"/>
        <v>5.6419934653672232</v>
      </c>
      <c r="AS100" t="str">
        <f t="shared" si="258"/>
        <v>62 Leisure, travel and related personal service occupations</v>
      </c>
      <c r="AT100" s="18">
        <f t="shared" si="230"/>
        <v>7.9273918501274965</v>
      </c>
      <c r="AU100" s="18">
        <f t="shared" si="230"/>
        <v>8.7517452045167587</v>
      </c>
      <c r="AV100" s="18">
        <f t="shared" si="230"/>
        <v>2.0415749793431193</v>
      </c>
      <c r="AW100" s="18">
        <f t="shared" si="230"/>
        <v>4.0861296195696895</v>
      </c>
      <c r="AX100" s="18">
        <f t="shared" si="231"/>
        <v>3.726724162039452</v>
      </c>
      <c r="AZ100" s="18">
        <f t="shared" si="232"/>
        <v>3.4000997289009405</v>
      </c>
      <c r="BA100" s="18">
        <f t="shared" si="233"/>
        <v>3.9377817187566055</v>
      </c>
      <c r="BB100" s="18">
        <f t="shared" si="234"/>
        <v>6.1157236613990973</v>
      </c>
      <c r="BD100" t="str">
        <f t="shared" si="259"/>
        <v>62 Leisure, travel and related personal service occupations</v>
      </c>
      <c r="BE100" s="18">
        <f t="shared" si="235"/>
        <v>4.9080329620480256</v>
      </c>
      <c r="BF100" s="18">
        <f t="shared" si="235"/>
        <v>-2.1728066223483444</v>
      </c>
      <c r="BG100" s="18">
        <f t="shared" si="235"/>
        <v>-2.0878854625440924</v>
      </c>
      <c r="BH100" s="18">
        <f t="shared" si="235"/>
        <v>-0.45724413070254988</v>
      </c>
      <c r="BI100" s="18">
        <f t="shared" si="236"/>
        <v>-1.0772578551239032</v>
      </c>
      <c r="BK100" s="18">
        <f t="shared" si="237"/>
        <v>-1.0037865565572179</v>
      </c>
      <c r="BL100" s="18">
        <f t="shared" si="238"/>
        <v>2.2639330795280355</v>
      </c>
      <c r="BM100" s="18">
        <f t="shared" si="239"/>
        <v>1.5453018506793814</v>
      </c>
      <c r="BO100" t="str">
        <f t="shared" si="260"/>
        <v>62 Leisure, travel and related personal service occupations</v>
      </c>
      <c r="BP100" s="18">
        <f t="shared" si="240"/>
        <v>3.6897384730505411</v>
      </c>
      <c r="BQ100" s="18">
        <f t="shared" si="240"/>
        <v>-6.1148046605551958</v>
      </c>
      <c r="BR100" s="18">
        <f t="shared" si="240"/>
        <v>-4.5378517075514431</v>
      </c>
      <c r="BS100" s="18">
        <f t="shared" si="240"/>
        <v>-2.5014348807156028</v>
      </c>
      <c r="BT100" s="18">
        <f t="shared" si="241"/>
        <v>-3.3707828871266554</v>
      </c>
      <c r="BV100" s="18">
        <f t="shared" si="242"/>
        <v>-3.1850220920899175</v>
      </c>
      <c r="BW100" s="18">
        <f t="shared" si="243"/>
        <v>2.1107029907796448</v>
      </c>
      <c r="BX100" s="18">
        <f t="shared" si="244"/>
        <v>-0.11208265302521392</v>
      </c>
      <c r="BZ100" t="str">
        <f t="shared" si="261"/>
        <v>62 Leisure, travel and related personal service occupations</v>
      </c>
      <c r="CA100" s="18">
        <f t="shared" si="245"/>
        <v>0.47088986806644861</v>
      </c>
      <c r="CB100" s="18">
        <f t="shared" si="245"/>
        <v>-4.7969227826101353</v>
      </c>
      <c r="CC100" s="18">
        <f t="shared" si="245"/>
        <v>-0.14213313307086528</v>
      </c>
      <c r="CD100" s="18">
        <f t="shared" si="245"/>
        <v>-2.5052045280338997</v>
      </c>
      <c r="CE100" s="18">
        <f t="shared" si="246"/>
        <v>-1.9187378490105989</v>
      </c>
      <c r="CG100" s="18">
        <f t="shared" si="247"/>
        <v>-1.7237937228973488</v>
      </c>
      <c r="CH100" s="18">
        <f t="shared" si="248"/>
        <v>2.1701422250924862</v>
      </c>
      <c r="CI100" s="18">
        <f t="shared" si="249"/>
        <v>0.9381836941236843</v>
      </c>
      <c r="CK100" t="str">
        <f t="shared" si="262"/>
        <v>62 Leisure, travel and related personal service occupations</v>
      </c>
      <c r="CL100" s="18">
        <f t="shared" si="250"/>
        <v>-0.29780800097028992</v>
      </c>
      <c r="CM100" s="18">
        <f t="shared" si="250"/>
        <v>-20.394365968406124</v>
      </c>
      <c r="CN100" s="18">
        <f t="shared" si="250"/>
        <v>-4.7663768255899353</v>
      </c>
      <c r="CO100" s="18">
        <f t="shared" si="250"/>
        <v>-6.7998862687496997</v>
      </c>
      <c r="CP100" s="18">
        <f t="shared" si="251"/>
        <v>-7.0891923341877439</v>
      </c>
      <c r="CR100" s="18">
        <f t="shared" si="252"/>
        <v>-6.1269207329139768</v>
      </c>
      <c r="CS100" s="18">
        <f t="shared" si="253"/>
        <v>1.2927068992070856</v>
      </c>
      <c r="CT100" s="18">
        <f t="shared" si="254"/>
        <v>-3.3499343964079831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6.3230031540671749</v>
      </c>
      <c r="C101" s="18">
        <f t="shared" si="210"/>
        <v>-7.0153635518100721</v>
      </c>
      <c r="D101" s="18">
        <f t="shared" si="210"/>
        <v>4.214470083655919</v>
      </c>
      <c r="E101" s="18">
        <f t="shared" si="210"/>
        <v>4.43403199892205</v>
      </c>
      <c r="F101" s="18">
        <f t="shared" si="211"/>
        <v>3.6106709373350476</v>
      </c>
      <c r="H101" s="18">
        <f t="shared" si="212"/>
        <v>4.3607933442248559</v>
      </c>
      <c r="I101" s="18">
        <f t="shared" si="213"/>
        <v>3.6912923320106872</v>
      </c>
      <c r="J101" s="18">
        <f t="shared" si="214"/>
        <v>6.6300979969656559</v>
      </c>
      <c r="L101" t="str">
        <f t="shared" si="255"/>
        <v>63 Community and civil enforcement occupations</v>
      </c>
      <c r="M101" s="18">
        <f t="shared" si="215"/>
        <v>0.98642177945822418</v>
      </c>
      <c r="N101" s="18">
        <f t="shared" si="215"/>
        <v>15.097974571599426</v>
      </c>
      <c r="O101" s="18">
        <f t="shared" si="215"/>
        <v>-0.16947699386722359</v>
      </c>
      <c r="P101" s="18">
        <f t="shared" si="215"/>
        <v>4.5636757957901564</v>
      </c>
      <c r="Q101" s="18">
        <f t="shared" si="216"/>
        <v>3.6810894507275149</v>
      </c>
      <c r="S101" s="18">
        <f t="shared" si="217"/>
        <v>2.9615353380654685</v>
      </c>
      <c r="T101" s="18">
        <f t="shared" si="218"/>
        <v>3.0636546556433775</v>
      </c>
      <c r="U101" s="18">
        <f t="shared" si="219"/>
        <v>5.14277068858493</v>
      </c>
      <c r="W101" t="str">
        <f t="shared" si="256"/>
        <v>63 Community and civil enforcement occupations</v>
      </c>
      <c r="X101" s="18">
        <f t="shared" si="220"/>
        <v>-0.72608444367607827</v>
      </c>
      <c r="Y101" s="18">
        <f t="shared" si="220"/>
        <v>18.189250461878625</v>
      </c>
      <c r="Z101" s="18">
        <f t="shared" si="220"/>
        <v>0.51362396077716532</v>
      </c>
      <c r="AA101" s="18">
        <f t="shared" si="220"/>
        <v>3.1910680640104383</v>
      </c>
      <c r="AB101" s="18">
        <f t="shared" si="221"/>
        <v>3.218544798983114</v>
      </c>
      <c r="AD101" s="18">
        <f t="shared" si="222"/>
        <v>2.2907545542572461</v>
      </c>
      <c r="AE101" s="18">
        <f t="shared" si="223"/>
        <v>3.5191512261766977</v>
      </c>
      <c r="AF101" s="18">
        <f t="shared" si="224"/>
        <v>5.0190144528622138</v>
      </c>
      <c r="AH101" t="str">
        <f t="shared" si="257"/>
        <v>63 Community and civil enforcement occupations</v>
      </c>
      <c r="AI101" s="18">
        <f t="shared" si="225"/>
        <v>-3.4111342826779523</v>
      </c>
      <c r="AJ101" s="18">
        <f t="shared" si="225"/>
        <v>40.670820410603369</v>
      </c>
      <c r="AK101" s="18">
        <f t="shared" si="225"/>
        <v>-3.4741564844001704</v>
      </c>
      <c r="AL101" s="18">
        <f t="shared" si="225"/>
        <v>3.1972315750580682</v>
      </c>
      <c r="AM101" s="18">
        <f t="shared" si="226"/>
        <v>3.0401322105706452</v>
      </c>
      <c r="AO101" s="18">
        <f t="shared" si="227"/>
        <v>0.92371605560999104</v>
      </c>
      <c r="AP101" s="18">
        <f t="shared" si="228"/>
        <v>2.7985760622154965</v>
      </c>
      <c r="AQ101" s="18">
        <f t="shared" si="229"/>
        <v>3.4397206906043865</v>
      </c>
      <c r="AS101" t="str">
        <f t="shared" si="258"/>
        <v>63 Community and civil enforcement occupations</v>
      </c>
      <c r="AT101" s="18">
        <f t="shared" si="230"/>
        <v>-5.829723585869651</v>
      </c>
      <c r="AU101" s="18">
        <f t="shared" si="230"/>
        <v>30.231282804300584</v>
      </c>
      <c r="AV101" s="18">
        <f t="shared" si="230"/>
        <v>-5.8519159528613081</v>
      </c>
      <c r="AW101" s="18">
        <f t="shared" si="230"/>
        <v>1.3313276753258441</v>
      </c>
      <c r="AX101" s="18">
        <f t="shared" si="231"/>
        <v>0.59482280883127459</v>
      </c>
      <c r="AZ101" s="18">
        <f t="shared" si="232"/>
        <v>-1.1220051509338025</v>
      </c>
      <c r="BA101" s="18">
        <f t="shared" si="233"/>
        <v>2.4756611874289014</v>
      </c>
      <c r="BB101" s="18">
        <f t="shared" si="234"/>
        <v>1.6986596989632785</v>
      </c>
      <c r="BD101" t="str">
        <f t="shared" si="259"/>
        <v>63 Community and civil enforcement occupations</v>
      </c>
      <c r="BE101" s="18">
        <f t="shared" si="235"/>
        <v>-5.3042393221336752</v>
      </c>
      <c r="BF101" s="18">
        <f t="shared" si="235"/>
        <v>29.10131884952094</v>
      </c>
      <c r="BG101" s="18">
        <f t="shared" si="235"/>
        <v>-6.429203707019326</v>
      </c>
      <c r="BH101" s="18">
        <f t="shared" si="235"/>
        <v>2.4270288037419041</v>
      </c>
      <c r="BI101" s="18">
        <f t="shared" si="236"/>
        <v>1.0237832519799817</v>
      </c>
      <c r="BK101" s="18">
        <f t="shared" si="237"/>
        <v>-0.61446992106758413</v>
      </c>
      <c r="BL101" s="18">
        <f t="shared" si="238"/>
        <v>1.711418836229095</v>
      </c>
      <c r="BM101" s="18">
        <f t="shared" si="239"/>
        <v>1.2316592790126091</v>
      </c>
      <c r="BO101" t="str">
        <f t="shared" si="260"/>
        <v>63 Community and civil enforcement occupations</v>
      </c>
      <c r="BP101" s="18">
        <f t="shared" si="240"/>
        <v>-2.8363743060354718</v>
      </c>
      <c r="BQ101" s="18">
        <f t="shared" si="240"/>
        <v>21.896846523931245</v>
      </c>
      <c r="BR101" s="18">
        <f t="shared" si="240"/>
        <v>-6.1749002887698019</v>
      </c>
      <c r="BS101" s="18">
        <f t="shared" si="240"/>
        <v>0.56968928440104261</v>
      </c>
      <c r="BT101" s="18">
        <f t="shared" si="241"/>
        <v>-0.39843314783538641</v>
      </c>
      <c r="BV101" s="18">
        <f t="shared" si="242"/>
        <v>-1.7307253463450412</v>
      </c>
      <c r="BW101" s="18">
        <f t="shared" si="243"/>
        <v>1.8322913347738279</v>
      </c>
      <c r="BX101" s="18">
        <f t="shared" si="244"/>
        <v>0.53085620818291712</v>
      </c>
      <c r="BZ101" t="str">
        <f t="shared" si="261"/>
        <v>63 Community and civil enforcement occupations</v>
      </c>
      <c r="CA101" s="18">
        <f t="shared" si="245"/>
        <v>-5.0585656798205703</v>
      </c>
      <c r="CB101" s="18">
        <f t="shared" si="245"/>
        <v>33.96434135823776</v>
      </c>
      <c r="CC101" s="18">
        <f t="shared" si="245"/>
        <v>-7.0106248317329474</v>
      </c>
      <c r="CD101" s="18">
        <f t="shared" si="245"/>
        <v>-2.1273299884842278</v>
      </c>
      <c r="CE101" s="18">
        <f t="shared" si="246"/>
        <v>-1.7719236891954315</v>
      </c>
      <c r="CG101" s="18">
        <f t="shared" si="247"/>
        <v>-3.782943361627622</v>
      </c>
      <c r="CH101" s="18">
        <f t="shared" si="248"/>
        <v>1.6000977893531942</v>
      </c>
      <c r="CI101" s="18">
        <f t="shared" si="249"/>
        <v>-1.2375302660171617</v>
      </c>
      <c r="CK101" t="str">
        <f t="shared" si="262"/>
        <v>63 Community and civil enforcement occupations</v>
      </c>
      <c r="CL101" s="18">
        <f t="shared" si="250"/>
        <v>-9.526369246082611</v>
      </c>
      <c r="CM101" s="18">
        <f t="shared" si="250"/>
        <v>16.815011452882246</v>
      </c>
      <c r="CN101" s="18">
        <f t="shared" si="250"/>
        <v>-13.433741981762903</v>
      </c>
      <c r="CO101" s="18">
        <f t="shared" si="250"/>
        <v>-3.3680446338663517</v>
      </c>
      <c r="CP101" s="18">
        <f t="shared" si="251"/>
        <v>-5.519844960904285</v>
      </c>
      <c r="CR101" s="18">
        <f t="shared" si="252"/>
        <v>-6.8470255785968881</v>
      </c>
      <c r="CS101" s="18">
        <f t="shared" si="253"/>
        <v>0.77376067406340621</v>
      </c>
      <c r="CT101" s="18">
        <f t="shared" si="254"/>
        <v>-4.9403898944852536</v>
      </c>
    </row>
    <row r="102" spans="1:98" x14ac:dyDescent="0.2">
      <c r="A102" t="str">
        <f t="shared" si="209"/>
        <v>71 Sales occupations</v>
      </c>
      <c r="B102" s="18">
        <f t="shared" si="210"/>
        <v>7.2677030191245828</v>
      </c>
      <c r="C102" s="18">
        <f t="shared" si="210"/>
        <v>-29.947579462994746</v>
      </c>
      <c r="D102" s="18">
        <f t="shared" si="210"/>
        <v>4.0541099375767553</v>
      </c>
      <c r="E102" s="18">
        <f t="shared" si="210"/>
        <v>2.8038559865718904</v>
      </c>
      <c r="F102" s="18">
        <f t="shared" si="211"/>
        <v>0.74844147895336555</v>
      </c>
      <c r="H102" s="18">
        <f t="shared" si="212"/>
        <v>3.2189291795069019</v>
      </c>
      <c r="I102" s="18">
        <f t="shared" si="213"/>
        <v>3.0410098222290127</v>
      </c>
      <c r="J102" s="18">
        <f t="shared" si="214"/>
        <v>5.318917415903579</v>
      </c>
      <c r="L102" t="str">
        <f t="shared" si="255"/>
        <v>71 Sales occupations</v>
      </c>
      <c r="M102" s="18">
        <f t="shared" si="215"/>
        <v>7.200872622925969</v>
      </c>
      <c r="N102" s="18">
        <f t="shared" si="215"/>
        <v>-13.917736296443428</v>
      </c>
      <c r="O102" s="18">
        <f t="shared" si="215"/>
        <v>5.2804584394910759</v>
      </c>
      <c r="P102" s="18">
        <f t="shared" si="215"/>
        <v>4.3393238240545084</v>
      </c>
      <c r="Q102" s="18">
        <f t="shared" si="216"/>
        <v>3.382205625232082</v>
      </c>
      <c r="S102" s="18">
        <f t="shared" si="217"/>
        <v>4.6520968409204499</v>
      </c>
      <c r="T102" s="18">
        <f t="shared" si="218"/>
        <v>3.4330533099593996</v>
      </c>
      <c r="U102" s="18">
        <f t="shared" si="219"/>
        <v>6.6781515134006764</v>
      </c>
      <c r="W102" t="str">
        <f t="shared" si="256"/>
        <v>71 Sales occupations</v>
      </c>
      <c r="X102" s="18">
        <f t="shared" si="220"/>
        <v>0.53426965235923163</v>
      </c>
      <c r="Y102" s="18">
        <f t="shared" si="220"/>
        <v>6.3488980037595066</v>
      </c>
      <c r="Z102" s="18">
        <f t="shared" si="220"/>
        <v>2.6707560007313003</v>
      </c>
      <c r="AA102" s="18">
        <f t="shared" si="220"/>
        <v>3.3523138321287504</v>
      </c>
      <c r="AB102" s="18">
        <f t="shared" si="221"/>
        <v>3.3232485178433135</v>
      </c>
      <c r="AD102" s="18">
        <f t="shared" si="222"/>
        <v>3.1246266573615733</v>
      </c>
      <c r="AE102" s="18">
        <f t="shared" si="223"/>
        <v>3.6327563353380166</v>
      </c>
      <c r="AF102" s="18">
        <f t="shared" si="224"/>
        <v>5.6924782306195576</v>
      </c>
      <c r="AH102" t="str">
        <f t="shared" si="257"/>
        <v>71 Sales occupations</v>
      </c>
      <c r="AI102" s="18">
        <f t="shared" si="225"/>
        <v>0.76127937589942629</v>
      </c>
      <c r="AJ102" s="18">
        <f t="shared" si="225"/>
        <v>4.5817614395473383</v>
      </c>
      <c r="AK102" s="18">
        <f t="shared" si="225"/>
        <v>1.6273084025020035</v>
      </c>
      <c r="AL102" s="18">
        <f t="shared" si="225"/>
        <v>3.3771304973017058</v>
      </c>
      <c r="AM102" s="18">
        <f t="shared" si="226"/>
        <v>2.9015816116787274</v>
      </c>
      <c r="AO102" s="18">
        <f t="shared" si="227"/>
        <v>2.7905342187460214</v>
      </c>
      <c r="AP102" s="18">
        <f t="shared" si="228"/>
        <v>3.5952656494938173</v>
      </c>
      <c r="AQ102" s="18">
        <f t="shared" si="229"/>
        <v>5.4280333025182204</v>
      </c>
      <c r="AS102" t="str">
        <f t="shared" si="258"/>
        <v>71 Sales occupations</v>
      </c>
      <c r="AT102" s="18">
        <f t="shared" si="230"/>
        <v>-0.33857537289487816</v>
      </c>
      <c r="AU102" s="18">
        <f t="shared" si="230"/>
        <v>10.484914686051017</v>
      </c>
      <c r="AV102" s="18">
        <f t="shared" si="230"/>
        <v>0.31797392647296974</v>
      </c>
      <c r="AW102" s="18">
        <f t="shared" si="230"/>
        <v>2.5318996963764384</v>
      </c>
      <c r="AX102" s="18">
        <f t="shared" si="231"/>
        <v>2.3114345540554915</v>
      </c>
      <c r="AZ102" s="18">
        <f t="shared" si="232"/>
        <v>1.7885481999922348</v>
      </c>
      <c r="BA102" s="18">
        <f t="shared" si="233"/>
        <v>2.8075034373277408</v>
      </c>
      <c r="BB102" s="18">
        <f t="shared" si="234"/>
        <v>4.0710152255784005</v>
      </c>
      <c r="BD102" t="str">
        <f t="shared" si="259"/>
        <v>71 Sales occupations</v>
      </c>
      <c r="BE102" s="18">
        <f t="shared" si="235"/>
        <v>1.2926665837003748</v>
      </c>
      <c r="BF102" s="18">
        <f t="shared" si="235"/>
        <v>0.21913206878125813</v>
      </c>
      <c r="BG102" s="18">
        <f t="shared" si="235"/>
        <v>5.0216039676298507E-2</v>
      </c>
      <c r="BH102" s="18">
        <f t="shared" si="235"/>
        <v>0.82028944152259253</v>
      </c>
      <c r="BI102" s="18">
        <f t="shared" si="236"/>
        <v>0.54141934558000759</v>
      </c>
      <c r="BK102" s="18">
        <f t="shared" si="237"/>
        <v>0.56294197770265786</v>
      </c>
      <c r="BL102" s="18">
        <f t="shared" si="238"/>
        <v>2.5924722497119301</v>
      </c>
      <c r="BM102" s="18">
        <f t="shared" si="239"/>
        <v>2.9907627144190929</v>
      </c>
      <c r="BO102" t="str">
        <f t="shared" si="260"/>
        <v>71 Sales occupations</v>
      </c>
      <c r="BP102" s="18">
        <f t="shared" si="240"/>
        <v>-1.6875664488392395</v>
      </c>
      <c r="BQ102" s="18">
        <f t="shared" si="240"/>
        <v>-3.2886832738126204</v>
      </c>
      <c r="BR102" s="18">
        <f t="shared" si="240"/>
        <v>-1.8318822136022761</v>
      </c>
      <c r="BS102" s="18">
        <f t="shared" si="240"/>
        <v>-1.8122362390421531</v>
      </c>
      <c r="BT102" s="18">
        <f t="shared" si="241"/>
        <v>-1.9113049725764886</v>
      </c>
      <c r="BV102" s="18">
        <f t="shared" si="242"/>
        <v>-1.8187853340418614</v>
      </c>
      <c r="BW102" s="18">
        <f t="shared" si="243"/>
        <v>2.4643470811159585</v>
      </c>
      <c r="BX102" s="18">
        <f t="shared" si="244"/>
        <v>1.2233556099515486</v>
      </c>
      <c r="BZ102" t="str">
        <f t="shared" si="261"/>
        <v>71 Sales occupations</v>
      </c>
      <c r="CA102" s="18">
        <f t="shared" si="245"/>
        <v>-5.208895258132995</v>
      </c>
      <c r="CB102" s="18">
        <f t="shared" si="245"/>
        <v>-3.5855376417340379</v>
      </c>
      <c r="CC102" s="18">
        <f t="shared" si="245"/>
        <v>-2.8135141195585911</v>
      </c>
      <c r="CD102" s="18">
        <f t="shared" si="245"/>
        <v>-9.599657368509396</v>
      </c>
      <c r="CE102" s="18">
        <f t="shared" si="246"/>
        <v>-7.1585271618346935</v>
      </c>
      <c r="CG102" s="18">
        <f t="shared" si="247"/>
        <v>-7.3919632733279395</v>
      </c>
      <c r="CH102" s="18">
        <f t="shared" si="248"/>
        <v>1.4801419271361471</v>
      </c>
      <c r="CI102" s="18">
        <f t="shared" si="249"/>
        <v>-3.7619937847601426</v>
      </c>
      <c r="CK102" t="str">
        <f t="shared" si="262"/>
        <v>71 Sales occupations</v>
      </c>
      <c r="CL102" s="18">
        <f t="shared" si="250"/>
        <v>-3.2611689193619675</v>
      </c>
      <c r="CM102" s="18">
        <f t="shared" si="250"/>
        <v>-18.287213432338035</v>
      </c>
      <c r="CN102" s="18">
        <f t="shared" si="250"/>
        <v>-2.6898298459602454</v>
      </c>
      <c r="CO102" s="18">
        <f t="shared" si="250"/>
        <v>-3.9550234560940867</v>
      </c>
      <c r="CP102" s="18">
        <f t="shared" si="251"/>
        <v>-4.5305912257714294</v>
      </c>
      <c r="CR102" s="18">
        <f t="shared" si="252"/>
        <v>-3.5351306301552476</v>
      </c>
      <c r="CS102" s="18">
        <f t="shared" si="253"/>
        <v>1.2872278660032377</v>
      </c>
      <c r="CT102" s="18">
        <f t="shared" si="254"/>
        <v>-1.5234391255766977</v>
      </c>
    </row>
    <row r="103" spans="1:98" x14ac:dyDescent="0.2">
      <c r="A103" t="str">
        <f t="shared" si="209"/>
        <v>72 Customer service occupations</v>
      </c>
      <c r="B103" s="18">
        <f t="shared" si="210"/>
        <v>7.1736793237320962</v>
      </c>
      <c r="C103" s="18">
        <f t="shared" si="210"/>
        <v>-8.2032636747042531</v>
      </c>
      <c r="D103" s="18">
        <f t="shared" si="210"/>
        <v>8.7656211375205508</v>
      </c>
      <c r="E103" s="18">
        <f t="shared" si="210"/>
        <v>3.7278265452052706</v>
      </c>
      <c r="F103" s="18">
        <f t="shared" si="211"/>
        <v>4.4756039022189054</v>
      </c>
      <c r="H103" s="18">
        <f t="shared" si="212"/>
        <v>5.38061613758678</v>
      </c>
      <c r="I103" s="18">
        <f t="shared" si="213"/>
        <v>3.5876199628106065</v>
      </c>
      <c r="J103" s="18">
        <f t="shared" si="214"/>
        <v>7.3353700471458616</v>
      </c>
      <c r="L103" t="str">
        <f t="shared" si="255"/>
        <v>72 Customer service occupations</v>
      </c>
      <c r="M103" s="18">
        <f t="shared" si="215"/>
        <v>12.298803768452494</v>
      </c>
      <c r="N103" s="18">
        <f t="shared" si="215"/>
        <v>-15.112166638695179</v>
      </c>
      <c r="O103" s="18">
        <f t="shared" si="215"/>
        <v>7.7543750691301261</v>
      </c>
      <c r="P103" s="18">
        <f t="shared" si="215"/>
        <v>3.9450497441008148</v>
      </c>
      <c r="Q103" s="18">
        <f t="shared" si="216"/>
        <v>3.7985132227385865</v>
      </c>
      <c r="S103" s="18">
        <f t="shared" si="217"/>
        <v>5.1996217877428919</v>
      </c>
      <c r="T103" s="18">
        <f t="shared" si="218"/>
        <v>3.679574769080407</v>
      </c>
      <c r="U103" s="18">
        <f t="shared" si="219"/>
        <v>7.2529247961499177</v>
      </c>
      <c r="W103" t="str">
        <f t="shared" si="256"/>
        <v>72 Customer service occupations</v>
      </c>
      <c r="X103" s="18">
        <f t="shared" si="220"/>
        <v>4.0914992145761886</v>
      </c>
      <c r="Y103" s="18">
        <f t="shared" si="220"/>
        <v>4.7826103825793664</v>
      </c>
      <c r="Z103" s="18">
        <f t="shared" si="220"/>
        <v>4.4192875517093722</v>
      </c>
      <c r="AA103" s="18">
        <f t="shared" si="220"/>
        <v>3.2152185447900106</v>
      </c>
      <c r="AB103" s="18">
        <f t="shared" si="221"/>
        <v>3.6876156870260246</v>
      </c>
      <c r="AD103" s="18">
        <f t="shared" si="222"/>
        <v>3.6150242275992062</v>
      </c>
      <c r="AE103" s="18">
        <f t="shared" si="223"/>
        <v>3.7241171824235364</v>
      </c>
      <c r="AF103" s="18">
        <f t="shared" si="224"/>
        <v>6.1098786067428357</v>
      </c>
      <c r="AH103" t="str">
        <f t="shared" si="257"/>
        <v>72 Customer service occupations</v>
      </c>
      <c r="AI103" s="18">
        <f t="shared" si="225"/>
        <v>5.2262615956208958</v>
      </c>
      <c r="AJ103" s="18">
        <f t="shared" si="225"/>
        <v>9.5799182169095545</v>
      </c>
      <c r="AK103" s="18">
        <f t="shared" si="225"/>
        <v>4.2706831988269744</v>
      </c>
      <c r="AL103" s="18">
        <f t="shared" si="225"/>
        <v>3.2614784979400291</v>
      </c>
      <c r="AM103" s="18">
        <f t="shared" si="226"/>
        <v>3.9609743300236921</v>
      </c>
      <c r="AO103" s="18">
        <f t="shared" si="227"/>
        <v>3.5967900597634994</v>
      </c>
      <c r="AP103" s="18">
        <f t="shared" si="228"/>
        <v>3.7409821046889613</v>
      </c>
      <c r="AQ103" s="18">
        <f t="shared" si="229"/>
        <v>6.1091066774335179</v>
      </c>
      <c r="AS103" t="str">
        <f t="shared" si="258"/>
        <v>72 Customer service occupations</v>
      </c>
      <c r="AT103" s="18">
        <f t="shared" si="230"/>
        <v>2.1221727943038449</v>
      </c>
      <c r="AU103" s="18">
        <f t="shared" si="230"/>
        <v>7.9456136798594201</v>
      </c>
      <c r="AV103" s="18">
        <f t="shared" si="230"/>
        <v>4.2674560835805675</v>
      </c>
      <c r="AW103" s="18">
        <f t="shared" si="230"/>
        <v>1.911865136756119</v>
      </c>
      <c r="AX103" s="18">
        <f t="shared" si="231"/>
        <v>3.0118707379693355</v>
      </c>
      <c r="AZ103" s="18">
        <f t="shared" si="232"/>
        <v>2.691088945264708</v>
      </c>
      <c r="BA103" s="18">
        <f t="shared" si="233"/>
        <v>3.2422373871805021</v>
      </c>
      <c r="BB103" s="18">
        <f t="shared" si="234"/>
        <v>5.0811972999430743</v>
      </c>
      <c r="BD103" t="str">
        <f t="shared" si="259"/>
        <v>72 Customer service occupations</v>
      </c>
      <c r="BE103" s="18">
        <f t="shared" si="235"/>
        <v>4.0761695447760316</v>
      </c>
      <c r="BF103" s="18">
        <f t="shared" si="235"/>
        <v>5.7317862947825704</v>
      </c>
      <c r="BG103" s="18">
        <f t="shared" si="235"/>
        <v>2.0353639442993066</v>
      </c>
      <c r="BH103" s="18">
        <f t="shared" si="235"/>
        <v>1.2294465117588693</v>
      </c>
      <c r="BI103" s="18">
        <f t="shared" si="236"/>
        <v>1.7569863479197867</v>
      </c>
      <c r="BK103" s="18">
        <f t="shared" si="237"/>
        <v>1.4973758873274123</v>
      </c>
      <c r="BL103" s="18">
        <f t="shared" si="238"/>
        <v>2.6960329226457524</v>
      </c>
      <c r="BM103" s="18">
        <f t="shared" si="239"/>
        <v>3.7622048631266614</v>
      </c>
      <c r="BO103" t="str">
        <f t="shared" si="260"/>
        <v>72 Customer service occupations</v>
      </c>
      <c r="BP103" s="18">
        <f t="shared" si="240"/>
        <v>2.8139441962936385</v>
      </c>
      <c r="BQ103" s="18">
        <f t="shared" si="240"/>
        <v>-0.83275619188396544</v>
      </c>
      <c r="BR103" s="18">
        <f t="shared" si="240"/>
        <v>2.8808577161809623E-3</v>
      </c>
      <c r="BS103" s="18">
        <f t="shared" si="240"/>
        <v>-1.2001259575407319</v>
      </c>
      <c r="BT103" s="18">
        <f t="shared" si="241"/>
        <v>-0.8027416200702242</v>
      </c>
      <c r="BV103" s="18">
        <f t="shared" si="242"/>
        <v>-0.80074032564563247</v>
      </c>
      <c r="BW103" s="18">
        <f t="shared" si="243"/>
        <v>2.6754755647593997</v>
      </c>
      <c r="BX103" s="18">
        <f t="shared" si="244"/>
        <v>2.1324952736302194</v>
      </c>
      <c r="BZ103" t="str">
        <f t="shared" si="261"/>
        <v>72 Customer service occupations</v>
      </c>
      <c r="CA103" s="18">
        <f t="shared" si="245"/>
        <v>-3.3263797343513812</v>
      </c>
      <c r="CB103" s="18">
        <f t="shared" si="245"/>
        <v>0.62377673412228329</v>
      </c>
      <c r="CC103" s="18">
        <f t="shared" si="245"/>
        <v>-1.5237043169933018</v>
      </c>
      <c r="CD103" s="18">
        <f t="shared" si="245"/>
        <v>-3.4942596622114519</v>
      </c>
      <c r="CE103" s="18">
        <f t="shared" si="246"/>
        <v>-2.6287685671540828</v>
      </c>
      <c r="CG103" s="18">
        <f t="shared" si="247"/>
        <v>-2.8418286074113785</v>
      </c>
      <c r="CH103" s="18">
        <f t="shared" si="248"/>
        <v>1.6565165720349828</v>
      </c>
      <c r="CI103" s="18">
        <f t="shared" si="249"/>
        <v>-0.49418035204487065</v>
      </c>
      <c r="CK103" t="str">
        <f t="shared" si="262"/>
        <v>72 Customer service occupations</v>
      </c>
      <c r="CL103" s="18">
        <f t="shared" si="250"/>
        <v>6.1048386862855075</v>
      </c>
      <c r="CM103" s="18">
        <f t="shared" si="250"/>
        <v>-11.64717702073963</v>
      </c>
      <c r="CN103" s="18">
        <f t="shared" si="250"/>
        <v>5.7311557906924993</v>
      </c>
      <c r="CO103" s="18">
        <f t="shared" si="250"/>
        <v>1.4704286754677165</v>
      </c>
      <c r="CP103" s="18">
        <f t="shared" si="251"/>
        <v>1.8977026091435256</v>
      </c>
      <c r="CR103" s="18">
        <f t="shared" si="252"/>
        <v>2.8712435911107281</v>
      </c>
      <c r="CS103" s="18">
        <f t="shared" si="253"/>
        <v>2.5673829612089083</v>
      </c>
      <c r="CT103" s="18">
        <f t="shared" si="254"/>
        <v>4.7002194986975443</v>
      </c>
    </row>
    <row r="104" spans="1:98" x14ac:dyDescent="0.2">
      <c r="A104" t="str">
        <f t="shared" si="209"/>
        <v>81 Process, plant and machine operatives</v>
      </c>
      <c r="B104" s="18">
        <f t="shared" si="210"/>
        <v>13.234793469077811</v>
      </c>
      <c r="C104" s="18">
        <f t="shared" si="210"/>
        <v>-27.84254597400232</v>
      </c>
      <c r="D104" s="18">
        <f t="shared" si="210"/>
        <v>6.9855453125488465</v>
      </c>
      <c r="E104" s="18">
        <f t="shared" si="210"/>
        <v>7.2466288377347476</v>
      </c>
      <c r="F104" s="18">
        <f t="shared" si="211"/>
        <v>4.5433593154469154</v>
      </c>
      <c r="H104" s="18">
        <f t="shared" si="212"/>
        <v>7.1595302795158355</v>
      </c>
      <c r="I104" s="18">
        <f t="shared" si="213"/>
        <v>4.5307783034455928</v>
      </c>
      <c r="J104" s="18">
        <f t="shared" si="214"/>
        <v>9.2411146488824869</v>
      </c>
      <c r="L104" t="str">
        <f t="shared" si="255"/>
        <v>81 Process, plant and machine operatives</v>
      </c>
      <c r="M104" s="18">
        <f t="shared" si="215"/>
        <v>9.2369850015676214</v>
      </c>
      <c r="N104" s="18">
        <f t="shared" si="215"/>
        <v>-23.795375671653897</v>
      </c>
      <c r="O104" s="18">
        <f t="shared" si="215"/>
        <v>10.3259521451597</v>
      </c>
      <c r="P104" s="18">
        <f t="shared" si="215"/>
        <v>6.431337312238683</v>
      </c>
      <c r="Q104" s="18">
        <f t="shared" si="216"/>
        <v>5.4093314014920013</v>
      </c>
      <c r="S104" s="18">
        <f t="shared" si="217"/>
        <v>7.7140215610218332</v>
      </c>
      <c r="T104" s="18">
        <f t="shared" si="218"/>
        <v>4.6284122248664961</v>
      </c>
      <c r="U104" s="18">
        <f t="shared" si="219"/>
        <v>9.7185090746287894</v>
      </c>
      <c r="W104" t="str">
        <f t="shared" si="256"/>
        <v>81 Process, plant and machine operatives</v>
      </c>
      <c r="X104" s="18">
        <f t="shared" si="220"/>
        <v>2.588700178930825</v>
      </c>
      <c r="Y104" s="18">
        <f t="shared" si="220"/>
        <v>-7.0093050752526809</v>
      </c>
      <c r="Z104" s="18">
        <f t="shared" si="220"/>
        <v>8.3580184974352267</v>
      </c>
      <c r="AA104" s="18">
        <f t="shared" si="220"/>
        <v>6.0887588950339522</v>
      </c>
      <c r="AB104" s="18">
        <f t="shared" si="221"/>
        <v>5.9168127187204655</v>
      </c>
      <c r="AD104" s="18">
        <f t="shared" si="222"/>
        <v>6.8398486302272632</v>
      </c>
      <c r="AE104" s="18">
        <f t="shared" si="223"/>
        <v>4.6833125243382012</v>
      </c>
      <c r="AF104" s="18">
        <f t="shared" si="224"/>
        <v>9.083510692160047</v>
      </c>
      <c r="AH104" t="str">
        <f t="shared" si="257"/>
        <v>81 Process, plant and machine operatives</v>
      </c>
      <c r="AI104" s="18">
        <f t="shared" si="225"/>
        <v>0.56329113506285999</v>
      </c>
      <c r="AJ104" s="18">
        <f t="shared" si="225"/>
        <v>4.7408165849178063</v>
      </c>
      <c r="AK104" s="18">
        <f t="shared" si="225"/>
        <v>5.5463037718538555</v>
      </c>
      <c r="AL104" s="18">
        <f t="shared" si="225"/>
        <v>3.2454753748221821</v>
      </c>
      <c r="AM104" s="18">
        <f t="shared" si="226"/>
        <v>4.0525161079742134</v>
      </c>
      <c r="AO104" s="18">
        <f t="shared" si="227"/>
        <v>4.0067905621677946</v>
      </c>
      <c r="AP104" s="18">
        <f t="shared" si="228"/>
        <v>3.6124553882628474</v>
      </c>
      <c r="AQ104" s="18">
        <f t="shared" si="229"/>
        <v>6.3148113085716773</v>
      </c>
      <c r="AS104" t="str">
        <f t="shared" si="258"/>
        <v>81 Process, plant and machine operatives</v>
      </c>
      <c r="AT104" s="18">
        <f t="shared" si="230"/>
        <v>-0.1619294623921852</v>
      </c>
      <c r="AU104" s="18">
        <f t="shared" si="230"/>
        <v>6.3115405819458736</v>
      </c>
      <c r="AV104" s="18">
        <f t="shared" si="230"/>
        <v>4.4452613690042275</v>
      </c>
      <c r="AW104" s="18">
        <f t="shared" si="230"/>
        <v>3.4989212487106292</v>
      </c>
      <c r="AX104" s="18">
        <f t="shared" si="231"/>
        <v>3.9678101983372072</v>
      </c>
      <c r="AZ104" s="18">
        <f t="shared" si="232"/>
        <v>3.8134113829869198</v>
      </c>
      <c r="BA104" s="18">
        <f t="shared" si="233"/>
        <v>3.5646704859863432</v>
      </c>
      <c r="BB104" s="18">
        <f t="shared" si="234"/>
        <v>6.1391955896770378</v>
      </c>
      <c r="BD104" t="str">
        <f t="shared" si="259"/>
        <v>81 Process, plant and machine operatives</v>
      </c>
      <c r="BE104" s="18">
        <f t="shared" si="235"/>
        <v>2.2528121574668214</v>
      </c>
      <c r="BF104" s="18">
        <f t="shared" si="235"/>
        <v>-13.9074253786443</v>
      </c>
      <c r="BG104" s="18">
        <f t="shared" si="235"/>
        <v>3.2472034750385292</v>
      </c>
      <c r="BH104" s="18">
        <f t="shared" si="235"/>
        <v>1.0483885433562712</v>
      </c>
      <c r="BI104" s="18">
        <f t="shared" si="236"/>
        <v>0.71709571173039777</v>
      </c>
      <c r="BK104" s="18">
        <f t="shared" si="237"/>
        <v>1.7760739531519132</v>
      </c>
      <c r="BL104" s="18">
        <f t="shared" si="238"/>
        <v>2.5224643309489148</v>
      </c>
      <c r="BM104" s="18">
        <f t="shared" si="239"/>
        <v>3.8221271450153305</v>
      </c>
      <c r="BO104" t="str">
        <f t="shared" si="260"/>
        <v>81 Process, plant and machine operatives</v>
      </c>
      <c r="BP104" s="18">
        <f t="shared" si="240"/>
        <v>1.2382326211352268</v>
      </c>
      <c r="BQ104" s="18">
        <f t="shared" si="240"/>
        <v>-14.971800880219488</v>
      </c>
      <c r="BR104" s="18">
        <f t="shared" si="240"/>
        <v>1.4003119215973525</v>
      </c>
      <c r="BS104" s="18">
        <f t="shared" si="240"/>
        <v>-1.0629811440047487</v>
      </c>
      <c r="BT104" s="18">
        <f t="shared" si="241"/>
        <v>-1.2392845683031006</v>
      </c>
      <c r="BV104" s="18">
        <f t="shared" si="242"/>
        <v>-0.24860518500315898</v>
      </c>
      <c r="BW104" s="18">
        <f t="shared" si="243"/>
        <v>2.3424145797896312</v>
      </c>
      <c r="BX104" s="18">
        <f t="shared" si="244"/>
        <v>2.1635625307871775</v>
      </c>
      <c r="BZ104" t="str">
        <f t="shared" si="261"/>
        <v>81 Process, plant and machine operatives</v>
      </c>
      <c r="CA104" s="18">
        <f t="shared" si="245"/>
        <v>-2.6373353271442856</v>
      </c>
      <c r="CB104" s="18">
        <f t="shared" si="245"/>
        <v>-9.677183416869239</v>
      </c>
      <c r="CC104" s="18">
        <f t="shared" si="245"/>
        <v>-1.2378647224284611</v>
      </c>
      <c r="CD104" s="18">
        <f t="shared" si="245"/>
        <v>-6.7902672053719471</v>
      </c>
      <c r="CE104" s="18">
        <f t="shared" si="246"/>
        <v>-5.2759728644420019</v>
      </c>
      <c r="CG104" s="18">
        <f t="shared" si="247"/>
        <v>-4.975046523465176</v>
      </c>
      <c r="CH104" s="18">
        <f t="shared" si="248"/>
        <v>1.6610037870867567</v>
      </c>
      <c r="CI104" s="18">
        <f t="shared" si="249"/>
        <v>-1.9395509754240425</v>
      </c>
      <c r="CK104" t="str">
        <f t="shared" si="262"/>
        <v>81 Process, plant and machine operatives</v>
      </c>
      <c r="CL104" s="18">
        <f t="shared" si="250"/>
        <v>-4.5026883496265597</v>
      </c>
      <c r="CM104" s="18">
        <f t="shared" si="250"/>
        <v>-23.470170612578034</v>
      </c>
      <c r="CN104" s="18">
        <f t="shared" si="250"/>
        <v>-11.174825857511761</v>
      </c>
      <c r="CO104" s="18">
        <f t="shared" si="250"/>
        <v>-8.5659240791409736</v>
      </c>
      <c r="CP104" s="18">
        <f t="shared" si="251"/>
        <v>-10.39144115289975</v>
      </c>
      <c r="CR104" s="18">
        <f t="shared" si="252"/>
        <v>-9.4439627949342349</v>
      </c>
      <c r="CS104" s="18">
        <f t="shared" si="253"/>
        <v>0.79592973529076794</v>
      </c>
      <c r="CT104" s="18">
        <f t="shared" si="254"/>
        <v>-6.7223979864196597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10.971764542486007</v>
      </c>
      <c r="C105" s="18">
        <f t="shared" si="210"/>
        <v>5.0969236651328353</v>
      </c>
      <c r="D105" s="18">
        <f t="shared" si="210"/>
        <v>7.8246862245501481</v>
      </c>
      <c r="E105" s="18">
        <f t="shared" si="210"/>
        <v>4.7697805687394235</v>
      </c>
      <c r="F105" s="18">
        <f t="shared" si="211"/>
        <v>5.7356246086583296</v>
      </c>
      <c r="H105" s="18">
        <f t="shared" si="212"/>
        <v>5.7783424220301693</v>
      </c>
      <c r="I105" s="18">
        <f t="shared" si="213"/>
        <v>4.868954355122157</v>
      </c>
      <c r="J105" s="18">
        <f t="shared" si="214"/>
        <v>8.4210496733024165</v>
      </c>
      <c r="L105" t="str">
        <f t="shared" si="255"/>
        <v>82 Transport and mobile machine drivers and operatives</v>
      </c>
      <c r="M105" s="18">
        <f t="shared" si="215"/>
        <v>10.345465325888847</v>
      </c>
      <c r="N105" s="18">
        <f t="shared" si="215"/>
        <v>1.7020368011869458</v>
      </c>
      <c r="O105" s="18">
        <f t="shared" si="215"/>
        <v>5.5839769192704614</v>
      </c>
      <c r="P105" s="18">
        <f t="shared" si="215"/>
        <v>3.7896878258012912</v>
      </c>
      <c r="Q105" s="18">
        <f t="shared" si="216"/>
        <v>4.2146709842870944</v>
      </c>
      <c r="S105" s="18">
        <f t="shared" si="217"/>
        <v>4.384370337463972</v>
      </c>
      <c r="T105" s="18">
        <f t="shared" si="218"/>
        <v>4.3632196993125039</v>
      </c>
      <c r="U105" s="18">
        <f t="shared" si="219"/>
        <v>7.1078496724463314</v>
      </c>
      <c r="W105" t="str">
        <f t="shared" si="256"/>
        <v>82 Transport and mobile machine drivers and operatives</v>
      </c>
      <c r="X105" s="18">
        <f t="shared" si="220"/>
        <v>4.3073062752078339</v>
      </c>
      <c r="Y105" s="18">
        <f t="shared" si="220"/>
        <v>24.960291825823955</v>
      </c>
      <c r="Z105" s="18">
        <f t="shared" si="220"/>
        <v>3.4892912638692097</v>
      </c>
      <c r="AA105" s="18">
        <f t="shared" si="220"/>
        <v>2.7721136054399187</v>
      </c>
      <c r="AB105" s="18">
        <f t="shared" si="221"/>
        <v>4.2617772339295978</v>
      </c>
      <c r="AD105" s="18">
        <f t="shared" si="222"/>
        <v>3.0106188927782274</v>
      </c>
      <c r="AE105" s="18">
        <f t="shared" si="223"/>
        <v>4.1701041492389734</v>
      </c>
      <c r="AF105" s="18">
        <f t="shared" si="224"/>
        <v>6.0278375064944267</v>
      </c>
      <c r="AH105" t="str">
        <f t="shared" si="257"/>
        <v>82 Transport and mobile machine drivers and operatives</v>
      </c>
      <c r="AI105" s="18">
        <f t="shared" si="225"/>
        <v>3.4556819577360676</v>
      </c>
      <c r="AJ105" s="18">
        <f t="shared" si="225"/>
        <v>32.555457558681368</v>
      </c>
      <c r="AK105" s="18">
        <f t="shared" si="225"/>
        <v>2.9081849523972858</v>
      </c>
      <c r="AL105" s="18">
        <f t="shared" si="225"/>
        <v>2.8847364579299262</v>
      </c>
      <c r="AM105" s="18">
        <f t="shared" si="226"/>
        <v>4.534535485302893</v>
      </c>
      <c r="AO105" s="18">
        <f t="shared" si="227"/>
        <v>2.8925520290326467</v>
      </c>
      <c r="AP105" s="18">
        <f t="shared" si="228"/>
        <v>4.0139254197097296</v>
      </c>
      <c r="AQ105" s="18">
        <f t="shared" si="229"/>
        <v>5.8263262276867955</v>
      </c>
      <c r="AS105" t="str">
        <f t="shared" si="258"/>
        <v>82 Transport and mobile machine drivers and operatives</v>
      </c>
      <c r="AT105" s="18">
        <f t="shared" si="230"/>
        <v>3.4876509506600595</v>
      </c>
      <c r="AU105" s="18">
        <f t="shared" si="230"/>
        <v>27.104381889067053</v>
      </c>
      <c r="AV105" s="18">
        <f t="shared" si="230"/>
        <v>2.473173344672408</v>
      </c>
      <c r="AW105" s="18">
        <f t="shared" si="230"/>
        <v>2.4828147311609206</v>
      </c>
      <c r="AX105" s="18">
        <f t="shared" si="231"/>
        <v>3.8682031657352844</v>
      </c>
      <c r="AZ105" s="18">
        <f t="shared" si="232"/>
        <v>2.479600834876905</v>
      </c>
      <c r="BA105" s="18">
        <f t="shared" si="233"/>
        <v>3.9825068618903003</v>
      </c>
      <c r="BB105" s="18">
        <f t="shared" si="234"/>
        <v>5.5248763862723704</v>
      </c>
      <c r="BD105" t="str">
        <f t="shared" si="259"/>
        <v>82 Transport and mobile machine drivers and operatives</v>
      </c>
      <c r="BE105" s="18">
        <f t="shared" si="235"/>
        <v>8.3342442794706493</v>
      </c>
      <c r="BF105" s="18">
        <f t="shared" si="235"/>
        <v>-6.0430350336640686</v>
      </c>
      <c r="BG105" s="18">
        <f t="shared" si="235"/>
        <v>2.8693600929889485</v>
      </c>
      <c r="BH105" s="18">
        <f t="shared" si="235"/>
        <v>1.7443768717609442</v>
      </c>
      <c r="BI105" s="18">
        <f t="shared" si="236"/>
        <v>1.587777333855267</v>
      </c>
      <c r="BK105" s="18">
        <f t="shared" si="237"/>
        <v>2.1179976076154405</v>
      </c>
      <c r="BL105" s="18">
        <f t="shared" si="238"/>
        <v>3.316073818986176</v>
      </c>
      <c r="BM105" s="18">
        <f t="shared" si="239"/>
        <v>4.731697695774062</v>
      </c>
      <c r="BO105" t="str">
        <f t="shared" si="260"/>
        <v>82 Transport and mobile machine drivers and operatives</v>
      </c>
      <c r="BP105" s="18">
        <f t="shared" si="240"/>
        <v>7.2811685630087108</v>
      </c>
      <c r="BQ105" s="18">
        <f t="shared" si="240"/>
        <v>-8.5586558711237437</v>
      </c>
      <c r="BR105" s="18">
        <f t="shared" si="240"/>
        <v>0.90764966535346048</v>
      </c>
      <c r="BS105" s="18">
        <f t="shared" si="240"/>
        <v>-0.17350533755349229</v>
      </c>
      <c r="BT105" s="18">
        <f t="shared" si="241"/>
        <v>-0.38463528969624461</v>
      </c>
      <c r="BV105" s="18">
        <f t="shared" si="242"/>
        <v>0.18558640460826226</v>
      </c>
      <c r="BW105" s="18">
        <f t="shared" si="243"/>
        <v>2.9837430563027789</v>
      </c>
      <c r="BX105" s="18">
        <f t="shared" si="244"/>
        <v>3.107276645041579</v>
      </c>
      <c r="BZ105" t="str">
        <f t="shared" si="261"/>
        <v>82 Transport and mobile machine drivers and operatives</v>
      </c>
      <c r="CA105" s="18">
        <f t="shared" si="245"/>
        <v>2.186505969961261</v>
      </c>
      <c r="CB105" s="18">
        <f t="shared" si="245"/>
        <v>0.79872467826054283</v>
      </c>
      <c r="CC105" s="18">
        <f t="shared" si="245"/>
        <v>-3.3924872411167373</v>
      </c>
      <c r="CD105" s="18">
        <f t="shared" si="245"/>
        <v>-3.6051215106956191</v>
      </c>
      <c r="CE105" s="18">
        <f t="shared" si="246"/>
        <v>-3.269023604987531</v>
      </c>
      <c r="CG105" s="18">
        <f t="shared" si="247"/>
        <v>-3.5342954729396303</v>
      </c>
      <c r="CH105" s="18">
        <f t="shared" si="248"/>
        <v>2.176671227161564</v>
      </c>
      <c r="CI105" s="18">
        <f t="shared" si="249"/>
        <v>-0.24300605887866977</v>
      </c>
      <c r="CK105" t="str">
        <f t="shared" si="262"/>
        <v>82 Transport and mobile machine drivers and operatives</v>
      </c>
      <c r="CL105" s="18">
        <f t="shared" si="250"/>
        <v>4.7563640076969893</v>
      </c>
      <c r="CM105" s="18">
        <f t="shared" si="250"/>
        <v>-10.602904944231383</v>
      </c>
      <c r="CN105" s="18">
        <f t="shared" si="250"/>
        <v>-1.4736419546521828</v>
      </c>
      <c r="CO105" s="18">
        <f t="shared" si="250"/>
        <v>-7.4569034740293194</v>
      </c>
      <c r="CP105" s="18">
        <f t="shared" si="251"/>
        <v>-5.8310204834293389</v>
      </c>
      <c r="CR105" s="18">
        <f t="shared" si="252"/>
        <v>-5.5039849160178012</v>
      </c>
      <c r="CS105" s="18">
        <f t="shared" si="253"/>
        <v>1.7263205833189188</v>
      </c>
      <c r="CT105" s="18">
        <f t="shared" si="254"/>
        <v>-2.1619724053089651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1.3281107434662376</v>
      </c>
      <c r="C106" s="18">
        <f t="shared" si="210"/>
        <v>-12.945708040114123</v>
      </c>
      <c r="D106" s="18">
        <f t="shared" si="210"/>
        <v>36.597670405416771</v>
      </c>
      <c r="E106" s="18">
        <f t="shared" si="210"/>
        <v>6.5740920519390844</v>
      </c>
      <c r="F106" s="18">
        <f t="shared" si="211"/>
        <v>13.722184000118332</v>
      </c>
      <c r="H106" s="18">
        <f t="shared" si="212"/>
        <v>15.766310344114753</v>
      </c>
      <c r="I106" s="18">
        <f t="shared" si="213"/>
        <v>10.772153355740798</v>
      </c>
      <c r="J106" s="18">
        <f t="shared" si="214"/>
        <v>18.419758879447667</v>
      </c>
      <c r="L106" t="str">
        <f t="shared" si="255"/>
        <v>91 Elementary trades and related occupations</v>
      </c>
      <c r="M106" s="18">
        <f t="shared" si="215"/>
        <v>6.6553539030129283</v>
      </c>
      <c r="N106" s="18">
        <f t="shared" si="215"/>
        <v>-23.454281763336571</v>
      </c>
      <c r="O106" s="18">
        <f t="shared" si="215"/>
        <v>15.737293325993672</v>
      </c>
      <c r="P106" s="18">
        <f t="shared" si="215"/>
        <v>5.9069850363696164</v>
      </c>
      <c r="Q106" s="18">
        <f t="shared" si="216"/>
        <v>6.6985081842274807</v>
      </c>
      <c r="S106" s="18">
        <f t="shared" si="217"/>
        <v>9.0872960445580464</v>
      </c>
      <c r="T106" s="18">
        <f t="shared" si="218"/>
        <v>6.1107741498818813</v>
      </c>
      <c r="U106" s="18">
        <f t="shared" si="219"/>
        <v>11.503804753570046</v>
      </c>
      <c r="W106" t="str">
        <f t="shared" si="256"/>
        <v>91 Elementary trades and related occupations</v>
      </c>
      <c r="X106" s="18">
        <f t="shared" si="220"/>
        <v>1.7668262100659859</v>
      </c>
      <c r="Y106" s="18">
        <f t="shared" si="220"/>
        <v>-3.1876918093977968</v>
      </c>
      <c r="Z106" s="18">
        <f t="shared" si="220"/>
        <v>19.426967877851542</v>
      </c>
      <c r="AA106" s="18">
        <f t="shared" si="220"/>
        <v>4.3786523455696003</v>
      </c>
      <c r="AB106" s="18">
        <f t="shared" si="221"/>
        <v>8.3546281710283665</v>
      </c>
      <c r="AD106" s="18">
        <f t="shared" si="222"/>
        <v>9.1713277476247903</v>
      </c>
      <c r="AE106" s="18">
        <f t="shared" si="223"/>
        <v>7.4646453626591835</v>
      </c>
      <c r="AF106" s="18">
        <f t="shared" si="224"/>
        <v>12.268362519518949</v>
      </c>
      <c r="AH106" t="str">
        <f t="shared" si="257"/>
        <v>91 Elementary trades and related occupations</v>
      </c>
      <c r="AI106" s="18">
        <f t="shared" si="225"/>
        <v>2.5509751161162608</v>
      </c>
      <c r="AJ106" s="18">
        <f t="shared" si="225"/>
        <v>-3.6227170590005464</v>
      </c>
      <c r="AK106" s="18">
        <f t="shared" si="225"/>
        <v>19.410354660440142</v>
      </c>
      <c r="AL106" s="18">
        <f t="shared" si="225"/>
        <v>4.8708393606013312</v>
      </c>
      <c r="AM106" s="18">
        <f t="shared" si="226"/>
        <v>8.6383732186296349</v>
      </c>
      <c r="AO106" s="18">
        <f t="shared" si="227"/>
        <v>9.5091711968912751</v>
      </c>
      <c r="AP106" s="18">
        <f t="shared" si="228"/>
        <v>7.727385185184632</v>
      </c>
      <c r="AQ106" s="18">
        <f t="shared" si="229"/>
        <v>12.638007508974791</v>
      </c>
      <c r="AS106" t="str">
        <f t="shared" si="258"/>
        <v>91 Elementary trades and related occupations</v>
      </c>
      <c r="AT106" s="18">
        <f t="shared" si="230"/>
        <v>0.18872889942400661</v>
      </c>
      <c r="AU106" s="18">
        <f t="shared" si="230"/>
        <v>10.076296436278188</v>
      </c>
      <c r="AV106" s="18">
        <f t="shared" si="230"/>
        <v>18.029680675898053</v>
      </c>
      <c r="AW106" s="18">
        <f t="shared" si="230"/>
        <v>4.0779784963700161</v>
      </c>
      <c r="AX106" s="18">
        <f t="shared" si="231"/>
        <v>8.6306562925120964</v>
      </c>
      <c r="AZ106" s="18">
        <f t="shared" si="232"/>
        <v>8.5349581057829749</v>
      </c>
      <c r="BA106" s="18">
        <f t="shared" si="233"/>
        <v>6.647665530250535</v>
      </c>
      <c r="BB106" s="18">
        <f t="shared" si="234"/>
        <v>11.388550170634737</v>
      </c>
      <c r="BD106" t="str">
        <f t="shared" si="259"/>
        <v>91 Elementary trades and related occupations</v>
      </c>
      <c r="BE106" s="18">
        <f t="shared" si="235"/>
        <v>0.33882660322515079</v>
      </c>
      <c r="BF106" s="18">
        <f t="shared" si="235"/>
        <v>-11.660674209030175</v>
      </c>
      <c r="BG106" s="18">
        <f t="shared" si="235"/>
        <v>14.069723562980485</v>
      </c>
      <c r="BH106" s="18">
        <f t="shared" si="235"/>
        <v>2.9628208512472831</v>
      </c>
      <c r="BI106" s="18">
        <f t="shared" si="236"/>
        <v>5.2993394465653321</v>
      </c>
      <c r="BK106" s="18">
        <f t="shared" si="237"/>
        <v>6.5394420190798774</v>
      </c>
      <c r="BL106" s="18">
        <f t="shared" si="238"/>
        <v>4.4604578343268919</v>
      </c>
      <c r="BM106" s="18">
        <f t="shared" si="239"/>
        <v>8.732123012357329</v>
      </c>
      <c r="BO106" t="str">
        <f t="shared" si="260"/>
        <v>91 Elementary trades and related occupations</v>
      </c>
      <c r="BP106" s="18">
        <f t="shared" si="240"/>
        <v>-1.2637065439814799</v>
      </c>
      <c r="BQ106" s="18">
        <f t="shared" si="240"/>
        <v>-11.424198661120144</v>
      </c>
      <c r="BR106" s="18">
        <f t="shared" si="240"/>
        <v>10.28004982650792</v>
      </c>
      <c r="BS106" s="18">
        <f t="shared" si="240"/>
        <v>0.16258612800468253</v>
      </c>
      <c r="BT106" s="18">
        <f t="shared" si="241"/>
        <v>2.4303005190436267</v>
      </c>
      <c r="BV106" s="18">
        <f t="shared" si="242"/>
        <v>3.4274944654085759</v>
      </c>
      <c r="BW106" s="18">
        <f t="shared" si="243"/>
        <v>3.4615265731921419</v>
      </c>
      <c r="BX106" s="18">
        <f t="shared" si="244"/>
        <v>5.7825471699266107</v>
      </c>
      <c r="BZ106" t="str">
        <f t="shared" si="261"/>
        <v>91 Elementary trades and related occupations</v>
      </c>
      <c r="CA106" s="18">
        <f t="shared" si="245"/>
        <v>-2.4142865532668756</v>
      </c>
      <c r="CB106" s="18">
        <f t="shared" si="245"/>
        <v>-7.6888889748455753</v>
      </c>
      <c r="CC106" s="18">
        <f t="shared" si="245"/>
        <v>9.6789240677345845</v>
      </c>
      <c r="CD106" s="18">
        <f t="shared" si="245"/>
        <v>-0.98684509598883086</v>
      </c>
      <c r="CE106" s="18">
        <f t="shared" si="246"/>
        <v>1.7829255411505374</v>
      </c>
      <c r="CG106" s="18">
        <f t="shared" si="247"/>
        <v>2.4478840763146881</v>
      </c>
      <c r="CH106" s="18">
        <f t="shared" si="248"/>
        <v>3.3966336301815669</v>
      </c>
      <c r="CI106" s="18">
        <f t="shared" si="249"/>
        <v>5.0295360369469133</v>
      </c>
      <c r="CK106" t="str">
        <f t="shared" si="262"/>
        <v>91 Elementary trades and related occupations</v>
      </c>
      <c r="CL106" s="18">
        <f t="shared" si="250"/>
        <v>-0.99125258896135549</v>
      </c>
      <c r="CM106" s="18">
        <f t="shared" si="250"/>
        <v>-17.575044651833373</v>
      </c>
      <c r="CN106" s="18">
        <f t="shared" si="250"/>
        <v>10.675811615436226</v>
      </c>
      <c r="CO106" s="18">
        <f t="shared" si="250"/>
        <v>-3.3455817723552661</v>
      </c>
      <c r="CP106" s="18">
        <f t="shared" si="251"/>
        <v>-0.16479522622083742</v>
      </c>
      <c r="CR106" s="18">
        <f t="shared" si="252"/>
        <v>1.1188323170256087</v>
      </c>
      <c r="CS106" s="18">
        <f t="shared" si="253"/>
        <v>2.7279105555261918</v>
      </c>
      <c r="CT106" s="18">
        <f t="shared" si="254"/>
        <v>3.5149803927090995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7.090486553761588</v>
      </c>
      <c r="C107" s="18">
        <f t="shared" si="210"/>
        <v>-15.629184278083875</v>
      </c>
      <c r="D107" s="18">
        <f t="shared" si="210"/>
        <v>4.0750661544962208</v>
      </c>
      <c r="E107" s="18">
        <f t="shared" si="210"/>
        <v>3.7436225569312365</v>
      </c>
      <c r="F107" s="18">
        <f t="shared" si="211"/>
        <v>2.514131891808824</v>
      </c>
      <c r="H107" s="18">
        <f t="shared" si="212"/>
        <v>3.8539863081606507</v>
      </c>
      <c r="I107" s="18">
        <f t="shared" si="213"/>
        <v>3.5829474787340665</v>
      </c>
      <c r="J107" s="18">
        <f t="shared" si="214"/>
        <v>6.1818867727469584</v>
      </c>
      <c r="L107" t="str">
        <f t="shared" ref="L107" si="263">A107</f>
        <v>92 Elementary administration and service occupations</v>
      </c>
      <c r="M107" s="18">
        <f t="shared" si="215"/>
        <v>8.2777677620170742</v>
      </c>
      <c r="N107" s="18">
        <f t="shared" si="215"/>
        <v>-15.103414011002858</v>
      </c>
      <c r="O107" s="18">
        <f t="shared" si="215"/>
        <v>4.4364431012305916</v>
      </c>
      <c r="P107" s="18">
        <f t="shared" si="215"/>
        <v>3.9865716574828403</v>
      </c>
      <c r="Q107" s="18">
        <f t="shared" si="216"/>
        <v>2.8152886869148741</v>
      </c>
      <c r="S107" s="18">
        <f t="shared" si="217"/>
        <v>4.1363130731742359</v>
      </c>
      <c r="T107" s="18">
        <f t="shared" si="218"/>
        <v>3.6629986972142703</v>
      </c>
      <c r="U107" s="18">
        <f t="shared" si="219"/>
        <v>6.4451458995922417</v>
      </c>
      <c r="W107" t="str">
        <f t="shared" ref="W107" si="264">A107</f>
        <v>92 Elementary administration and service occupations</v>
      </c>
      <c r="X107" s="18">
        <f t="shared" si="220"/>
        <v>3.6206395538174618</v>
      </c>
      <c r="Y107" s="18">
        <f t="shared" si="220"/>
        <v>1.9157673542635978</v>
      </c>
      <c r="Z107" s="18">
        <f t="shared" si="220"/>
        <v>1.7600086960992689</v>
      </c>
      <c r="AA107" s="18">
        <f t="shared" si="220"/>
        <v>2.8556199414413896</v>
      </c>
      <c r="AB107" s="18">
        <f t="shared" si="221"/>
        <v>2.4531834229280403</v>
      </c>
      <c r="AD107" s="18">
        <f t="shared" si="222"/>
        <v>2.4891117557798159</v>
      </c>
      <c r="AE107" s="18">
        <f t="shared" si="223"/>
        <v>3.7179955170831391</v>
      </c>
      <c r="AF107" s="18">
        <f t="shared" si="224"/>
        <v>5.3168998037486093</v>
      </c>
      <c r="AH107" t="str">
        <f t="shared" ref="AH107" si="265">L107</f>
        <v>92 Elementary administration and service occupations</v>
      </c>
      <c r="AI107" s="18">
        <f t="shared" si="225"/>
        <v>3.7576980903681001</v>
      </c>
      <c r="AJ107" s="18">
        <f t="shared" si="225"/>
        <v>2.4524205984776781</v>
      </c>
      <c r="AK107" s="18">
        <f t="shared" si="225"/>
        <v>1.0331334102675838</v>
      </c>
      <c r="AL107" s="18">
        <f t="shared" si="225"/>
        <v>2.8307012949498667</v>
      </c>
      <c r="AM107" s="18">
        <f t="shared" si="226"/>
        <v>2.2419989785748662</v>
      </c>
      <c r="AO107" s="18">
        <f t="shared" si="227"/>
        <v>2.227986246591418</v>
      </c>
      <c r="AP107" s="18">
        <f t="shared" si="228"/>
        <v>3.4819800148235824</v>
      </c>
      <c r="AQ107" s="18">
        <f t="shared" si="229"/>
        <v>4.9451017952430565</v>
      </c>
      <c r="AS107" t="str">
        <f t="shared" ref="AS107" si="266">W107</f>
        <v>92 Elementary administration and service occupations</v>
      </c>
      <c r="AT107" s="18">
        <f t="shared" si="230"/>
        <v>2.4422290665822022</v>
      </c>
      <c r="AU107" s="18">
        <f t="shared" si="230"/>
        <v>4.6365877962078583</v>
      </c>
      <c r="AV107" s="18">
        <f t="shared" si="230"/>
        <v>-0.1789430310067619</v>
      </c>
      <c r="AW107" s="18">
        <f t="shared" si="230"/>
        <v>2.5006862025781285</v>
      </c>
      <c r="AX107" s="18">
        <f t="shared" si="231"/>
        <v>1.7867815439467805</v>
      </c>
      <c r="AZ107" s="18">
        <f t="shared" si="232"/>
        <v>1.5995778099560987</v>
      </c>
      <c r="BA107" s="18">
        <f t="shared" si="233"/>
        <v>3.3019738114935526</v>
      </c>
      <c r="BB107" s="18">
        <f t="shared" si="234"/>
        <v>4.3596661041436668</v>
      </c>
      <c r="BD107" t="str">
        <f t="shared" ref="BD107" si="267">AH107</f>
        <v>92 Elementary administration and service occupations</v>
      </c>
      <c r="BE107" s="18">
        <f t="shared" si="235"/>
        <v>2.153957655269112</v>
      </c>
      <c r="BF107" s="18">
        <f t="shared" si="235"/>
        <v>-6.7800580760548517</v>
      </c>
      <c r="BG107" s="18">
        <f t="shared" si="235"/>
        <v>-2.6045507532243328</v>
      </c>
      <c r="BH107" s="18">
        <f t="shared" si="235"/>
        <v>0.15312619192642263</v>
      </c>
      <c r="BI107" s="18">
        <f t="shared" si="236"/>
        <v>-1.1610886334953108</v>
      </c>
      <c r="BK107" s="18">
        <f t="shared" si="237"/>
        <v>-0.77466777166117495</v>
      </c>
      <c r="BL107" s="18">
        <f t="shared" si="238"/>
        <v>2.291308808585546</v>
      </c>
      <c r="BM107" s="18">
        <f t="shared" si="239"/>
        <v>1.7361725416037643</v>
      </c>
      <c r="BO107" t="str">
        <f t="shared" ref="BO107" si="268">AS107</f>
        <v>92 Elementary administration and service occupations</v>
      </c>
      <c r="BP107" s="18">
        <f t="shared" si="240"/>
        <v>2.3689576948600743</v>
      </c>
      <c r="BQ107" s="18">
        <f t="shared" si="240"/>
        <v>-10.594061936164822</v>
      </c>
      <c r="BR107" s="18">
        <f t="shared" si="240"/>
        <v>-2.1698997236863748</v>
      </c>
      <c r="BS107" s="18">
        <f t="shared" si="240"/>
        <v>-1.0393391828785625</v>
      </c>
      <c r="BT107" s="18">
        <f t="shared" si="241"/>
        <v>-2.0178036552183976</v>
      </c>
      <c r="BV107" s="18">
        <f t="shared" si="242"/>
        <v>-1.4176369760990903</v>
      </c>
      <c r="BW107" s="18">
        <f t="shared" si="243"/>
        <v>2.3177851444792452</v>
      </c>
      <c r="BX107" s="18">
        <f t="shared" si="244"/>
        <v>1.3199133369035332</v>
      </c>
      <c r="BZ107" t="str">
        <f t="shared" ref="BZ107" si="269">BD107</f>
        <v>92 Elementary administration and service occupations</v>
      </c>
      <c r="CA107" s="18">
        <f t="shared" si="245"/>
        <v>-1.9333347432660797</v>
      </c>
      <c r="CB107" s="18">
        <f t="shared" si="245"/>
        <v>-6.188609586602178</v>
      </c>
      <c r="CC107" s="18">
        <f t="shared" si="245"/>
        <v>-2.5858342154262304</v>
      </c>
      <c r="CD107" s="18">
        <f t="shared" si="245"/>
        <v>-4.0590928292892681</v>
      </c>
      <c r="CE107" s="18">
        <f t="shared" si="246"/>
        <v>-3.7362507644883358</v>
      </c>
      <c r="CG107" s="18">
        <f t="shared" si="247"/>
        <v>-3.5704990869350417</v>
      </c>
      <c r="CH107" s="18">
        <f t="shared" si="248"/>
        <v>1.8240919056606186</v>
      </c>
      <c r="CI107" s="18">
        <f t="shared" si="249"/>
        <v>-0.76573534105535135</v>
      </c>
      <c r="CK107" t="str">
        <f t="shared" ref="CK107" si="270">BO107</f>
        <v>92 Elementary administration and service occupations</v>
      </c>
      <c r="CL107" s="18">
        <f t="shared" si="250"/>
        <v>-5.1534805157145929</v>
      </c>
      <c r="CM107" s="18">
        <f t="shared" si="250"/>
        <v>-27.16043298158467</v>
      </c>
      <c r="CN107" s="18">
        <f t="shared" si="250"/>
        <v>-8.720866309689546</v>
      </c>
      <c r="CO107" s="18">
        <f t="shared" si="250"/>
        <v>-5.0073767734658992</v>
      </c>
      <c r="CP107" s="18">
        <f t="shared" si="251"/>
        <v>-7.7279366892952677</v>
      </c>
      <c r="CR107" s="18">
        <f t="shared" si="252"/>
        <v>-6.2616962406465078</v>
      </c>
      <c r="CS107" s="18">
        <f t="shared" si="253"/>
        <v>1.0213318781668868</v>
      </c>
      <c r="CT107" s="18">
        <f t="shared" si="254"/>
        <v>-3.9803315254471006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7.8918167835847042</v>
      </c>
      <c r="C109" s="26">
        <f>IF(AND(D$6-C$6 &lt;&gt; 0,C35&lt;&gt;0,D35&lt;&gt;0),(EXP(LN(D35/C35)/(D$6-C$6))-1)*100,0)</f>
        <v>-6.9167896887758378</v>
      </c>
      <c r="D109" s="26">
        <f>IF(AND(E$6-D$6 &lt;&gt; 0,D35&lt;&gt;0,E35&lt;&gt;0),(EXP(LN(E35/D35)/(E$6-D$6))-1)*100,0)</f>
        <v>4.1535784510887908</v>
      </c>
      <c r="E109" s="26">
        <f>IF(AND(F$6-E$6 &lt;&gt; 0,E35&lt;&gt;0,F35&lt;&gt;0),(EXP(LN(F35/E35)/(F$6-E$6))-1)*100,0)</f>
        <v>2.7720591758398694</v>
      </c>
      <c r="F109" s="26">
        <f>IF(AND(F$6-C$6 &lt;&gt; 0,C35&lt;&gt;0,F35&lt;&gt;0),(EXP(LN(F35/C35)/(F$6-C$6))-1)*100,0)</f>
        <v>2.5650880469156423</v>
      </c>
      <c r="H109" s="26">
        <f t="shared" ref="H109" si="271">IF($F$6-$D$6 &lt;&gt; 0,(EXP(LN(1+(H72/100))/($F$6-$D$6))-1)*100,0)</f>
        <v>3.2305174129715342</v>
      </c>
      <c r="I109" s="26">
        <f t="shared" ref="I109" si="272">IF(D35&gt;0,((1+(I35/D35))^(1/($F$6-$D$6))-1)*100,0)</f>
        <v>3.1684226019117245</v>
      </c>
      <c r="J109" s="26">
        <f t="shared" ref="J109" si="273">IF($F$6-$D$6 &lt;&gt; 0,(EXP(LN(1+(J72/100))/($F$6-$D$6))-1)*100,0)</f>
        <v>5.4215914304134527</v>
      </c>
      <c r="L109" s="24" t="str">
        <f>L35</f>
        <v>All occupations</v>
      </c>
      <c r="M109" s="26">
        <f>IF(AND(N$6-M$6 &lt;&gt; 0,M35&lt;&gt;0,N35&lt;&gt;0),(EXP(LN(N35/M35)/(N$6-M$6))-1)*100,0)</f>
        <v>9.1770376827532871</v>
      </c>
      <c r="N109" s="26">
        <f>IF(AND(O$6-N$6 &lt;&gt; 0,N35&lt;&gt;0,O35&lt;&gt;0),(EXP(LN(O35/N35)/(O$6-N$6))-1)*100,0)</f>
        <v>-7.7651981920387474</v>
      </c>
      <c r="O109" s="26">
        <f>IF(AND(P$6-O$6 &lt;&gt; 0,O35&lt;&gt;0,P35&lt;&gt;0),(EXP(LN(P35/O35)/(P$6-O$6))-1)*100,0)</f>
        <v>4.1575623020991381</v>
      </c>
      <c r="P109" s="26">
        <f>IF(AND(Q$6-P$6 &lt;&gt; 0,P35&lt;&gt;0,Q35&lt;&gt;0),(EXP(LN(Q35/P35)/(Q$6-P$6))-1)*100,0)</f>
        <v>2.8878556391914501</v>
      </c>
      <c r="Q109" s="26">
        <f>IF(AND(Q$6-N$6 &lt;&gt; 0,N35&lt;&gt;0,Q35&lt;&gt;0),(EXP(LN(Q35/N35)/(Q$6-N$6))-1)*100,0)</f>
        <v>2.5798065767641321</v>
      </c>
      <c r="S109" s="26">
        <f t="shared" ref="S109" si="274">IF($F$6-$D$6 &lt;&gt; 0,(EXP(LN(1+(S72/100))/($F$6-$D$6))-1)*100,0)</f>
        <v>3.3093620267817592</v>
      </c>
      <c r="T109" s="26">
        <f t="shared" ref="T109" si="275">IF(O35&gt;0,((1+(T35/O35))^(1/($F$6-$D$6))-1)*100,0)</f>
        <v>3.2748541699739286</v>
      </c>
      <c r="U109" s="26">
        <f t="shared" ref="U109" si="276">IF($F$6-$D$6 &lt;&gt; 0,(EXP(LN(1+(U72/100))/($F$6-$D$6))-1)*100,0)</f>
        <v>5.5586339976311683</v>
      </c>
      <c r="W109" s="24" t="str">
        <f>W35</f>
        <v>All occupations</v>
      </c>
      <c r="X109" s="26">
        <f>IF(AND(Y$6-X$6 &lt;&gt; 0,X35&lt;&gt;0,Y35&lt;&gt;0),(EXP(LN(Y35/X35)/(Y$6-X$6))-1)*100,0)</f>
        <v>2.2028887009558629</v>
      </c>
      <c r="Y109" s="26">
        <f>IF(AND(Z$6-Y$6 &lt;&gt; 0,Y35&lt;&gt;0,Z35&lt;&gt;0),(EXP(LN(Z35/Y35)/(Z$6-Y$6))-1)*100,0)</f>
        <v>9.5688644062472683</v>
      </c>
      <c r="Z109" s="26">
        <f>IF(AND(AA$6-Z$6 &lt;&gt; 0,Z35&lt;&gt;0,AA35&lt;&gt;0),(EXP(LN(AA35/Z35)/(AA$6-Z$6))-1)*100,0)</f>
        <v>2.0249921511325431</v>
      </c>
      <c r="AA109" s="26">
        <f>IF(AND(AB$6-AA$6 &lt;&gt; 0,AA35&lt;&gt;0,AB35&lt;&gt;0),(EXP(LN(AB35/AA35)/(AB$6-AA$6))-1)*100,0)</f>
        <v>2.027364659721731</v>
      </c>
      <c r="AB109" s="26">
        <f>IF(AND(AB$6-Y$6 &lt;&gt; 0,Y35&lt;&gt;0,AB35&lt;&gt;0),(EXP(LN(AB35/Y35)/(AB$6-Y$6))-1)*100,0)</f>
        <v>2.4823720133242633</v>
      </c>
      <c r="AD109" s="26">
        <f t="shared" ref="AD109" si="277">IF($F$6-$D$6 &lt;&gt; 0,(EXP(LN(1+(AD72/100))/($F$6-$D$6))-1)*100,0)</f>
        <v>2.0265738173953274</v>
      </c>
      <c r="AE109" s="26">
        <f t="shared" ref="AE109" si="278">IF(Z35&gt;0,((1+(AE35/Z35))^(1/($F$6-$D$6))-1)*100,0)</f>
        <v>3.3735386947952639</v>
      </c>
      <c r="AF109" s="26">
        <f t="shared" ref="AF109" si="279">IF($F$6-$D$6 &lt;&gt; 0,(EXP(LN(1+(AF72/100))/($F$6-$D$6))-1)*100,0)</f>
        <v>4.7155829459094356</v>
      </c>
      <c r="AH109" s="24" t="str">
        <f>AH35</f>
        <v>All occupations</v>
      </c>
      <c r="AI109" s="26">
        <f>IF(AND(AJ$6-AI$6 &lt;&gt; 0,AI35&lt;&gt;0,AJ35&lt;&gt;0),(EXP(LN(AJ35/AI35)/(AJ$6-AI$6))-1)*100,0)</f>
        <v>0.36284284294609837</v>
      </c>
      <c r="AJ109" s="26">
        <f>IF(AND(AK$6-AJ$6 &lt;&gt; 0,AJ35&lt;&gt;0,AK35&lt;&gt;0),(EXP(LN(AK35/AJ35)/(AK$6-AJ$6))-1)*100,0)</f>
        <v>5.3204958836990057</v>
      </c>
      <c r="AK109" s="26">
        <f>IF(AND(AL$6-AK$6 &lt;&gt; 0,AK35&lt;&gt;0,AL35&lt;&gt;0),(EXP(LN(AL35/AK35)/(AL$6-AK$6))-1)*100,0)</f>
        <v>0.90149683804710001</v>
      </c>
      <c r="AL109" s="26">
        <f>IF(AND(AM$6-AL$6 &lt;&gt; 0,AL35&lt;&gt;0,AM35&lt;&gt;0),(EXP(LN(AM35/AL35)/(AM$6-AL$6))-1)*100,0)</f>
        <v>1.6773772336467596</v>
      </c>
      <c r="AM109" s="26">
        <f>IF(AND(AM$6-AJ$6 &lt;&gt; 0,AJ35&lt;&gt;0,AM35&lt;&gt;0),(EXP(LN(AM35/AJ35)/(AM$6-AJ$6))-1)*100,0)</f>
        <v>1.6576973225345348</v>
      </c>
      <c r="AO109" s="26">
        <f t="shared" ref="AO109" si="280">IF($F$6-$D$6 &lt;&gt; 0,(EXP(LN(1+(AO72/100))/($F$6-$D$6))-1)*100,0)</f>
        <v>1.4180897883363741</v>
      </c>
      <c r="AP109" s="26">
        <f t="shared" ref="AP109" si="281">IF(AK35&gt;0,((1+(AP35/AK35))^(1/($F$6-$D$6))-1)*100,0)</f>
        <v>3.1685207887309552</v>
      </c>
      <c r="AQ109" s="26">
        <f t="shared" ref="AQ109" si="282">IF($F$6-$D$6 &lt;&gt; 0,(EXP(LN(1+(AQ72/100))/($F$6-$D$6))-1)*100,0)</f>
        <v>4.1179556716312682</v>
      </c>
      <c r="AS109" s="24" t="str">
        <f>AS35</f>
        <v>All occupations</v>
      </c>
      <c r="AT109" s="26">
        <f>IF(AND(AU$6-AT$6 &lt;&gt; 0,AT35&lt;&gt;0,AU35&lt;&gt;0),(EXP(LN(AU35/AT35)/(AU$6-AT$6))-1)*100,0)</f>
        <v>1.0194447676513452</v>
      </c>
      <c r="AU109" s="26">
        <f>IF(AND(AV$6-AU$6 &lt;&gt; 0,AU35&lt;&gt;0,AV35&lt;&gt;0),(EXP(LN(AV35/AU35)/(AV$6-AU$6))-1)*100,0)</f>
        <v>11.120462014148803</v>
      </c>
      <c r="AV109" s="26">
        <f>IF(AND(AW$6-AV$6 &lt;&gt; 0,AV35&lt;&gt;0,AW35&lt;&gt;0),(EXP(LN(AW35/AV35)/(AW$6-AV$6))-1)*100,0)</f>
        <v>1.3246988033656981</v>
      </c>
      <c r="AW109" s="26">
        <f>IF(AND(AX$6-AW$6 &lt;&gt; 0,AW35&lt;&gt;0,AX35&lt;&gt;0),(EXP(LN(AX35/AW35)/(AX$6-AW$6))-1)*100,0)</f>
        <v>1.8809611872158127</v>
      </c>
      <c r="AX109" s="26">
        <f>IF(AND(AX$6-AU$6 &lt;&gt; 0,AU35&lt;&gt;0,AX35&lt;&gt;0),(EXP(LN(AX35/AU35)/(AX$6-AU$6))-1)*100,0)</f>
        <v>2.26012314128754</v>
      </c>
      <c r="AZ109" s="26">
        <f t="shared" ref="AZ109" si="283">IF($F$6-$D$6 &lt;&gt; 0,(EXP(LN(1+(AZ72/100))/($F$6-$D$6))-1)*100,0)</f>
        <v>1.6952019040433752</v>
      </c>
      <c r="BA109" s="26">
        <f t="shared" ref="BA109" si="284">IF(AV35&gt;0,((1+(BA35/AV35))^(1/($F$6-$D$6))-1)*100,0)</f>
        <v>3.1406589745085256</v>
      </c>
      <c r="BB109" s="26">
        <f t="shared" ref="BB109" si="285">IF($F$6-$D$6 &lt;&gt; 0,(EXP(LN(1+(BB72/100))/($F$6-$D$6))-1)*100,0)</f>
        <v>4.2870978202562693</v>
      </c>
      <c r="BD109" s="24" t="str">
        <f>BD35</f>
        <v>All occupations</v>
      </c>
      <c r="BE109" s="26">
        <f>IF(AND(BF$6-BE$6 &lt;&gt; 0,BE35&lt;&gt;0,BF35&lt;&gt;0),(EXP(LN(BF35/BE35)/(BF$6-BE$6))-1)*100,0)</f>
        <v>3.5296365747242042</v>
      </c>
      <c r="BF109" s="26">
        <f>IF(AND(BG$6-BF$6 &lt;&gt; 0,BF35&lt;&gt;0,BG35&lt;&gt;0),(EXP(LN(BG35/BF35)/(BG$6-BF$6))-1)*100,0)</f>
        <v>-2.1277509042708531</v>
      </c>
      <c r="BG109" s="26">
        <f>IF(AND(BH$6-BG$6 &lt;&gt; 0,BG35&lt;&gt;0,BH35&lt;&gt;0),(EXP(LN(BH35/BG35)/(BH$6-BG$6))-1)*100,0)</f>
        <v>0.55781806866623818</v>
      </c>
      <c r="BH109" s="26">
        <f>IF(AND(BI$6-BH$6 &lt;&gt; 0,BH35&lt;&gt;0,BI35&lt;&gt;0),(EXP(LN(BI35/BH35)/(BI$6-BH$6))-1)*100,0)</f>
        <v>0.58275820237403408</v>
      </c>
      <c r="BI109" s="26">
        <f>IF(AND(BI$6-BF$6 &lt;&gt; 0,BF35&lt;&gt;0,BI35&lt;&gt;0),(EXP(LN(BI35/BF35)/(BI$6-BF$6))-1)*100,0)</f>
        <v>0.40339229771237939</v>
      </c>
      <c r="BK109" s="26">
        <f t="shared" ref="BK109" si="286">IF($F$6-$D$6 &lt;&gt; 0,(EXP(LN(1+(BK72/100))/($F$6-$D$6))-1)*100,0)</f>
        <v>0.57444413725848964</v>
      </c>
      <c r="BL109" s="26">
        <f t="shared" ref="BL109" si="287">IF(BG35&gt;0,((1+(BL35/BG35))^(1/($F$6-$D$6))-1)*100,0)</f>
        <v>2.6026190501291291</v>
      </c>
      <c r="BM109" s="26">
        <f t="shared" ref="BM109" si="288">IF($F$6-$D$6 &lt;&gt; 0,(EXP(LN(1+(BM72/100))/($F$6-$D$6))-1)*100,0)</f>
        <v>3.0086017160171119</v>
      </c>
      <c r="BO109" s="24" t="str">
        <f>BO35</f>
        <v>All occupations</v>
      </c>
      <c r="BP109" s="26">
        <f>IF(AND(BQ$6-BP$6 &lt;&gt; 0,BP35&lt;&gt;0,BQ35&lt;&gt;0),(EXP(LN(BQ35/BP35)/(BQ$6-BP$6))-1)*100,0)</f>
        <v>1.6976804534527545</v>
      </c>
      <c r="BQ109" s="26">
        <f>IF(AND(BR$6-BQ$6 &lt;&gt; 0,BQ35&lt;&gt;0,BR35&lt;&gt;0),(EXP(LN(BR35/BQ35)/(BR$6-BQ$6))-1)*100,0)</f>
        <v>-5.1956945281301685</v>
      </c>
      <c r="BR109" s="26">
        <f>IF(AND(BS$6-BR$6 &lt;&gt; 0,BR35&lt;&gt;0,BS35&lt;&gt;0),(EXP(LN(BS35/BR35)/(BS$6-BR$6))-1)*100,0)</f>
        <v>-1.2181523566162977</v>
      </c>
      <c r="BS109" s="26">
        <f>IF(AND(BT$6-BS$6 &lt;&gt; 0,BS35&lt;&gt;0,BT35&lt;&gt;0),(EXP(LN(BT35/BS35)/(BT$6-BS$6))-1)*100,0)</f>
        <v>-1.658578787235665</v>
      </c>
      <c r="BT109" s="26">
        <f>IF(AND(BT$6-BQ$6 &lt;&gt; 0,BQ35&lt;&gt;0,BT35&lt;&gt;0),(EXP(LN(BT35/BQ35)/(BT$6-BQ$6))-1)*100,0)</f>
        <v>-1.7463570094058856</v>
      </c>
      <c r="BV109" s="26">
        <f t="shared" ref="BV109" si="289">IF($F$6-$D$6 &lt;&gt; 0,(EXP(LN(1+(BV72/100))/($F$6-$D$6))-1)*100,0)</f>
        <v>-1.5119885966191071</v>
      </c>
      <c r="BW109" s="26">
        <f t="shared" ref="BW109" si="290">IF(BR35&gt;0,((1+(BW35/BR35))^(1/($F$6-$D$6))-1)*100,0)</f>
        <v>2.3442471715127144</v>
      </c>
      <c r="BX109" s="26">
        <f t="shared" ref="BX109" si="291">IF($F$6-$D$6 &lt;&gt; 0,(EXP(LN(1+(BX72/100))/($F$6-$D$6))-1)*100,0)</f>
        <v>1.2863734139438865</v>
      </c>
      <c r="BZ109" s="24" t="str">
        <f>BZ35</f>
        <v>All occupations</v>
      </c>
      <c r="CA109" s="26">
        <f>IF(AND(CB$6-CA$6 &lt;&gt; 0,CA35&lt;&gt;0,CB35&lt;&gt;0),(EXP(LN(CB35/CA35)/(CB$6-CA$6))-1)*100,0)</f>
        <v>-2.4422649529645679</v>
      </c>
      <c r="CB109" s="26">
        <f>IF(AND(CC$6-CB$6 &lt;&gt; 0,CB35&lt;&gt;0,CC35&lt;&gt;0),(EXP(LN(CC35/CB35)/(CC$6-CB$6))-1)*100,0)</f>
        <v>-2.0322598044135387</v>
      </c>
      <c r="CC109" s="26">
        <f>IF(AND(CD$6-CC$6 &lt;&gt; 0,CC35&lt;&gt;0,CD35&lt;&gt;0),(EXP(LN(CD35/CC35)/(CD$6-CC$6))-1)*100,0)</f>
        <v>-2.1604522273924287</v>
      </c>
      <c r="CD109" s="26">
        <f>IF(AND(CE$6-CD$6 &lt;&gt; 0,CD35&lt;&gt;0,CE35&lt;&gt;0),(EXP(LN(CE35/CD35)/(CE$6-CD$6))-1)*100,0)</f>
        <v>-4.3260514059119792</v>
      </c>
      <c r="CE109" s="26">
        <f>IF(AND(CE$6-CB$6 &lt;&gt; 0,CB35&lt;&gt;0,CE35&lt;&gt;0),(EXP(LN(CE35/CB35)/(CE$6-CB$6))-1)*100,0)</f>
        <v>-3.5117308245267709</v>
      </c>
      <c r="CG109" s="26">
        <f t="shared" ref="CG109" si="292">IF($F$6-$D$6 &lt;&gt; 0,(EXP(LN(1+(CG72/100))/($F$6-$D$6))-1)*100,0)</f>
        <v>-3.6095640696178766</v>
      </c>
      <c r="CH109" s="26">
        <f t="shared" ref="CH109" si="293">IF(CC35&gt;0,((1+(CH35/CC35))^(1/($F$6-$D$6))-1)*100,0)</f>
        <v>1.8782689347121462</v>
      </c>
      <c r="CI109" s="26">
        <f t="shared" ref="CI109" si="294">IF($F$6-$D$6 &lt;&gt; 0,(EXP(LN(1+(CI72/100))/($F$6-$D$6))-1)*100,0)</f>
        <v>-0.71400302643525038</v>
      </c>
      <c r="CK109" s="24" t="str">
        <f>CK35</f>
        <v>All occupations</v>
      </c>
      <c r="CL109" s="26">
        <f>IF(AND(CM$6-CL$6 &lt;&gt; 0,CL35&lt;&gt;0,CM35&lt;&gt;0),(EXP(LN(CM35/CL35)/(CM$6-CL$6))-1)*100,0)</f>
        <v>-0.50506496093815079</v>
      </c>
      <c r="CM109" s="26">
        <f>IF(AND(CN$6-CM$6 &lt;&gt; 0,CM35&lt;&gt;0,CN35&lt;&gt;0),(EXP(LN(CN35/CM35)/(CN$6-CM$6))-1)*100,0)</f>
        <v>-16.985781473923332</v>
      </c>
      <c r="CN109" s="26">
        <f>IF(AND(CO$6-CN$6 &lt;&gt; 0,CN35&lt;&gt;0,CO35&lt;&gt;0),(EXP(LN(CO35/CN35)/(CO$6-CN$6))-1)*100,0)</f>
        <v>-0.8968216729867029</v>
      </c>
      <c r="CO109" s="26">
        <f>IF(AND(CP$6-CO$6 &lt;&gt; 0,CO35&lt;&gt;0,CP35&lt;&gt;0),(EXP(LN(CP35/CO35)/(CP$6-CO$6))-1)*100,0)</f>
        <v>-3.4155290874713029</v>
      </c>
      <c r="CP109" s="26">
        <f>IF(AND(CP$6-CM$6 &lt;&gt; 0,CM35&lt;&gt;0,CP35&lt;&gt;0),(EXP(LN(CP35/CM35)/(CP$6-CM$6))-1)*100,0)</f>
        <v>-3.5523910158825056</v>
      </c>
      <c r="CR109" s="26">
        <f t="shared" ref="CR109" si="295">IF($F$6-$D$6 &lt;&gt; 0,(EXP(LN(1+(CR72/100))/($F$6-$D$6))-1)*100,0)</f>
        <v>-2.5831540514264506</v>
      </c>
      <c r="CS109" s="26">
        <f t="shared" ref="CS109" si="296">IF(CN35&gt;0,((1+(CS35/CN35))^(1/($F$6-$D$6))-1)*100,0)</f>
        <v>1.702627033174875</v>
      </c>
      <c r="CT109" s="26">
        <f t="shared" ref="CT109" si="297">IF($F$6-$D$6 &lt;&gt; 0,(EXP(LN(1+(CT72/100))/($F$6-$D$6))-1)*100,0)</f>
        <v>-0.24744062501050879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South East Midlands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South East Midlands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South East Midlands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South East Midlands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South East Midlands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South East Midlands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South East Midlands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South East Midlands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South East Midlands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0.24022462052871452</v>
      </c>
      <c r="C119" s="27">
        <f t="shared" si="299"/>
        <v>-2.6835251214943234E-2</v>
      </c>
      <c r="D119" s="27">
        <f t="shared" si="299"/>
        <v>9.4566606497330286E-2</v>
      </c>
      <c r="E119" s="27">
        <f t="shared" si="299"/>
        <v>0.32704113150980396</v>
      </c>
      <c r="F119" s="27">
        <f t="shared" ref="F119:F144" si="300">F8-D8</f>
        <v>0.42160773800713425</v>
      </c>
      <c r="L119" t="str">
        <f>A119</f>
        <v>11 Corporate managers and directors</v>
      </c>
      <c r="M119" s="27">
        <f t="shared" ref="M119:P144" si="301">N8-M8</f>
        <v>2.7089835243313187</v>
      </c>
      <c r="N119" s="27">
        <f t="shared" si="301"/>
        <v>-0.6751388613088487</v>
      </c>
      <c r="O119" s="27">
        <f t="shared" si="301"/>
        <v>0.57065309378730067</v>
      </c>
      <c r="P119" s="27">
        <f t="shared" si="301"/>
        <v>2.5023658410417093</v>
      </c>
      <c r="Q119" s="27">
        <f t="shared" ref="Q119:Q144" si="302">Q8-O8</f>
        <v>3.07301893482901</v>
      </c>
      <c r="W119" t="str">
        <f>A119</f>
        <v>11 Corporate managers and directors</v>
      </c>
      <c r="X119" s="27">
        <f t="shared" ref="X119:AA144" si="303">Y8-X8</f>
        <v>2.6738638800408623</v>
      </c>
      <c r="Y119" s="27">
        <f t="shared" si="303"/>
        <v>2.1675311487409594</v>
      </c>
      <c r="Z119" s="27">
        <f t="shared" si="303"/>
        <v>-0.83370062374498488</v>
      </c>
      <c r="AA119" s="27">
        <f t="shared" si="303"/>
        <v>4.0345294458214305</v>
      </c>
      <c r="AB119" s="27">
        <f t="shared" ref="AB119:AB144" si="304">AB8-Z8</f>
        <v>3.2008288220764456</v>
      </c>
      <c r="AH119" t="str">
        <f>L119</f>
        <v>11 Corporate managers and directors</v>
      </c>
      <c r="AI119" s="27">
        <f t="shared" ref="AI119:AL144" si="305">AJ8-AI8</f>
        <v>0.26017427249017011</v>
      </c>
      <c r="AJ119" s="27">
        <f t="shared" si="305"/>
        <v>0.34653719076696277</v>
      </c>
      <c r="AK119" s="27">
        <f t="shared" si="305"/>
        <v>-0.33789176248357844</v>
      </c>
      <c r="AL119" s="27">
        <f t="shared" si="305"/>
        <v>0.39358101601612461</v>
      </c>
      <c r="AM119" s="27">
        <f t="shared" ref="AM119:AM144" si="306">AM8-AK8</f>
        <v>5.5689253532546168E-2</v>
      </c>
      <c r="AS119" t="str">
        <f>W119</f>
        <v>11 Corporate managers and directors</v>
      </c>
      <c r="AT119" s="27">
        <f t="shared" ref="AT119:AW144" si="307">AU8-AT8</f>
        <v>0.34075107951496353</v>
      </c>
      <c r="AU119" s="27">
        <f t="shared" si="307"/>
        <v>0.79651797988991468</v>
      </c>
      <c r="AV119" s="27">
        <f t="shared" si="307"/>
        <v>-0.64050656163344932</v>
      </c>
      <c r="AW119" s="27">
        <f t="shared" si="307"/>
        <v>0.75556756951842452</v>
      </c>
      <c r="AX119" s="27">
        <f t="shared" ref="AX119:AX144" si="308">AX8-AV8</f>
        <v>0.1150610078849752</v>
      </c>
      <c r="BD119" t="str">
        <f>AH119</f>
        <v>11 Corporate managers and directors</v>
      </c>
      <c r="BE119" s="27">
        <f t="shared" ref="BE119:BH144" si="309">BF8-BE8</f>
        <v>3.6690967868035678</v>
      </c>
      <c r="BF119" s="27">
        <f t="shared" si="309"/>
        <v>-0.10553430839054379</v>
      </c>
      <c r="BG119" s="27">
        <f t="shared" si="309"/>
        <v>-1.706924213477361</v>
      </c>
      <c r="BH119" s="27">
        <f t="shared" si="309"/>
        <v>1.3011735721860838</v>
      </c>
      <c r="BI119" s="27">
        <f t="shared" ref="BI119:BI144" si="310">BI8-BG8</f>
        <v>-0.40575064129127725</v>
      </c>
      <c r="BO119" t="str">
        <f>AS119</f>
        <v>11 Corporate managers and directors</v>
      </c>
      <c r="BP119" s="27">
        <f t="shared" ref="BP119:BS144" si="311">BQ8-BP8</f>
        <v>1.8615708389932628</v>
      </c>
      <c r="BQ119" s="27">
        <f t="shared" si="311"/>
        <v>-0.32204669832866983</v>
      </c>
      <c r="BR119" s="27">
        <f t="shared" si="311"/>
        <v>-2.4273564966523828</v>
      </c>
      <c r="BS119" s="27">
        <f t="shared" si="311"/>
        <v>-1.8486658957325108</v>
      </c>
      <c r="BT119" s="27">
        <f t="shared" ref="BT119:BT144" si="312">BT8-BR8</f>
        <v>-4.2760223923848937</v>
      </c>
      <c r="BZ119" t="str">
        <f>BD119</f>
        <v>11 Corporate managers and directors</v>
      </c>
      <c r="CA119" s="68">
        <f t="shared" ref="CA119:CD144" si="313">CB8-CA8</f>
        <v>0.82658178604496335</v>
      </c>
      <c r="CB119" s="68">
        <f t="shared" si="313"/>
        <v>0.41295149375849771</v>
      </c>
      <c r="CC119" s="68">
        <f t="shared" si="313"/>
        <v>-1.413272040886584</v>
      </c>
      <c r="CD119" s="68">
        <f t="shared" si="313"/>
        <v>-1.7564795442341685</v>
      </c>
      <c r="CE119" s="68">
        <f t="shared" ref="CE119:CE144" si="314">CE8-CC8</f>
        <v>-3.1697515851207525</v>
      </c>
      <c r="CK119" t="str">
        <f>BO119</f>
        <v>11 Corporate managers and directors</v>
      </c>
      <c r="CL119" s="68">
        <f t="shared" ref="CL119:CO144" si="315">CM8-CL8</f>
        <v>0.41589550660385255</v>
      </c>
      <c r="CM119" s="68">
        <f t="shared" si="315"/>
        <v>-0.2318921960926108</v>
      </c>
      <c r="CN119" s="68">
        <f t="shared" si="315"/>
        <v>-4.2267606844454297E-2</v>
      </c>
      <c r="CO119" s="68">
        <f t="shared" si="315"/>
        <v>-0.11114223393465661</v>
      </c>
      <c r="CP119" s="68">
        <f t="shared" ref="CP119:CP144" si="316">CP8-CN8</f>
        <v>-0.15340984077911091</v>
      </c>
    </row>
    <row r="120" spans="1:94" x14ac:dyDescent="0.2">
      <c r="A120" t="str">
        <f t="shared" si="298"/>
        <v>12 Other managers and proprietors</v>
      </c>
      <c r="B120" s="27">
        <f t="shared" si="299"/>
        <v>9.4270956514586501E-2</v>
      </c>
      <c r="C120" s="27">
        <f t="shared" si="299"/>
        <v>-4.5988350044782467E-2</v>
      </c>
      <c r="D120" s="27">
        <f t="shared" si="299"/>
        <v>8.7940615698146263E-2</v>
      </c>
      <c r="E120" s="27">
        <f t="shared" si="299"/>
        <v>0.17661629014932123</v>
      </c>
      <c r="F120" s="27">
        <f t="shared" si="300"/>
        <v>0.26455690584746749</v>
      </c>
      <c r="L120" t="str">
        <f t="shared" ref="L120:L143" si="317">A120</f>
        <v>12 Other managers and proprietors</v>
      </c>
      <c r="M120" s="27">
        <f t="shared" si="301"/>
        <v>0.94145259521880975</v>
      </c>
      <c r="N120" s="27">
        <f t="shared" si="301"/>
        <v>-0.28282167284680915</v>
      </c>
      <c r="O120" s="27">
        <f t="shared" si="301"/>
        <v>0.65458128227818424</v>
      </c>
      <c r="P120" s="27">
        <f t="shared" si="301"/>
        <v>1.55471698250838</v>
      </c>
      <c r="Q120" s="27">
        <f t="shared" si="302"/>
        <v>2.2092982647865642</v>
      </c>
      <c r="W120" t="str">
        <f t="shared" ref="W120:W143" si="318">A120</f>
        <v>12 Other managers and proprietors</v>
      </c>
      <c r="X120" s="27">
        <f t="shared" si="303"/>
        <v>0.47805078495218734</v>
      </c>
      <c r="Y120" s="27">
        <f t="shared" si="303"/>
        <v>0.63469892365088487</v>
      </c>
      <c r="Z120" s="27">
        <f t="shared" si="303"/>
        <v>0.71972101929849863</v>
      </c>
      <c r="AA120" s="27">
        <f t="shared" si="303"/>
        <v>2.1257627418278382</v>
      </c>
      <c r="AB120" s="27">
        <f t="shared" si="304"/>
        <v>2.8454837611263368</v>
      </c>
      <c r="AH120" t="str">
        <f t="shared" ref="AH120:AH143" si="319">L120</f>
        <v>12 Other managers and proprietors</v>
      </c>
      <c r="AI120" s="27">
        <f t="shared" si="305"/>
        <v>0.13576877927719111</v>
      </c>
      <c r="AJ120" s="27">
        <f t="shared" si="305"/>
        <v>0.18688608912857041</v>
      </c>
      <c r="AK120" s="27">
        <f t="shared" si="305"/>
        <v>5.2327684262767349E-3</v>
      </c>
      <c r="AL120" s="27">
        <f t="shared" si="305"/>
        <v>0.44983476517083942</v>
      </c>
      <c r="AM120" s="27">
        <f t="shared" si="306"/>
        <v>0.45506753359711616</v>
      </c>
      <c r="AS120" t="str">
        <f t="shared" ref="AS120:AS143" si="320">W120</f>
        <v>12 Other managers and proprietors</v>
      </c>
      <c r="AT120" s="27">
        <f t="shared" si="307"/>
        <v>0.10124782653335518</v>
      </c>
      <c r="AU120" s="27">
        <f t="shared" si="307"/>
        <v>0.28840555069927931</v>
      </c>
      <c r="AV120" s="27">
        <f t="shared" si="307"/>
        <v>0.22313462133291129</v>
      </c>
      <c r="AW120" s="27">
        <f t="shared" si="307"/>
        <v>0.58407458687699165</v>
      </c>
      <c r="AX120" s="27">
        <f t="shared" si="308"/>
        <v>0.80720920820990294</v>
      </c>
      <c r="BD120" t="str">
        <f t="shared" ref="BD120:BD143" si="321">AH120</f>
        <v>12 Other managers and proprietors</v>
      </c>
      <c r="BE120" s="27">
        <f t="shared" si="309"/>
        <v>0.83822458995449978</v>
      </c>
      <c r="BF120" s="27">
        <f t="shared" si="309"/>
        <v>0.25435742597320221</v>
      </c>
      <c r="BG120" s="27">
        <f t="shared" si="309"/>
        <v>0.1243763238527027</v>
      </c>
      <c r="BH120" s="27">
        <f t="shared" si="309"/>
        <v>0.82664500300421118</v>
      </c>
      <c r="BI120" s="27">
        <f t="shared" si="310"/>
        <v>0.95102132685691387</v>
      </c>
      <c r="BO120" t="str">
        <f t="shared" ref="BO120:BO143" si="322">AS120</f>
        <v>12 Other managers and proprietors</v>
      </c>
      <c r="BP120" s="27">
        <f t="shared" si="311"/>
        <v>0.88574461920183634</v>
      </c>
      <c r="BQ120" s="27">
        <f t="shared" si="311"/>
        <v>-0.22561663634438656</v>
      </c>
      <c r="BR120" s="27">
        <f t="shared" si="311"/>
        <v>-0.33071832823472391</v>
      </c>
      <c r="BS120" s="27">
        <f t="shared" si="311"/>
        <v>-0.56302697438136029</v>
      </c>
      <c r="BT120" s="27">
        <f t="shared" si="312"/>
        <v>-0.8937453026160842</v>
      </c>
      <c r="BZ120" t="str">
        <f t="shared" ref="BZ120:BZ143" si="323">BD120</f>
        <v>12 Other managers and proprietors</v>
      </c>
      <c r="CA120" s="68">
        <f t="shared" si="313"/>
        <v>-1.1709923927219368E-2</v>
      </c>
      <c r="CB120" s="68">
        <f t="shared" si="313"/>
        <v>0.13722302238077022</v>
      </c>
      <c r="CC120" s="68">
        <f t="shared" si="313"/>
        <v>-0.34618326792894738</v>
      </c>
      <c r="CD120" s="68">
        <f t="shared" si="313"/>
        <v>-1.0244690012128612</v>
      </c>
      <c r="CE120" s="68">
        <f t="shared" si="314"/>
        <v>-1.3706522691418086</v>
      </c>
      <c r="CK120" t="str">
        <f t="shared" ref="CK120:CK143" si="324">BO120</f>
        <v>12 Other managers and proprietors</v>
      </c>
      <c r="CL120" s="68">
        <f t="shared" si="315"/>
        <v>0.21774670048575606</v>
      </c>
      <c r="CM120" s="68">
        <f t="shared" si="315"/>
        <v>-0.12391625892442382</v>
      </c>
      <c r="CN120" s="68">
        <f t="shared" si="315"/>
        <v>0.27662239946235756</v>
      </c>
      <c r="CO120" s="68">
        <f t="shared" si="315"/>
        <v>0.120158241903217</v>
      </c>
      <c r="CP120" s="68">
        <f t="shared" si="316"/>
        <v>0.39678064136557456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0.73462471288165876</v>
      </c>
      <c r="C121" s="27">
        <f t="shared" si="299"/>
        <v>-0.17367703486439101</v>
      </c>
      <c r="D121" s="27">
        <f t="shared" si="299"/>
        <v>0.92497272179308698</v>
      </c>
      <c r="E121" s="27">
        <f t="shared" si="299"/>
        <v>1.1157485814374177</v>
      </c>
      <c r="F121" s="27">
        <f t="shared" si="300"/>
        <v>2.0407213032305047</v>
      </c>
      <c r="L121" t="str">
        <f t="shared" si="317"/>
        <v>21 Science, research, engineering and technology professionals</v>
      </c>
      <c r="M121" s="27">
        <f t="shared" si="301"/>
        <v>3.0295689748845795</v>
      </c>
      <c r="N121" s="27">
        <f t="shared" si="301"/>
        <v>-0.45279728927761731</v>
      </c>
      <c r="O121" s="27">
        <f t="shared" si="301"/>
        <v>4.7992019389084906</v>
      </c>
      <c r="P121" s="27">
        <f t="shared" si="301"/>
        <v>5.7199607866269524</v>
      </c>
      <c r="Q121" s="27">
        <f t="shared" si="302"/>
        <v>10.519162725535443</v>
      </c>
      <c r="W121" t="str">
        <f t="shared" si="318"/>
        <v>21 Science, research, engineering and technology professionals</v>
      </c>
      <c r="X121" s="27">
        <f t="shared" si="303"/>
        <v>0.7737371471517136</v>
      </c>
      <c r="Y121" s="27">
        <f t="shared" si="303"/>
        <v>1.9060087657780507</v>
      </c>
      <c r="Z121" s="27">
        <f t="shared" si="303"/>
        <v>4.0592673321188286</v>
      </c>
      <c r="AA121" s="27">
        <f t="shared" si="303"/>
        <v>3.3008325909586205</v>
      </c>
      <c r="AB121" s="27">
        <f t="shared" si="304"/>
        <v>7.3600999230774491</v>
      </c>
      <c r="AH121" t="str">
        <f t="shared" si="319"/>
        <v>21 Science, research, engineering and technology professionals</v>
      </c>
      <c r="AI121" s="27">
        <f t="shared" si="305"/>
        <v>3.7263645133857493E-2</v>
      </c>
      <c r="AJ121" s="27">
        <f t="shared" si="305"/>
        <v>0.32015535567494013</v>
      </c>
      <c r="AK121" s="27">
        <f t="shared" si="305"/>
        <v>0.42334234818058714</v>
      </c>
      <c r="AL121" s="27">
        <f t="shared" si="305"/>
        <v>0.49450226054956481</v>
      </c>
      <c r="AM121" s="27">
        <f t="shared" si="306"/>
        <v>0.91784460873015195</v>
      </c>
      <c r="AS121" t="str">
        <f t="shared" si="320"/>
        <v>21 Science, research, engineering and technology professionals</v>
      </c>
      <c r="AT121" s="27">
        <f t="shared" si="307"/>
        <v>-0.20687326060200206</v>
      </c>
      <c r="AU121" s="27">
        <f t="shared" si="307"/>
        <v>0.76673555024411577</v>
      </c>
      <c r="AV121" s="27">
        <f t="shared" si="307"/>
        <v>0.61989313244202027</v>
      </c>
      <c r="AW121" s="27">
        <f t="shared" si="307"/>
        <v>0.60118793864765596</v>
      </c>
      <c r="AX121" s="27">
        <f t="shared" si="308"/>
        <v>1.2210810710896762</v>
      </c>
      <c r="BD121" t="str">
        <f t="shared" si="321"/>
        <v>21 Science, research, engineering and technology professionals</v>
      </c>
      <c r="BE121" s="27">
        <f t="shared" si="309"/>
        <v>1.9039935522499425</v>
      </c>
      <c r="BF121" s="27">
        <f t="shared" si="309"/>
        <v>-0.2218655247178134</v>
      </c>
      <c r="BG121" s="27">
        <f t="shared" si="309"/>
        <v>1.5565635090674359</v>
      </c>
      <c r="BH121" s="27">
        <f t="shared" si="309"/>
        <v>1.0453667878648627</v>
      </c>
      <c r="BI121" s="27">
        <f t="shared" si="310"/>
        <v>2.6019302969322986</v>
      </c>
      <c r="BO121" t="str">
        <f t="shared" si="322"/>
        <v>21 Science, research, engineering and technology professionals</v>
      </c>
      <c r="BP121" s="27">
        <f t="shared" si="311"/>
        <v>0.85615264340185426</v>
      </c>
      <c r="BQ121" s="27">
        <f t="shared" si="311"/>
        <v>-0.11835593004041201</v>
      </c>
      <c r="BR121" s="27">
        <f t="shared" si="311"/>
        <v>0.499423512983725</v>
      </c>
      <c r="BS121" s="27">
        <f t="shared" si="311"/>
        <v>-0.54153932187014586</v>
      </c>
      <c r="BT121" s="27">
        <f t="shared" si="312"/>
        <v>-4.2115808886420858E-2</v>
      </c>
      <c r="BZ121" t="str">
        <f t="shared" si="323"/>
        <v>21 Science, research, engineering and technology professionals</v>
      </c>
      <c r="CA121" s="68">
        <f t="shared" si="313"/>
        <v>0.42305268526369977</v>
      </c>
      <c r="CB121" s="68">
        <f t="shared" si="313"/>
        <v>0.10712331913484796</v>
      </c>
      <c r="CC121" s="68">
        <f t="shared" si="313"/>
        <v>0.17719560978037929</v>
      </c>
      <c r="CD121" s="68">
        <f t="shared" si="313"/>
        <v>-1.2191749847133719</v>
      </c>
      <c r="CE121" s="68">
        <f t="shared" si="314"/>
        <v>-1.0419793749329926</v>
      </c>
      <c r="CK121" t="str">
        <f t="shared" si="324"/>
        <v>21 Science, research, engineering and technology professionals</v>
      </c>
      <c r="CL121" s="68">
        <f t="shared" si="315"/>
        <v>0.19046554940192129</v>
      </c>
      <c r="CM121" s="68">
        <f t="shared" si="315"/>
        <v>-4.6424038402681722E-2</v>
      </c>
      <c r="CN121" s="68">
        <f t="shared" si="315"/>
        <v>0.40064296113706932</v>
      </c>
      <c r="CO121" s="68">
        <f t="shared" si="315"/>
        <v>-2.2697972500770769E-2</v>
      </c>
      <c r="CP121" s="68">
        <f t="shared" si="316"/>
        <v>0.37794498863629855</v>
      </c>
    </row>
    <row r="122" spans="1:94" x14ac:dyDescent="0.2">
      <c r="A122" t="str">
        <f t="shared" si="298"/>
        <v>22 Health professionals</v>
      </c>
      <c r="B122" s="27">
        <f t="shared" si="299"/>
        <v>0.73373919219865846</v>
      </c>
      <c r="C122" s="27">
        <f t="shared" si="299"/>
        <v>-0.23292564913016589</v>
      </c>
      <c r="D122" s="27">
        <f t="shared" si="299"/>
        <v>0.47598043204295148</v>
      </c>
      <c r="E122" s="27">
        <f t="shared" si="299"/>
        <v>0.74451872652278883</v>
      </c>
      <c r="F122" s="27">
        <f t="shared" si="300"/>
        <v>1.2204991585657403</v>
      </c>
      <c r="L122" t="str">
        <f t="shared" si="317"/>
        <v>22 Health professionals</v>
      </c>
      <c r="M122" s="27">
        <f t="shared" si="301"/>
        <v>2.4254634887882203</v>
      </c>
      <c r="N122" s="27">
        <f t="shared" si="301"/>
        <v>-0.92837472337051707</v>
      </c>
      <c r="O122" s="27">
        <f t="shared" si="301"/>
        <v>0.80365848107288596</v>
      </c>
      <c r="P122" s="27">
        <f t="shared" si="301"/>
        <v>1.6789173301686526</v>
      </c>
      <c r="Q122" s="27">
        <f t="shared" si="302"/>
        <v>2.4825758112415386</v>
      </c>
      <c r="W122" t="str">
        <f t="shared" si="318"/>
        <v>22 Health professionals</v>
      </c>
      <c r="X122" s="27">
        <f t="shared" si="303"/>
        <v>2.1449777750303287</v>
      </c>
      <c r="Y122" s="27">
        <f t="shared" si="303"/>
        <v>0.6853620242314431</v>
      </c>
      <c r="Z122" s="27">
        <f t="shared" si="303"/>
        <v>0.58996456608317871</v>
      </c>
      <c r="AA122" s="27">
        <f t="shared" si="303"/>
        <v>2.4769850432710641</v>
      </c>
      <c r="AB122" s="27">
        <f t="shared" si="304"/>
        <v>3.0669496093542428</v>
      </c>
      <c r="AH122" t="str">
        <f t="shared" si="319"/>
        <v>22 Health professionals</v>
      </c>
      <c r="AI122" s="27">
        <f t="shared" si="305"/>
        <v>-0.93997074453749452</v>
      </c>
      <c r="AJ122" s="27">
        <f t="shared" si="305"/>
        <v>-0.16153052702649617</v>
      </c>
      <c r="AK122" s="27">
        <f t="shared" si="305"/>
        <v>-1.7600568925181856</v>
      </c>
      <c r="AL122" s="27">
        <f t="shared" si="305"/>
        <v>-1.2249226973354976</v>
      </c>
      <c r="AM122" s="27">
        <f t="shared" si="306"/>
        <v>-2.9849795898536833</v>
      </c>
      <c r="AS122" t="str">
        <f t="shared" si="320"/>
        <v>22 Health professionals</v>
      </c>
      <c r="AT122" s="27">
        <f t="shared" si="307"/>
        <v>0.18217270334900337</v>
      </c>
      <c r="AU122" s="27">
        <f t="shared" si="307"/>
        <v>0.13967517082604197</v>
      </c>
      <c r="AV122" s="27">
        <f t="shared" si="307"/>
        <v>4.9559418851002901E-2</v>
      </c>
      <c r="AW122" s="27">
        <f t="shared" si="307"/>
        <v>0.19800503697502325</v>
      </c>
      <c r="AX122" s="27">
        <f t="shared" si="308"/>
        <v>0.24756445582602615</v>
      </c>
      <c r="BD122" t="str">
        <f t="shared" si="321"/>
        <v>22 Health professionals</v>
      </c>
      <c r="BE122" s="27">
        <f t="shared" si="309"/>
        <v>0.81179010693925147</v>
      </c>
      <c r="BF122" s="27">
        <f t="shared" si="309"/>
        <v>0.27326056531667842</v>
      </c>
      <c r="BG122" s="27">
        <f t="shared" si="309"/>
        <v>4.1354529545363228E-3</v>
      </c>
      <c r="BH122" s="27">
        <f t="shared" si="309"/>
        <v>0.29096030576070175</v>
      </c>
      <c r="BI122" s="27">
        <f t="shared" si="310"/>
        <v>0.29509575871523808</v>
      </c>
      <c r="BO122" t="str">
        <f t="shared" si="322"/>
        <v>22 Health professionals</v>
      </c>
      <c r="BP122" s="27">
        <f t="shared" si="311"/>
        <v>0.50444628295530602</v>
      </c>
      <c r="BQ122" s="27">
        <f t="shared" si="311"/>
        <v>0.14739845942679741</v>
      </c>
      <c r="BR122" s="27">
        <f t="shared" si="311"/>
        <v>-0.29712745134361684</v>
      </c>
      <c r="BS122" s="27">
        <f t="shared" si="311"/>
        <v>-0.46452802683349415</v>
      </c>
      <c r="BT122" s="27">
        <f t="shared" si="312"/>
        <v>-0.76165547817711099</v>
      </c>
      <c r="BZ122" t="str">
        <f t="shared" si="323"/>
        <v>22 Health professionals</v>
      </c>
      <c r="CA122" s="68">
        <f t="shared" si="313"/>
        <v>2.9684938168463404E-2</v>
      </c>
      <c r="CB122" s="68">
        <f t="shared" si="313"/>
        <v>1.2704414362936234E-3</v>
      </c>
      <c r="CC122" s="68">
        <f t="shared" si="313"/>
        <v>9.4906592784110622E-2</v>
      </c>
      <c r="CD122" s="68">
        <f t="shared" si="313"/>
        <v>-0.52236507473954763</v>
      </c>
      <c r="CE122" s="68">
        <f t="shared" si="314"/>
        <v>-0.42745848195543701</v>
      </c>
      <c r="CK122" t="str">
        <f t="shared" si="324"/>
        <v>22 Health professionals</v>
      </c>
      <c r="CL122" s="68">
        <f t="shared" si="315"/>
        <v>5.6187053263083708E-2</v>
      </c>
      <c r="CM122" s="68">
        <f t="shared" si="315"/>
        <v>-1.4164348204582622E-2</v>
      </c>
      <c r="CN122" s="68">
        <f t="shared" si="315"/>
        <v>3.4160370479608293E-2</v>
      </c>
      <c r="CO122" s="68">
        <f t="shared" si="315"/>
        <v>-1.6272144404217703E-3</v>
      </c>
      <c r="CP122" s="68">
        <f t="shared" si="316"/>
        <v>3.2533156039186523E-2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0.52390799048250969</v>
      </c>
      <c r="C123" s="27">
        <f t="shared" si="299"/>
        <v>-9.1433651031948227E-2</v>
      </c>
      <c r="D123" s="27">
        <f t="shared" si="299"/>
        <v>0.18287482043761472</v>
      </c>
      <c r="E123" s="27">
        <f t="shared" si="299"/>
        <v>0.4411516909828741</v>
      </c>
      <c r="F123" s="27">
        <f t="shared" si="300"/>
        <v>0.62402651142048882</v>
      </c>
      <c r="L123" t="str">
        <f t="shared" si="317"/>
        <v>23 Teaching and other educational professionals</v>
      </c>
      <c r="M123" s="27">
        <f t="shared" si="301"/>
        <v>3.6882143871792952</v>
      </c>
      <c r="N123" s="27">
        <f t="shared" si="301"/>
        <v>-0.73107658898295824</v>
      </c>
      <c r="O123" s="27">
        <f t="shared" si="301"/>
        <v>0.7627662015725889</v>
      </c>
      <c r="P123" s="27">
        <f t="shared" si="301"/>
        <v>2.3574190038278466</v>
      </c>
      <c r="Q123" s="27">
        <f t="shared" si="302"/>
        <v>3.1201852054004355</v>
      </c>
      <c r="W123" t="str">
        <f t="shared" si="318"/>
        <v>23 Teaching and other educational professionals</v>
      </c>
      <c r="X123" s="27">
        <f t="shared" si="303"/>
        <v>-1.3305277402876587</v>
      </c>
      <c r="Y123" s="27">
        <f t="shared" si="303"/>
        <v>1.3538859040419471</v>
      </c>
      <c r="Z123" s="27">
        <f t="shared" si="303"/>
        <v>-2.2428823338433883</v>
      </c>
      <c r="AA123" s="27">
        <f t="shared" si="303"/>
        <v>-1.3925278577573321</v>
      </c>
      <c r="AB123" s="27">
        <f t="shared" si="304"/>
        <v>-3.6354101916007204</v>
      </c>
      <c r="AH123" t="str">
        <f t="shared" si="319"/>
        <v>23 Teaching and other educational professionals</v>
      </c>
      <c r="AI123" s="27">
        <f t="shared" si="305"/>
        <v>-0.62671200206175814</v>
      </c>
      <c r="AJ123" s="27">
        <f t="shared" si="305"/>
        <v>1.2586494675084214E-2</v>
      </c>
      <c r="AK123" s="27">
        <f t="shared" si="305"/>
        <v>-0.39675181476839344</v>
      </c>
      <c r="AL123" s="27">
        <f t="shared" si="305"/>
        <v>1.4842541184658498E-2</v>
      </c>
      <c r="AM123" s="27">
        <f t="shared" si="306"/>
        <v>-0.38190927358373494</v>
      </c>
      <c r="AS123" t="str">
        <f t="shared" si="320"/>
        <v>23 Teaching and other educational professionals</v>
      </c>
      <c r="AT123" s="27">
        <f t="shared" si="307"/>
        <v>-2.6989789521408403E-2</v>
      </c>
      <c r="AU123" s="27">
        <f t="shared" si="307"/>
        <v>6.084611005116769E-2</v>
      </c>
      <c r="AV123" s="27">
        <f t="shared" si="307"/>
        <v>-8.3675155300565296E-2</v>
      </c>
      <c r="AW123" s="27">
        <f t="shared" si="307"/>
        <v>-2.8130656431858247E-2</v>
      </c>
      <c r="AX123" s="27">
        <f t="shared" si="308"/>
        <v>-0.11180581173242354</v>
      </c>
      <c r="BD123" t="str">
        <f t="shared" si="321"/>
        <v>23 Teaching and other educational professionals</v>
      </c>
      <c r="BE123" s="27">
        <f t="shared" si="309"/>
        <v>0.19961874300864024</v>
      </c>
      <c r="BF123" s="27">
        <f t="shared" si="309"/>
        <v>0.20819931109323964</v>
      </c>
      <c r="BG123" s="27">
        <f t="shared" si="309"/>
        <v>-0.13950963015466522</v>
      </c>
      <c r="BH123" s="27">
        <f t="shared" si="309"/>
        <v>0.30225712489571754</v>
      </c>
      <c r="BI123" s="27">
        <f t="shared" si="310"/>
        <v>0.16274749474105232</v>
      </c>
      <c r="BO123" t="str">
        <f t="shared" si="322"/>
        <v>23 Teaching and other educational professionals</v>
      </c>
      <c r="BP123" s="27">
        <f t="shared" si="311"/>
        <v>5.0515388802869765E-2</v>
      </c>
      <c r="BQ123" s="27">
        <f t="shared" si="311"/>
        <v>0.15832744563370404</v>
      </c>
      <c r="BR123" s="27">
        <f t="shared" si="311"/>
        <v>-0.28018743265370549</v>
      </c>
      <c r="BS123" s="27">
        <f t="shared" si="311"/>
        <v>-0.20043006900428917</v>
      </c>
      <c r="BT123" s="27">
        <f t="shared" si="312"/>
        <v>-0.48061750165799466</v>
      </c>
      <c r="BZ123" t="str">
        <f t="shared" si="323"/>
        <v>23 Teaching and other educational professionals</v>
      </c>
      <c r="CA123" s="68">
        <f t="shared" si="313"/>
        <v>-8.4899490433978597E-2</v>
      </c>
      <c r="CB123" s="68">
        <f t="shared" si="313"/>
        <v>0.15787347749126457</v>
      </c>
      <c r="CC123" s="68">
        <f t="shared" si="313"/>
        <v>-0.11435412232162789</v>
      </c>
      <c r="CD123" s="68">
        <f t="shared" si="313"/>
        <v>-0.25796267483615465</v>
      </c>
      <c r="CE123" s="68">
        <f t="shared" si="314"/>
        <v>-0.37231679715778254</v>
      </c>
      <c r="CK123" t="str">
        <f t="shared" si="324"/>
        <v>23 Teaching and other educational professionals</v>
      </c>
      <c r="CL123" s="68">
        <f t="shared" si="315"/>
        <v>4.6553492290531295E-2</v>
      </c>
      <c r="CM123" s="68">
        <f t="shared" si="315"/>
        <v>3.3379958770832219E-2</v>
      </c>
      <c r="CN123" s="68">
        <f t="shared" si="315"/>
        <v>3.0639840291587089E-2</v>
      </c>
      <c r="CO123" s="68">
        <f t="shared" si="315"/>
        <v>-1.9217583492064927E-2</v>
      </c>
      <c r="CP123" s="68">
        <f t="shared" si="316"/>
        <v>1.1422256799522162E-2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0.25775643028183559</v>
      </c>
      <c r="C124" s="27">
        <f t="shared" si="299"/>
        <v>-2.1526877842891756E-2</v>
      </c>
      <c r="D124" s="27">
        <f t="shared" si="299"/>
        <v>0.21611163546147805</v>
      </c>
      <c r="E124" s="27">
        <f t="shared" si="299"/>
        <v>0.39774411161427281</v>
      </c>
      <c r="F124" s="27">
        <f t="shared" si="300"/>
        <v>0.61385574707575086</v>
      </c>
      <c r="L124" t="str">
        <f t="shared" si="317"/>
        <v>24 Business, media and public service professionals</v>
      </c>
      <c r="M124" s="27">
        <f t="shared" si="301"/>
        <v>3.9433716512234387</v>
      </c>
      <c r="N124" s="27">
        <f t="shared" si="301"/>
        <v>-0.21523680214547447</v>
      </c>
      <c r="O124" s="27">
        <f t="shared" si="301"/>
        <v>2.4504033887516421</v>
      </c>
      <c r="P124" s="27">
        <f t="shared" si="301"/>
        <v>4.4158431595455117</v>
      </c>
      <c r="Q124" s="27">
        <f t="shared" si="302"/>
        <v>6.8662465482971538</v>
      </c>
      <c r="W124" t="str">
        <f t="shared" si="318"/>
        <v>24 Business, media and public service professionals</v>
      </c>
      <c r="X124" s="27">
        <f t="shared" si="303"/>
        <v>1.6543190105564705</v>
      </c>
      <c r="Y124" s="27">
        <f t="shared" si="303"/>
        <v>3.7373626110821974</v>
      </c>
      <c r="Z124" s="27">
        <f t="shared" si="303"/>
        <v>0.96340487560202703</v>
      </c>
      <c r="AA124" s="27">
        <f t="shared" si="303"/>
        <v>3.3791481234785046</v>
      </c>
      <c r="AB124" s="27">
        <f t="shared" si="304"/>
        <v>4.3425529990805316</v>
      </c>
      <c r="AH124" t="str">
        <f t="shared" si="319"/>
        <v>24 Business, media and public service professionals</v>
      </c>
      <c r="AI124" s="27">
        <f t="shared" si="305"/>
        <v>-0.15510530720461668</v>
      </c>
      <c r="AJ124" s="27">
        <f t="shared" si="305"/>
        <v>0.34312863371449276</v>
      </c>
      <c r="AK124" s="27">
        <f t="shared" si="305"/>
        <v>-0.10935519549487105</v>
      </c>
      <c r="AL124" s="27">
        <f t="shared" si="305"/>
        <v>0.27336107123934306</v>
      </c>
      <c r="AM124" s="27">
        <f t="shared" si="306"/>
        <v>0.16400587574447201</v>
      </c>
      <c r="AS124" t="str">
        <f t="shared" si="320"/>
        <v>24 Business, media and public service professionals</v>
      </c>
      <c r="AT124" s="27">
        <f t="shared" si="307"/>
        <v>7.415158464744831E-2</v>
      </c>
      <c r="AU124" s="27">
        <f t="shared" si="307"/>
        <v>0.74855681757212889</v>
      </c>
      <c r="AV124" s="27">
        <f t="shared" si="307"/>
        <v>0.14512679637194692</v>
      </c>
      <c r="AW124" s="27">
        <f t="shared" si="307"/>
        <v>0.69189144483486054</v>
      </c>
      <c r="AX124" s="27">
        <f t="shared" si="308"/>
        <v>0.83701824120680746</v>
      </c>
      <c r="BD124" t="str">
        <f t="shared" si="321"/>
        <v>24 Business, media and public service professionals</v>
      </c>
      <c r="BE124" s="27">
        <f t="shared" si="309"/>
        <v>1.8807562373818625</v>
      </c>
      <c r="BF124" s="27">
        <f t="shared" si="309"/>
        <v>0.54191522361031375</v>
      </c>
      <c r="BG124" s="27">
        <f t="shared" si="309"/>
        <v>0.39562223903853955</v>
      </c>
      <c r="BH124" s="27">
        <f t="shared" si="309"/>
        <v>1.0720893571114498</v>
      </c>
      <c r="BI124" s="27">
        <f t="shared" si="310"/>
        <v>1.4677115961499894</v>
      </c>
      <c r="BO124" t="str">
        <f t="shared" si="322"/>
        <v>24 Business, media and public service professionals</v>
      </c>
      <c r="BP124" s="27">
        <f t="shared" si="311"/>
        <v>0.71817599095252849</v>
      </c>
      <c r="BQ124" s="27">
        <f t="shared" si="311"/>
        <v>0.37342272724272441</v>
      </c>
      <c r="BR124" s="27">
        <f t="shared" si="311"/>
        <v>-0.64710970733871509</v>
      </c>
      <c r="BS124" s="27">
        <f t="shared" si="311"/>
        <v>-0.93860560338937926</v>
      </c>
      <c r="BT124" s="27">
        <f t="shared" si="312"/>
        <v>-1.5857153107280944</v>
      </c>
      <c r="BZ124" t="str">
        <f t="shared" si="323"/>
        <v>24 Business, media and public service professionals</v>
      </c>
      <c r="CA124" s="68">
        <f t="shared" si="313"/>
        <v>0.22429573622422438</v>
      </c>
      <c r="CB124" s="68">
        <f t="shared" si="313"/>
        <v>0.47494550644535671</v>
      </c>
      <c r="CC124" s="68">
        <f t="shared" si="313"/>
        <v>-0.28768857017868354</v>
      </c>
      <c r="CD124" s="68">
        <f t="shared" si="313"/>
        <v>-1.2372499450045265</v>
      </c>
      <c r="CE124" s="68">
        <f t="shared" si="314"/>
        <v>-1.52493851518321</v>
      </c>
      <c r="CK124" t="str">
        <f t="shared" si="324"/>
        <v>24 Business, media and public service professionals</v>
      </c>
      <c r="CL124" s="68">
        <f t="shared" si="315"/>
        <v>0.21480350366468126</v>
      </c>
      <c r="CM124" s="68">
        <f t="shared" si="315"/>
        <v>-2.3303861336305798E-2</v>
      </c>
      <c r="CN124" s="68">
        <f t="shared" si="315"/>
        <v>0.1602207544878651</v>
      </c>
      <c r="CO124" s="68">
        <f t="shared" si="315"/>
        <v>-0.10045703982774024</v>
      </c>
      <c r="CP124" s="68">
        <f t="shared" si="316"/>
        <v>5.9763714660124867E-2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0.11026072962986683</v>
      </c>
      <c r="C125" s="27">
        <f t="shared" si="299"/>
        <v>-1.1432845920942736E-2</v>
      </c>
      <c r="D125" s="27">
        <f t="shared" si="299"/>
        <v>5.1480669870823725E-2</v>
      </c>
      <c r="E125" s="27">
        <f t="shared" si="299"/>
        <v>0.16759378193980456</v>
      </c>
      <c r="F125" s="27">
        <f t="shared" si="300"/>
        <v>0.21907445181062829</v>
      </c>
      <c r="L125" t="str">
        <f t="shared" si="317"/>
        <v>31 Science, engineering and technology associate professionals</v>
      </c>
      <c r="M125" s="27">
        <f t="shared" si="301"/>
        <v>0.55834483901158682</v>
      </c>
      <c r="N125" s="27">
        <f t="shared" si="301"/>
        <v>-3.9874862428100011E-2</v>
      </c>
      <c r="O125" s="27">
        <f t="shared" si="301"/>
        <v>0.23648856625086001</v>
      </c>
      <c r="P125" s="27">
        <f t="shared" si="301"/>
        <v>0.76080958276243527</v>
      </c>
      <c r="Q125" s="27">
        <f t="shared" si="302"/>
        <v>0.99729814901329528</v>
      </c>
      <c r="W125" t="str">
        <f t="shared" si="318"/>
        <v>31 Science, engineering and technology associate professionals</v>
      </c>
      <c r="X125" s="27">
        <f t="shared" si="303"/>
        <v>0.54005692469928812</v>
      </c>
      <c r="Y125" s="27">
        <f t="shared" si="303"/>
        <v>0.51233975795698283</v>
      </c>
      <c r="Z125" s="27">
        <f t="shared" si="303"/>
        <v>-2.6968802509935941E-2</v>
      </c>
      <c r="AA125" s="27">
        <f t="shared" si="303"/>
        <v>0.77462544919424836</v>
      </c>
      <c r="AB125" s="27">
        <f t="shared" si="304"/>
        <v>0.74765664668431242</v>
      </c>
      <c r="AH125" t="str">
        <f t="shared" si="319"/>
        <v>31 Science, engineering and technology associate professionals</v>
      </c>
      <c r="AI125" s="27">
        <f t="shared" si="305"/>
        <v>5.2633584709161463E-2</v>
      </c>
      <c r="AJ125" s="27">
        <f t="shared" si="305"/>
        <v>0.13263657900747305</v>
      </c>
      <c r="AK125" s="27">
        <f t="shared" si="305"/>
        <v>5.8028007453813757E-2</v>
      </c>
      <c r="AL125" s="27">
        <f t="shared" si="305"/>
        <v>0.30089086025173983</v>
      </c>
      <c r="AM125" s="27">
        <f t="shared" si="306"/>
        <v>0.35891886770555359</v>
      </c>
      <c r="AS125" t="str">
        <f t="shared" si="320"/>
        <v>31 Science, engineering and technology associate professionals</v>
      </c>
      <c r="AT125" s="27">
        <f t="shared" si="307"/>
        <v>-3.5818932643776558E-2</v>
      </c>
      <c r="AU125" s="27">
        <f t="shared" si="307"/>
        <v>0.26029571827686748</v>
      </c>
      <c r="AV125" s="27">
        <f t="shared" si="307"/>
        <v>-0.22524032190475451</v>
      </c>
      <c r="AW125" s="27">
        <f t="shared" si="307"/>
        <v>0.10216731589965478</v>
      </c>
      <c r="AX125" s="27">
        <f t="shared" si="308"/>
        <v>-0.12307300600509974</v>
      </c>
      <c r="BD125" t="str">
        <f t="shared" si="321"/>
        <v>31 Science, engineering and technology associate professionals</v>
      </c>
      <c r="BE125" s="27">
        <f t="shared" si="309"/>
        <v>0.6755736113018469</v>
      </c>
      <c r="BF125" s="27">
        <f t="shared" si="309"/>
        <v>8.3032995661087128E-2</v>
      </c>
      <c r="BG125" s="27">
        <f t="shared" si="309"/>
        <v>-0.52434208195669862</v>
      </c>
      <c r="BH125" s="27">
        <f t="shared" si="309"/>
        <v>-0.22708704940044422</v>
      </c>
      <c r="BI125" s="27">
        <f t="shared" si="310"/>
        <v>-0.75142913135714284</v>
      </c>
      <c r="BO125" t="str">
        <f t="shared" si="322"/>
        <v>31 Science, engineering and technology associate professionals</v>
      </c>
      <c r="BP125" s="27">
        <f t="shared" si="311"/>
        <v>0.38890356633259948</v>
      </c>
      <c r="BQ125" s="27">
        <f t="shared" si="311"/>
        <v>9.2811689262969566E-2</v>
      </c>
      <c r="BR125" s="27">
        <f t="shared" si="311"/>
        <v>-0.36539941720272529</v>
      </c>
      <c r="BS125" s="27">
        <f t="shared" si="311"/>
        <v>-8.4858931319425679E-2</v>
      </c>
      <c r="BT125" s="27">
        <f t="shared" si="312"/>
        <v>-0.45025834852215096</v>
      </c>
      <c r="BZ125" t="str">
        <f t="shared" si="323"/>
        <v>31 Science, engineering and technology associate professionals</v>
      </c>
      <c r="CA125" s="68">
        <f t="shared" si="313"/>
        <v>0.31184180760207258</v>
      </c>
      <c r="CB125" s="68">
        <f t="shared" si="313"/>
        <v>0.25249564295243276</v>
      </c>
      <c r="CC125" s="68">
        <f t="shared" si="313"/>
        <v>-0.36600757814522633</v>
      </c>
      <c r="CD125" s="68">
        <f t="shared" si="313"/>
        <v>-0.3988241612185357</v>
      </c>
      <c r="CE125" s="68">
        <f t="shared" si="314"/>
        <v>-0.76483173936376203</v>
      </c>
      <c r="CK125" t="str">
        <f t="shared" si="324"/>
        <v>31 Science, engineering and technology associate professionals</v>
      </c>
      <c r="CL125" s="68">
        <f t="shared" si="315"/>
        <v>0.10582488766597564</v>
      </c>
      <c r="CM125" s="68">
        <f t="shared" si="315"/>
        <v>2.879066917944173E-2</v>
      </c>
      <c r="CN125" s="68">
        <f t="shared" si="315"/>
        <v>6.7271040950564409E-2</v>
      </c>
      <c r="CO125" s="68">
        <f t="shared" si="315"/>
        <v>2.1955799929633535E-2</v>
      </c>
      <c r="CP125" s="68">
        <f t="shared" si="316"/>
        <v>8.9226840880197944E-2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3.5963515844314793E-2</v>
      </c>
      <c r="C126" s="27">
        <f t="shared" si="299"/>
        <v>-2.3402896982772495E-2</v>
      </c>
      <c r="D126" s="27">
        <f t="shared" si="299"/>
        <v>5.7093653722859558E-2</v>
      </c>
      <c r="E126" s="27">
        <f t="shared" si="299"/>
        <v>7.2345630728661042E-2</v>
      </c>
      <c r="F126" s="27">
        <f t="shared" si="300"/>
        <v>0.12943928445152059</v>
      </c>
      <c r="L126" t="str">
        <f t="shared" si="317"/>
        <v>32 Health and social care associate professionals</v>
      </c>
      <c r="M126" s="27">
        <f t="shared" si="301"/>
        <v>0.70589722330755866</v>
      </c>
      <c r="N126" s="27">
        <f t="shared" si="301"/>
        <v>-0.2450372618509955</v>
      </c>
      <c r="O126" s="27">
        <f t="shared" si="301"/>
        <v>1.3915808546323476</v>
      </c>
      <c r="P126" s="27">
        <f t="shared" si="301"/>
        <v>1.5015312124249087</v>
      </c>
      <c r="Q126" s="27">
        <f t="shared" si="302"/>
        <v>2.8931120670572561</v>
      </c>
      <c r="W126" t="str">
        <f t="shared" si="318"/>
        <v>32 Health and social care associate professionals</v>
      </c>
      <c r="X126" s="27">
        <f t="shared" si="303"/>
        <v>0.88349642230678826</v>
      </c>
      <c r="Y126" s="27">
        <f t="shared" si="303"/>
        <v>0.10032749105086847</v>
      </c>
      <c r="Z126" s="27">
        <f t="shared" si="303"/>
        <v>3.6443279366660732</v>
      </c>
      <c r="AA126" s="27">
        <f t="shared" si="303"/>
        <v>3.4253274852758455</v>
      </c>
      <c r="AB126" s="27">
        <f t="shared" si="304"/>
        <v>7.0696554219419188</v>
      </c>
      <c r="AH126" t="str">
        <f t="shared" si="319"/>
        <v>32 Health and social care associate professionals</v>
      </c>
      <c r="AI126" s="27">
        <f t="shared" si="305"/>
        <v>-0.19397861485116419</v>
      </c>
      <c r="AJ126" s="27">
        <f t="shared" si="305"/>
        <v>-3.8925522931887446E-2</v>
      </c>
      <c r="AK126" s="27">
        <f t="shared" si="305"/>
        <v>0.45404752220380784</v>
      </c>
      <c r="AL126" s="27">
        <f t="shared" si="305"/>
        <v>-0.81470853460406634</v>
      </c>
      <c r="AM126" s="27">
        <f t="shared" si="306"/>
        <v>-0.3606610124002585</v>
      </c>
      <c r="AS126" t="str">
        <f t="shared" si="320"/>
        <v>32 Health and social care associate professionals</v>
      </c>
      <c r="AT126" s="27">
        <f t="shared" si="307"/>
        <v>0.13069663515203778</v>
      </c>
      <c r="AU126" s="27">
        <f t="shared" si="307"/>
        <v>7.4568527064235668E-2</v>
      </c>
      <c r="AV126" s="27">
        <f t="shared" si="307"/>
        <v>0.39490480262700989</v>
      </c>
      <c r="AW126" s="27">
        <f t="shared" si="307"/>
        <v>0.30272391644947971</v>
      </c>
      <c r="AX126" s="27">
        <f t="shared" si="308"/>
        <v>0.6976287190764896</v>
      </c>
      <c r="BD126" t="str">
        <f t="shared" si="321"/>
        <v>32 Health and social care associate professionals</v>
      </c>
      <c r="BE126" s="27">
        <f t="shared" si="309"/>
        <v>0.70109784966125677</v>
      </c>
      <c r="BF126" s="27">
        <f t="shared" si="309"/>
        <v>0.24533900804921238</v>
      </c>
      <c r="BG126" s="27">
        <f t="shared" si="309"/>
        <v>2.0595998294867264</v>
      </c>
      <c r="BH126" s="27">
        <f t="shared" si="309"/>
        <v>1.2429137942497848</v>
      </c>
      <c r="BI126" s="27">
        <f t="shared" si="310"/>
        <v>3.3025136237365111</v>
      </c>
      <c r="BO126" t="str">
        <f t="shared" si="322"/>
        <v>32 Health and social care associate professionals</v>
      </c>
      <c r="BP126" s="27">
        <f t="shared" si="311"/>
        <v>0.36649813588082436</v>
      </c>
      <c r="BQ126" s="27">
        <f t="shared" si="311"/>
        <v>4.2718389012097013E-2</v>
      </c>
      <c r="BR126" s="27">
        <f t="shared" si="311"/>
        <v>0.95083816422183398</v>
      </c>
      <c r="BS126" s="27">
        <f t="shared" si="311"/>
        <v>-0.50553596416024371</v>
      </c>
      <c r="BT126" s="27">
        <f t="shared" si="312"/>
        <v>0.44530220006159027</v>
      </c>
      <c r="BZ126" t="str">
        <f t="shared" si="323"/>
        <v>32 Health and social care associate professionals</v>
      </c>
      <c r="CA126" s="68">
        <f t="shared" si="313"/>
        <v>-0.19082764834866428</v>
      </c>
      <c r="CB126" s="68">
        <f t="shared" si="313"/>
        <v>-6.0880390963578002E-3</v>
      </c>
      <c r="CC126" s="68">
        <f t="shared" si="313"/>
        <v>0.34690115421988743</v>
      </c>
      <c r="CD126" s="68">
        <f t="shared" si="313"/>
        <v>-0.31664038927088067</v>
      </c>
      <c r="CE126" s="68">
        <f t="shared" si="314"/>
        <v>3.0260764949006758E-2</v>
      </c>
      <c r="CK126" t="str">
        <f t="shared" si="324"/>
        <v>32 Health and social care associate professionals</v>
      </c>
      <c r="CL126" s="68">
        <f t="shared" si="315"/>
        <v>1.4604930274818712E-2</v>
      </c>
      <c r="CM126" s="68">
        <f t="shared" si="315"/>
        <v>-6.1422466226270928E-3</v>
      </c>
      <c r="CN126" s="68">
        <f t="shared" si="315"/>
        <v>7.9700857144193601E-2</v>
      </c>
      <c r="CO126" s="68">
        <f t="shared" si="315"/>
        <v>2.1677379649181233E-2</v>
      </c>
      <c r="CP126" s="68">
        <f t="shared" si="316"/>
        <v>0.10137823679337483</v>
      </c>
    </row>
    <row r="127" spans="1:94" x14ac:dyDescent="0.2">
      <c r="A127" t="str">
        <f t="shared" si="298"/>
        <v>33 Protective service occupations</v>
      </c>
      <c r="B127" s="27">
        <f t="shared" si="299"/>
        <v>7.8032325759536808E-3</v>
      </c>
      <c r="C127" s="27">
        <f t="shared" si="299"/>
        <v>-1.1519080408784778E-3</v>
      </c>
      <c r="D127" s="27">
        <f t="shared" si="299"/>
        <v>4.5689211972892198E-3</v>
      </c>
      <c r="E127" s="27">
        <f t="shared" si="299"/>
        <v>1.9077963505856943E-2</v>
      </c>
      <c r="F127" s="27">
        <f t="shared" si="300"/>
        <v>2.3646884703146163E-2</v>
      </c>
      <c r="L127" t="str">
        <f t="shared" si="317"/>
        <v>33 Protective service occupations</v>
      </c>
      <c r="M127" s="27">
        <f t="shared" si="301"/>
        <v>0.1023883286520274</v>
      </c>
      <c r="N127" s="27">
        <f t="shared" si="301"/>
        <v>5.7125423075570225E-3</v>
      </c>
      <c r="O127" s="27">
        <f t="shared" si="301"/>
        <v>2.3851145763438275E-2</v>
      </c>
      <c r="P127" s="27">
        <f t="shared" si="301"/>
        <v>0.23518535945418084</v>
      </c>
      <c r="Q127" s="27">
        <f t="shared" si="302"/>
        <v>0.25903650521761912</v>
      </c>
      <c r="W127" t="str">
        <f t="shared" si="318"/>
        <v>33 Protective service occupations</v>
      </c>
      <c r="X127" s="27">
        <f t="shared" si="303"/>
        <v>8.0130076841419928E-2</v>
      </c>
      <c r="Y127" s="27">
        <f t="shared" si="303"/>
        <v>0.38621512574348671</v>
      </c>
      <c r="Z127" s="27">
        <f t="shared" si="303"/>
        <v>-0.16885052360763453</v>
      </c>
      <c r="AA127" s="27">
        <f t="shared" si="303"/>
        <v>0.77573662017031886</v>
      </c>
      <c r="AB127" s="27">
        <f t="shared" si="304"/>
        <v>0.60688609656268433</v>
      </c>
      <c r="AH127" t="str">
        <f t="shared" si="319"/>
        <v>33 Protective service occupations</v>
      </c>
      <c r="AI127" s="27">
        <f t="shared" si="305"/>
        <v>2.9633191756547328E-3</v>
      </c>
      <c r="AJ127" s="27">
        <f t="shared" si="305"/>
        <v>0.12346097638211384</v>
      </c>
      <c r="AK127" s="27">
        <f t="shared" si="305"/>
        <v>-4.8052868465946807E-2</v>
      </c>
      <c r="AL127" s="27">
        <f t="shared" si="305"/>
        <v>0.17166266186320989</v>
      </c>
      <c r="AM127" s="27">
        <f t="shared" si="306"/>
        <v>0.12360979339726308</v>
      </c>
      <c r="AS127" t="str">
        <f t="shared" si="320"/>
        <v>33 Protective service occupations</v>
      </c>
      <c r="AT127" s="27">
        <f t="shared" si="307"/>
        <v>-7.9879899073051597E-2</v>
      </c>
      <c r="AU127" s="27">
        <f t="shared" si="307"/>
        <v>6.4020492797206507E-2</v>
      </c>
      <c r="AV127" s="27">
        <f t="shared" si="307"/>
        <v>-0.11036239317214108</v>
      </c>
      <c r="AW127" s="27">
        <f t="shared" si="307"/>
        <v>1.9815186856279532E-2</v>
      </c>
      <c r="AX127" s="27">
        <f t="shared" si="308"/>
        <v>-9.054720631586155E-2</v>
      </c>
      <c r="BD127" t="str">
        <f t="shared" si="321"/>
        <v>33 Protective service occupations</v>
      </c>
      <c r="BE127" s="27">
        <f t="shared" si="309"/>
        <v>0.19501901462207094</v>
      </c>
      <c r="BF127" s="27">
        <f t="shared" si="309"/>
        <v>-0.12021659100983184</v>
      </c>
      <c r="BG127" s="27">
        <f t="shared" si="309"/>
        <v>-0.16591451927227485</v>
      </c>
      <c r="BH127" s="27">
        <f t="shared" si="309"/>
        <v>-9.1318613857116482E-3</v>
      </c>
      <c r="BI127" s="27">
        <f t="shared" si="310"/>
        <v>-0.1750463806579865</v>
      </c>
      <c r="BO127" t="str">
        <f t="shared" si="322"/>
        <v>33 Protective service occupations</v>
      </c>
      <c r="BP127" s="27">
        <f t="shared" si="311"/>
        <v>0.16093278484689844</v>
      </c>
      <c r="BQ127" s="27">
        <f t="shared" si="311"/>
        <v>-0.11320799197339104</v>
      </c>
      <c r="BR127" s="27">
        <f t="shared" si="311"/>
        <v>-0.49060101065691208</v>
      </c>
      <c r="BS127" s="27">
        <f t="shared" si="311"/>
        <v>-0.39257928375364082</v>
      </c>
      <c r="BT127" s="27">
        <f t="shared" si="312"/>
        <v>-0.8831802944105529</v>
      </c>
      <c r="BZ127" t="str">
        <f t="shared" si="323"/>
        <v>33 Protective service occupations</v>
      </c>
      <c r="CA127" s="68">
        <f t="shared" si="313"/>
        <v>-0.13668269349697626</v>
      </c>
      <c r="CB127" s="68">
        <f t="shared" si="313"/>
        <v>5.560114196384669E-2</v>
      </c>
      <c r="CC127" s="68">
        <f t="shared" si="313"/>
        <v>-0.29709190668423036</v>
      </c>
      <c r="CD127" s="68">
        <f t="shared" si="313"/>
        <v>-0.28765304129183322</v>
      </c>
      <c r="CE127" s="68">
        <f t="shared" si="314"/>
        <v>-0.58474494797606358</v>
      </c>
      <c r="CK127" t="str">
        <f t="shared" si="324"/>
        <v>33 Protective service occupations</v>
      </c>
      <c r="CL127" s="68">
        <f t="shared" si="315"/>
        <v>-2.6417691591664905E-2</v>
      </c>
      <c r="CM127" s="68">
        <f t="shared" si="315"/>
        <v>-2.3429920697677104E-2</v>
      </c>
      <c r="CN127" s="68">
        <f t="shared" si="315"/>
        <v>-2.1282055716889459E-2</v>
      </c>
      <c r="CO127" s="68">
        <f t="shared" si="315"/>
        <v>-8.6215725010900024E-2</v>
      </c>
      <c r="CP127" s="68">
        <f t="shared" si="316"/>
        <v>-0.10749778072778948</v>
      </c>
    </row>
    <row r="128" spans="1:94" x14ac:dyDescent="0.2">
      <c r="A128" t="str">
        <f t="shared" si="298"/>
        <v>34 Culture, media and sports occupations</v>
      </c>
      <c r="B128" s="27">
        <f t="shared" si="299"/>
        <v>5.1503310888786735E-2</v>
      </c>
      <c r="C128" s="27">
        <f t="shared" si="299"/>
        <v>-9.850023200368152E-4</v>
      </c>
      <c r="D128" s="27">
        <f t="shared" si="299"/>
        <v>1.3012575826686856E-2</v>
      </c>
      <c r="E128" s="27">
        <f t="shared" si="299"/>
        <v>4.9412816552716676E-2</v>
      </c>
      <c r="F128" s="27">
        <f t="shared" si="300"/>
        <v>6.2425392379403533E-2</v>
      </c>
      <c r="L128" t="str">
        <f t="shared" si="317"/>
        <v>34 Culture, media and sports occupations</v>
      </c>
      <c r="M128" s="27">
        <f t="shared" si="301"/>
        <v>0.5745807559245546</v>
      </c>
      <c r="N128" s="27">
        <f t="shared" si="301"/>
        <v>-8.0293392025606813E-2</v>
      </c>
      <c r="O128" s="27">
        <f t="shared" si="301"/>
        <v>9.7815550429958265E-3</v>
      </c>
      <c r="P128" s="27">
        <f t="shared" si="301"/>
        <v>0.66764828545255694</v>
      </c>
      <c r="Q128" s="27">
        <f t="shared" si="302"/>
        <v>0.67742984049555277</v>
      </c>
      <c r="W128" t="str">
        <f t="shared" si="318"/>
        <v>34 Culture, media and sports occupations</v>
      </c>
      <c r="X128" s="27">
        <f t="shared" si="303"/>
        <v>-0.507111397876292</v>
      </c>
      <c r="Y128" s="27">
        <f t="shared" si="303"/>
        <v>0.63414138134373843</v>
      </c>
      <c r="Z128" s="27">
        <f t="shared" si="303"/>
        <v>-0.55601816370916968</v>
      </c>
      <c r="AA128" s="27">
        <f t="shared" si="303"/>
        <v>0.4252494215700553</v>
      </c>
      <c r="AB128" s="27">
        <f t="shared" si="304"/>
        <v>-0.13076874213911438</v>
      </c>
      <c r="AH128" t="str">
        <f t="shared" si="319"/>
        <v>34 Culture, media and sports occupations</v>
      </c>
      <c r="AI128" s="27">
        <f t="shared" si="305"/>
        <v>-1.3593276538785837E-3</v>
      </c>
      <c r="AJ128" s="27">
        <f t="shared" si="305"/>
        <v>0.13327094540903639</v>
      </c>
      <c r="AK128" s="27">
        <f t="shared" si="305"/>
        <v>-8.0251946592457268E-2</v>
      </c>
      <c r="AL128" s="27">
        <f t="shared" si="305"/>
        <v>0.18197408322226627</v>
      </c>
      <c r="AM128" s="27">
        <f t="shared" si="306"/>
        <v>0.101722136629809</v>
      </c>
      <c r="AS128" t="str">
        <f t="shared" si="320"/>
        <v>34 Culture, media and sports occupations</v>
      </c>
      <c r="AT128" s="27">
        <f t="shared" si="307"/>
        <v>-9.5565910612838478E-2</v>
      </c>
      <c r="AU128" s="27">
        <f t="shared" si="307"/>
        <v>9.383882333686977E-2</v>
      </c>
      <c r="AV128" s="27">
        <f t="shared" si="307"/>
        <v>-0.13579711419743401</v>
      </c>
      <c r="AW128" s="27">
        <f t="shared" si="307"/>
        <v>2.3126994661482603E-2</v>
      </c>
      <c r="AX128" s="27">
        <f t="shared" si="308"/>
        <v>-0.11267011953595141</v>
      </c>
      <c r="BD128" t="str">
        <f t="shared" si="321"/>
        <v>34 Culture, media and sports occupations</v>
      </c>
      <c r="BE128" s="27">
        <f t="shared" si="309"/>
        <v>-4.2680082292966937E-2</v>
      </c>
      <c r="BF128" s="27">
        <f t="shared" si="309"/>
        <v>2.2558411559967517E-3</v>
      </c>
      <c r="BG128" s="27">
        <f t="shared" si="309"/>
        <v>-0.4417770048284877</v>
      </c>
      <c r="BH128" s="27">
        <f t="shared" si="309"/>
        <v>7.3968131609206456E-2</v>
      </c>
      <c r="BI128" s="27">
        <f t="shared" si="310"/>
        <v>-0.36780887321928124</v>
      </c>
      <c r="BO128" t="str">
        <f t="shared" si="322"/>
        <v>34 Culture, media and sports occupations</v>
      </c>
      <c r="BP128" s="27">
        <f t="shared" si="311"/>
        <v>-0.24797118643117366</v>
      </c>
      <c r="BQ128" s="27">
        <f t="shared" si="311"/>
        <v>-1.4759349321354143E-2</v>
      </c>
      <c r="BR128" s="27">
        <f t="shared" si="311"/>
        <v>-0.33744204153219248</v>
      </c>
      <c r="BS128" s="27">
        <f t="shared" si="311"/>
        <v>-0.25824030290463101</v>
      </c>
      <c r="BT128" s="27">
        <f t="shared" si="312"/>
        <v>-0.59568234443682355</v>
      </c>
      <c r="BZ128" t="str">
        <f t="shared" si="323"/>
        <v>34 Culture, media and sports occupations</v>
      </c>
      <c r="CA128" s="68">
        <f t="shared" si="313"/>
        <v>-0.15587822013639474</v>
      </c>
      <c r="CB128" s="68">
        <f t="shared" si="313"/>
        <v>1.3575092678264622E-2</v>
      </c>
      <c r="CC128" s="68">
        <f t="shared" si="313"/>
        <v>-0.22594158701123845</v>
      </c>
      <c r="CD128" s="68">
        <f t="shared" si="313"/>
        <v>-0.25088842222803565</v>
      </c>
      <c r="CE128" s="68">
        <f t="shared" si="314"/>
        <v>-0.4768300092392741</v>
      </c>
      <c r="CK128" t="str">
        <f t="shared" si="324"/>
        <v>34 Culture, media and sports occupations</v>
      </c>
      <c r="CL128" s="68">
        <f t="shared" si="315"/>
        <v>4.8667058375961192E-2</v>
      </c>
      <c r="CM128" s="68">
        <f t="shared" si="315"/>
        <v>-1.9220934214795427E-2</v>
      </c>
      <c r="CN128" s="68">
        <f t="shared" si="315"/>
        <v>6.2763718796134405E-3</v>
      </c>
      <c r="CO128" s="68">
        <f t="shared" si="315"/>
        <v>-4.2650394075251979E-2</v>
      </c>
      <c r="CP128" s="68">
        <f t="shared" si="316"/>
        <v>-3.6374022195638539E-2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0.145289770186461</v>
      </c>
      <c r="C129" s="27">
        <f t="shared" si="299"/>
        <v>-4.2429583196634812E-2</v>
      </c>
      <c r="D129" s="27">
        <f t="shared" si="299"/>
        <v>0.15154905066735425</v>
      </c>
      <c r="E129" s="27">
        <f t="shared" si="299"/>
        <v>0.29346549642917141</v>
      </c>
      <c r="F129" s="27">
        <f t="shared" si="300"/>
        <v>0.44501454709652566</v>
      </c>
      <c r="L129" t="str">
        <f t="shared" si="317"/>
        <v>35 Business and public service associate professionals</v>
      </c>
      <c r="M129" s="27">
        <f t="shared" si="301"/>
        <v>2.2159224404809601</v>
      </c>
      <c r="N129" s="27">
        <f t="shared" si="301"/>
        <v>-0.56393230839649089</v>
      </c>
      <c r="O129" s="27">
        <f t="shared" si="301"/>
        <v>1.4987911530677964</v>
      </c>
      <c r="P129" s="27">
        <f t="shared" si="301"/>
        <v>2.5893299504484517</v>
      </c>
      <c r="Q129" s="27">
        <f t="shared" si="302"/>
        <v>4.0881211035162481</v>
      </c>
      <c r="W129" t="str">
        <f t="shared" si="318"/>
        <v>35 Business and public service associate professionals</v>
      </c>
      <c r="X129" s="27">
        <f t="shared" si="303"/>
        <v>0.72576489663465971</v>
      </c>
      <c r="Y129" s="27">
        <f t="shared" si="303"/>
        <v>1.3862178733891746</v>
      </c>
      <c r="Z129" s="27">
        <f t="shared" si="303"/>
        <v>0.84282302979873158</v>
      </c>
      <c r="AA129" s="27">
        <f t="shared" si="303"/>
        <v>2.0990071628822609</v>
      </c>
      <c r="AB129" s="27">
        <f t="shared" si="304"/>
        <v>2.9418301926809924</v>
      </c>
      <c r="AH129" t="str">
        <f t="shared" si="319"/>
        <v>35 Business and public service associate professionals</v>
      </c>
      <c r="AI129" s="27">
        <f t="shared" si="305"/>
        <v>9.4604992463560134E-2</v>
      </c>
      <c r="AJ129" s="27">
        <f t="shared" si="305"/>
        <v>0.54622085863718484</v>
      </c>
      <c r="AK129" s="27">
        <f t="shared" si="305"/>
        <v>0.29049039693414258</v>
      </c>
      <c r="AL129" s="27">
        <f t="shared" si="305"/>
        <v>0.9787119903563184</v>
      </c>
      <c r="AM129" s="27">
        <f t="shared" si="306"/>
        <v>1.269202387290461</v>
      </c>
      <c r="AS129" t="str">
        <f t="shared" si="320"/>
        <v>35 Business and public service associate professionals</v>
      </c>
      <c r="AT129" s="27">
        <f t="shared" si="307"/>
        <v>3.4365194516476905E-2</v>
      </c>
      <c r="AU129" s="27">
        <f t="shared" si="307"/>
        <v>0.47807009848447768</v>
      </c>
      <c r="AV129" s="27">
        <f t="shared" si="307"/>
        <v>0.13545730147043011</v>
      </c>
      <c r="AW129" s="27">
        <f t="shared" si="307"/>
        <v>0.67905620505342901</v>
      </c>
      <c r="AX129" s="27">
        <f t="shared" si="308"/>
        <v>0.81451350652385912</v>
      </c>
      <c r="BD129" t="str">
        <f t="shared" si="321"/>
        <v>35 Business and public service associate professionals</v>
      </c>
      <c r="BE129" s="27">
        <f t="shared" si="309"/>
        <v>1.395082869283037</v>
      </c>
      <c r="BF129" s="27">
        <f t="shared" si="309"/>
        <v>0.42380621156950227</v>
      </c>
      <c r="BG129" s="27">
        <f t="shared" si="309"/>
        <v>-0.47405063823337557</v>
      </c>
      <c r="BH129" s="27">
        <f t="shared" si="309"/>
        <v>-0.21910437940105787</v>
      </c>
      <c r="BI129" s="27">
        <f t="shared" si="310"/>
        <v>-0.69315501763443343</v>
      </c>
      <c r="BO129" t="str">
        <f t="shared" si="322"/>
        <v>35 Business and public service associate professionals</v>
      </c>
      <c r="BP129" s="27">
        <f t="shared" si="311"/>
        <v>0.69328811088376696</v>
      </c>
      <c r="BQ129" s="27">
        <f t="shared" si="311"/>
        <v>0.16444937841942497</v>
      </c>
      <c r="BR129" s="27">
        <f t="shared" si="311"/>
        <v>-1.0802378352774689</v>
      </c>
      <c r="BS129" s="27">
        <f t="shared" si="311"/>
        <v>-1.5320479627512329</v>
      </c>
      <c r="BT129" s="27">
        <f t="shared" si="312"/>
        <v>-2.6122857980287018</v>
      </c>
      <c r="BZ129" t="str">
        <f t="shared" si="323"/>
        <v>35 Business and public service associate professionals</v>
      </c>
      <c r="CA129" s="68">
        <f t="shared" si="313"/>
        <v>-6.2482471641306603E-2</v>
      </c>
      <c r="CB129" s="68">
        <f t="shared" si="313"/>
        <v>5.301852482748437E-2</v>
      </c>
      <c r="CC129" s="68">
        <f t="shared" si="313"/>
        <v>-0.70369443329020154</v>
      </c>
      <c r="CD129" s="68">
        <f t="shared" si="313"/>
        <v>-1.6717139584923211</v>
      </c>
      <c r="CE129" s="68">
        <f t="shared" si="314"/>
        <v>-2.3754083917825226</v>
      </c>
      <c r="CK129" t="str">
        <f t="shared" si="324"/>
        <v>35 Business and public service associate professionals</v>
      </c>
      <c r="CL129" s="68">
        <f t="shared" si="315"/>
        <v>0.22051861062985167</v>
      </c>
      <c r="CM129" s="68">
        <f t="shared" si="315"/>
        <v>-0.14701420800534704</v>
      </c>
      <c r="CN129" s="68">
        <f t="shared" si="315"/>
        <v>-7.457313884147998E-2</v>
      </c>
      <c r="CO129" s="68">
        <f t="shared" si="315"/>
        <v>-0.10819462350515763</v>
      </c>
      <c r="CP129" s="68">
        <f t="shared" si="316"/>
        <v>-0.18276776234663761</v>
      </c>
    </row>
    <row r="130" spans="1:94" x14ac:dyDescent="0.2">
      <c r="A130" t="str">
        <f t="shared" si="298"/>
        <v>41 Administrative occupations</v>
      </c>
      <c r="B130" s="27">
        <f t="shared" si="299"/>
        <v>0.10134589379645209</v>
      </c>
      <c r="C130" s="27">
        <f t="shared" si="299"/>
        <v>-4.5765379964473163E-2</v>
      </c>
      <c r="D130" s="27">
        <f t="shared" si="299"/>
        <v>0.11707336554849146</v>
      </c>
      <c r="E130" s="27">
        <f t="shared" si="299"/>
        <v>0.21270281990664508</v>
      </c>
      <c r="F130" s="27">
        <f t="shared" si="300"/>
        <v>0.32977618545513654</v>
      </c>
      <c r="L130" t="str">
        <f t="shared" si="317"/>
        <v>41 Administrative occupations</v>
      </c>
      <c r="M130" s="27">
        <f t="shared" si="301"/>
        <v>1.7621793944066608</v>
      </c>
      <c r="N130" s="27">
        <f t="shared" si="301"/>
        <v>-0.609620219685719</v>
      </c>
      <c r="O130" s="27">
        <f t="shared" si="301"/>
        <v>1.6650460720494955</v>
      </c>
      <c r="P130" s="27">
        <f t="shared" si="301"/>
        <v>2.5850090222728976</v>
      </c>
      <c r="Q130" s="27">
        <f t="shared" si="302"/>
        <v>4.2500550943223931</v>
      </c>
      <c r="W130" t="str">
        <f t="shared" si="318"/>
        <v>41 Administrative occupations</v>
      </c>
      <c r="X130" s="27">
        <f t="shared" si="303"/>
        <v>1.3676584694339144</v>
      </c>
      <c r="Y130" s="27">
        <f t="shared" si="303"/>
        <v>0.93178847244029406</v>
      </c>
      <c r="Z130" s="27">
        <f t="shared" si="303"/>
        <v>3.2614235470094588</v>
      </c>
      <c r="AA130" s="27">
        <f t="shared" si="303"/>
        <v>4.4825339089278664</v>
      </c>
      <c r="AB130" s="27">
        <f t="shared" si="304"/>
        <v>7.7439574559373252</v>
      </c>
      <c r="AH130" t="str">
        <f t="shared" si="319"/>
        <v>41 Administrative occupations</v>
      </c>
      <c r="AI130" s="27">
        <f t="shared" si="305"/>
        <v>0.54845388837897602</v>
      </c>
      <c r="AJ130" s="27">
        <f t="shared" si="305"/>
        <v>0.20610211284489122</v>
      </c>
      <c r="AK130" s="27">
        <f t="shared" si="305"/>
        <v>1.0839690502622821</v>
      </c>
      <c r="AL130" s="27">
        <f t="shared" si="305"/>
        <v>1.7144566353456057</v>
      </c>
      <c r="AM130" s="27">
        <f t="shared" si="306"/>
        <v>2.7984256856078877</v>
      </c>
      <c r="AS130" t="str">
        <f t="shared" si="320"/>
        <v>41 Administrative occupations</v>
      </c>
      <c r="AT130" s="27">
        <f t="shared" si="307"/>
        <v>0.47076632439783594</v>
      </c>
      <c r="AU130" s="27">
        <f t="shared" si="307"/>
        <v>0.22004933568792406</v>
      </c>
      <c r="AV130" s="27">
        <f t="shared" si="307"/>
        <v>0.70029219504232199</v>
      </c>
      <c r="AW130" s="27">
        <f t="shared" si="307"/>
        <v>1.3183103134620948</v>
      </c>
      <c r="AX130" s="27">
        <f t="shared" si="308"/>
        <v>2.0186025085044168</v>
      </c>
      <c r="BD130" t="str">
        <f t="shared" si="321"/>
        <v>41 Administrative occupations</v>
      </c>
      <c r="BE130" s="27">
        <f t="shared" si="309"/>
        <v>1.4475069792784971</v>
      </c>
      <c r="BF130" s="27">
        <f t="shared" si="309"/>
        <v>1.5581410486294693</v>
      </c>
      <c r="BG130" s="27">
        <f t="shared" si="309"/>
        <v>0.27328316149996112</v>
      </c>
      <c r="BH130" s="27">
        <f t="shared" si="309"/>
        <v>-0.78780952925239589</v>
      </c>
      <c r="BI130" s="27">
        <f t="shared" si="310"/>
        <v>-0.51452636775243477</v>
      </c>
      <c r="BO130" t="str">
        <f t="shared" si="322"/>
        <v>41 Administrative occupations</v>
      </c>
      <c r="BP130" s="27">
        <f t="shared" si="311"/>
        <v>-0.1056787413028708</v>
      </c>
      <c r="BQ130" s="27">
        <f t="shared" si="311"/>
        <v>0.84502465353746459</v>
      </c>
      <c r="BR130" s="27">
        <f t="shared" si="311"/>
        <v>-1.8238376412890958</v>
      </c>
      <c r="BS130" s="27">
        <f t="shared" si="311"/>
        <v>-5.2763104140949633</v>
      </c>
      <c r="BT130" s="27">
        <f t="shared" si="312"/>
        <v>-7.100148055384059</v>
      </c>
      <c r="BZ130" t="str">
        <f t="shared" si="323"/>
        <v>41 Administrative occupations</v>
      </c>
      <c r="CA130" s="68">
        <f t="shared" si="313"/>
        <v>-3.0931147902108691</v>
      </c>
      <c r="CB130" s="68">
        <f t="shared" si="313"/>
        <v>7.9288591358045224E-2</v>
      </c>
      <c r="CC130" s="68">
        <f t="shared" si="313"/>
        <v>-2.3321222396846499</v>
      </c>
      <c r="CD130" s="68">
        <f t="shared" si="313"/>
        <v>-4.3692306941912804</v>
      </c>
      <c r="CE130" s="68">
        <f t="shared" si="314"/>
        <v>-6.7013529338759312</v>
      </c>
      <c r="CK130" t="str">
        <f t="shared" si="324"/>
        <v>41 Administrative occupations</v>
      </c>
      <c r="CL130" s="68">
        <f t="shared" si="315"/>
        <v>8.1293130829922511E-3</v>
      </c>
      <c r="CM130" s="68">
        <f t="shared" si="315"/>
        <v>-0.3595181031328043</v>
      </c>
      <c r="CN130" s="68">
        <f t="shared" si="315"/>
        <v>-0.1875141489447536</v>
      </c>
      <c r="CO130" s="68">
        <f t="shared" si="315"/>
        <v>-0.62370124213625933</v>
      </c>
      <c r="CP130" s="68">
        <f t="shared" si="316"/>
        <v>-0.81121539108101293</v>
      </c>
    </row>
    <row r="131" spans="1:94" x14ac:dyDescent="0.2">
      <c r="A131" t="str">
        <f t="shared" si="298"/>
        <v>42 Secretarial and related occupations</v>
      </c>
      <c r="B131" s="27">
        <f t="shared" si="299"/>
        <v>1.24289479713292E-2</v>
      </c>
      <c r="C131" s="27">
        <f t="shared" si="299"/>
        <v>-3.9109780554019771E-3</v>
      </c>
      <c r="D131" s="27">
        <f t="shared" si="299"/>
        <v>1.7200065773555942E-2</v>
      </c>
      <c r="E131" s="27">
        <f t="shared" si="299"/>
        <v>3.1405278006230664E-2</v>
      </c>
      <c r="F131" s="27">
        <f t="shared" si="300"/>
        <v>4.8605343779786606E-2</v>
      </c>
      <c r="L131" t="str">
        <f t="shared" si="317"/>
        <v>42 Secretarial and related occupations</v>
      </c>
      <c r="M131" s="27">
        <f t="shared" si="301"/>
        <v>0.25653817892699127</v>
      </c>
      <c r="N131" s="27">
        <f t="shared" si="301"/>
        <v>-0.15826713745629983</v>
      </c>
      <c r="O131" s="27">
        <f t="shared" si="301"/>
        <v>0.32516101834664224</v>
      </c>
      <c r="P131" s="27">
        <f t="shared" si="301"/>
        <v>0.29543023756197373</v>
      </c>
      <c r="Q131" s="27">
        <f t="shared" si="302"/>
        <v>0.62059125590861597</v>
      </c>
      <c r="W131" t="str">
        <f t="shared" si="318"/>
        <v>42 Secretarial and related occupations</v>
      </c>
      <c r="X131" s="27">
        <f t="shared" si="303"/>
        <v>0.28277771027982768</v>
      </c>
      <c r="Y131" s="27">
        <f t="shared" si="303"/>
        <v>-4.9202121154253486E-2</v>
      </c>
      <c r="Z131" s="27">
        <f t="shared" si="303"/>
        <v>0.80954491926474637</v>
      </c>
      <c r="AA131" s="27">
        <f t="shared" si="303"/>
        <v>1.2697691692133115</v>
      </c>
      <c r="AB131" s="27">
        <f t="shared" si="304"/>
        <v>2.0793140884780579</v>
      </c>
      <c r="AH131" t="str">
        <f t="shared" si="319"/>
        <v>42 Secretarial and related occupations</v>
      </c>
      <c r="AI131" s="27">
        <f t="shared" si="305"/>
        <v>0.13210457678869014</v>
      </c>
      <c r="AJ131" s="27">
        <f t="shared" si="305"/>
        <v>6.4400695190049984E-3</v>
      </c>
      <c r="AK131" s="27">
        <f t="shared" si="305"/>
        <v>0.21326556983612166</v>
      </c>
      <c r="AL131" s="27">
        <f t="shared" si="305"/>
        <v>0.14487949514446141</v>
      </c>
      <c r="AM131" s="27">
        <f t="shared" si="306"/>
        <v>0.35814506498058307</v>
      </c>
      <c r="AS131" t="str">
        <f t="shared" si="320"/>
        <v>42 Secretarial and related occupations</v>
      </c>
      <c r="AT131" s="27">
        <f t="shared" si="307"/>
        <v>5.8814311859839541E-2</v>
      </c>
      <c r="AU131" s="27">
        <f t="shared" si="307"/>
        <v>4.3341960160131476E-3</v>
      </c>
      <c r="AV131" s="27">
        <f t="shared" si="307"/>
        <v>0.14020162543626724</v>
      </c>
      <c r="AW131" s="27">
        <f t="shared" si="307"/>
        <v>-7.938513046083906E-2</v>
      </c>
      <c r="AX131" s="27">
        <f t="shared" si="308"/>
        <v>6.0816494975428181E-2</v>
      </c>
      <c r="BD131" t="str">
        <f t="shared" si="321"/>
        <v>42 Secretarial and related occupations</v>
      </c>
      <c r="BE131" s="27">
        <f t="shared" si="309"/>
        <v>5.7065783547756155E-3</v>
      </c>
      <c r="BF131" s="27">
        <f t="shared" si="309"/>
        <v>1.5996130516704454E-2</v>
      </c>
      <c r="BG131" s="27">
        <f t="shared" si="309"/>
        <v>-0.25390522800862048</v>
      </c>
      <c r="BH131" s="27">
        <f t="shared" si="309"/>
        <v>-1.838473894197951</v>
      </c>
      <c r="BI131" s="27">
        <f t="shared" si="310"/>
        <v>-2.0923791222065713</v>
      </c>
      <c r="BO131" t="str">
        <f t="shared" si="322"/>
        <v>42 Secretarial and related occupations</v>
      </c>
      <c r="BP131" s="27">
        <f t="shared" si="311"/>
        <v>-0.42455334219930752</v>
      </c>
      <c r="BQ131" s="27">
        <f t="shared" si="311"/>
        <v>-4.0081862200445073E-2</v>
      </c>
      <c r="BR131" s="27">
        <f t="shared" si="311"/>
        <v>-0.98608940282582491</v>
      </c>
      <c r="BS131" s="27">
        <f t="shared" si="311"/>
        <v>-2.0346146626131256</v>
      </c>
      <c r="BT131" s="27">
        <f t="shared" si="312"/>
        <v>-3.0207040654389505</v>
      </c>
      <c r="BZ131" t="str">
        <f t="shared" si="323"/>
        <v>42 Secretarial and related occupations</v>
      </c>
      <c r="CA131" s="68">
        <f t="shared" si="313"/>
        <v>-0.9864516182959</v>
      </c>
      <c r="CB131" s="68">
        <f t="shared" si="313"/>
        <v>-0.17948391488464166</v>
      </c>
      <c r="CC131" s="68">
        <f t="shared" si="313"/>
        <v>-1.3721167771706613</v>
      </c>
      <c r="CD131" s="68">
        <f t="shared" si="313"/>
        <v>-1.3565744961911488</v>
      </c>
      <c r="CE131" s="68">
        <f t="shared" si="314"/>
        <v>-2.7286912733618101</v>
      </c>
      <c r="CK131" t="str">
        <f t="shared" si="324"/>
        <v>42 Secretarial and related occupations</v>
      </c>
      <c r="CL131" s="68">
        <f t="shared" si="315"/>
        <v>0.12306783240545316</v>
      </c>
      <c r="CM131" s="68">
        <f t="shared" si="315"/>
        <v>-8.8308208190812754E-2</v>
      </c>
      <c r="CN131" s="68">
        <f t="shared" si="315"/>
        <v>0.1058707901782131</v>
      </c>
      <c r="CO131" s="68">
        <f t="shared" si="315"/>
        <v>-0.10362484659165694</v>
      </c>
      <c r="CP131" s="68">
        <f t="shared" si="316"/>
        <v>2.245943586556165E-3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2.4918736553461437E-2</v>
      </c>
      <c r="C132" s="27">
        <f t="shared" si="299"/>
        <v>-2.3927656017024262E-2</v>
      </c>
      <c r="D132" s="27">
        <f t="shared" si="299"/>
        <v>3.3218405011651818E-3</v>
      </c>
      <c r="E132" s="27">
        <f t="shared" si="299"/>
        <v>8.0946353358298806E-3</v>
      </c>
      <c r="F132" s="27">
        <f t="shared" si="300"/>
        <v>1.1416475836995062E-2</v>
      </c>
      <c r="L132" t="str">
        <f t="shared" si="317"/>
        <v>51 Skilled agricultural and related trades</v>
      </c>
      <c r="M132" s="27">
        <f t="shared" si="301"/>
        <v>3.3973438300300501E-2</v>
      </c>
      <c r="N132" s="27">
        <f t="shared" si="301"/>
        <v>-3.4623535568801433E-2</v>
      </c>
      <c r="O132" s="27">
        <f t="shared" si="301"/>
        <v>1.4320794800366465E-2</v>
      </c>
      <c r="P132" s="27">
        <f t="shared" si="301"/>
        <v>6.075024342898111E-2</v>
      </c>
      <c r="Q132" s="27">
        <f t="shared" si="302"/>
        <v>7.5071038229347575E-2</v>
      </c>
      <c r="W132" t="str">
        <f t="shared" si="318"/>
        <v>51 Skilled agricultural and related trades</v>
      </c>
      <c r="X132" s="27">
        <f t="shared" si="303"/>
        <v>0.13442649314442079</v>
      </c>
      <c r="Y132" s="27">
        <f t="shared" si="303"/>
        <v>0.28290931073546499</v>
      </c>
      <c r="Z132" s="27">
        <f t="shared" si="303"/>
        <v>0.10883774483180608</v>
      </c>
      <c r="AA132" s="27">
        <f t="shared" si="303"/>
        <v>0.5625051320852934</v>
      </c>
      <c r="AB132" s="27">
        <f t="shared" si="304"/>
        <v>0.67134287691709948</v>
      </c>
      <c r="AH132" t="str">
        <f t="shared" si="319"/>
        <v>51 Skilled agricultural and related trades</v>
      </c>
      <c r="AI132" s="27">
        <f t="shared" si="305"/>
        <v>1.8447226271025352E-2</v>
      </c>
      <c r="AJ132" s="27">
        <f t="shared" si="305"/>
        <v>3.4036656179273983E-2</v>
      </c>
      <c r="AK132" s="27">
        <f t="shared" si="305"/>
        <v>3.166970558291804E-2</v>
      </c>
      <c r="AL132" s="27">
        <f t="shared" si="305"/>
        <v>0.1962472047186915</v>
      </c>
      <c r="AM132" s="27">
        <f t="shared" si="306"/>
        <v>0.22791691030160954</v>
      </c>
      <c r="AS132" t="str">
        <f t="shared" si="320"/>
        <v>51 Skilled agricultural and related trades</v>
      </c>
      <c r="AT132" s="27">
        <f t="shared" si="307"/>
        <v>-2.732221965302184E-2</v>
      </c>
      <c r="AU132" s="27">
        <f t="shared" si="307"/>
        <v>0.13619542753037239</v>
      </c>
      <c r="AV132" s="27">
        <f t="shared" si="307"/>
        <v>2.8702303765013149E-2</v>
      </c>
      <c r="AW132" s="27">
        <f t="shared" si="307"/>
        <v>0.30028270581502547</v>
      </c>
      <c r="AX132" s="27">
        <f t="shared" si="308"/>
        <v>0.32898500958003862</v>
      </c>
      <c r="BD132" t="str">
        <f t="shared" si="321"/>
        <v>51 Skilled agricultural and related trades</v>
      </c>
      <c r="BE132" s="27">
        <f t="shared" si="309"/>
        <v>0.16539970364579126</v>
      </c>
      <c r="BF132" s="27">
        <f t="shared" si="309"/>
        <v>-6.4534983625936349E-2</v>
      </c>
      <c r="BG132" s="27">
        <f t="shared" si="309"/>
        <v>-9.6212690223924868E-2</v>
      </c>
      <c r="BH132" s="27">
        <f t="shared" si="309"/>
        <v>7.6471972788241027E-2</v>
      </c>
      <c r="BI132" s="27">
        <f t="shared" si="310"/>
        <v>-1.9740717435683841E-2</v>
      </c>
      <c r="BO132" t="str">
        <f t="shared" si="322"/>
        <v>51 Skilled agricultural and related trades</v>
      </c>
      <c r="BP132" s="27">
        <f t="shared" si="311"/>
        <v>0.23020809946704723</v>
      </c>
      <c r="BQ132" s="27">
        <f t="shared" si="311"/>
        <v>-0.13095731171193492</v>
      </c>
      <c r="BR132" s="27">
        <f t="shared" si="311"/>
        <v>-0.17030128987565085</v>
      </c>
      <c r="BS132" s="27">
        <f t="shared" si="311"/>
        <v>-8.4506902913799697E-2</v>
      </c>
      <c r="BT132" s="27">
        <f t="shared" si="312"/>
        <v>-0.25480819278945055</v>
      </c>
      <c r="BZ132" t="str">
        <f t="shared" si="323"/>
        <v>51 Skilled agricultural and related trades</v>
      </c>
      <c r="CA132" s="68">
        <f t="shared" si="313"/>
        <v>-0.1273477463864876</v>
      </c>
      <c r="CB132" s="68">
        <f t="shared" si="313"/>
        <v>9.5324697471748543E-2</v>
      </c>
      <c r="CC132" s="68">
        <f t="shared" si="313"/>
        <v>-0.36193507714839979</v>
      </c>
      <c r="CD132" s="68">
        <f t="shared" si="313"/>
        <v>-0.24217848414621113</v>
      </c>
      <c r="CE132" s="68">
        <f t="shared" si="314"/>
        <v>-0.60411356129461091</v>
      </c>
      <c r="CK132" t="str">
        <f t="shared" si="324"/>
        <v>51 Skilled agricultural and related trades</v>
      </c>
      <c r="CL132" s="68">
        <f t="shared" si="315"/>
        <v>-6.0347986485795535E-2</v>
      </c>
      <c r="CM132" s="68">
        <f t="shared" si="315"/>
        <v>-1.5225045561792716E-2</v>
      </c>
      <c r="CN132" s="68">
        <f t="shared" si="315"/>
        <v>9.1196468510117645E-2</v>
      </c>
      <c r="CO132" s="68">
        <f t="shared" si="315"/>
        <v>-0.24701900411143962</v>
      </c>
      <c r="CP132" s="68">
        <f t="shared" si="316"/>
        <v>-0.15582253560132198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2.344791576734586E-3</v>
      </c>
      <c r="C133" s="27">
        <f t="shared" si="299"/>
        <v>3.4674120595771241E-3</v>
      </c>
      <c r="D133" s="27">
        <f t="shared" si="299"/>
        <v>8.1589279950568007E-3</v>
      </c>
      <c r="E133" s="27">
        <f t="shared" si="299"/>
        <v>1.8226568096247939E-2</v>
      </c>
      <c r="F133" s="27">
        <f t="shared" si="300"/>
        <v>2.6385496091304739E-2</v>
      </c>
      <c r="L133" t="str">
        <f t="shared" si="317"/>
        <v>52 Skilled metal, electrical and electronic trades</v>
      </c>
      <c r="M133" s="27">
        <f t="shared" si="301"/>
        <v>0.13480006712709502</v>
      </c>
      <c r="N133" s="27">
        <f t="shared" si="301"/>
        <v>-0.13291542092311537</v>
      </c>
      <c r="O133" s="27">
        <f t="shared" si="301"/>
        <v>0.22474217693992826</v>
      </c>
      <c r="P133" s="27">
        <f t="shared" si="301"/>
        <v>0.36743787823124663</v>
      </c>
      <c r="Q133" s="27">
        <f t="shared" si="302"/>
        <v>0.59218005517117489</v>
      </c>
      <c r="W133" t="str">
        <f t="shared" si="318"/>
        <v>52 Skilled metal, electrical and electronic trades</v>
      </c>
      <c r="X133" s="27">
        <f t="shared" si="303"/>
        <v>-4.7522127128299729E-2</v>
      </c>
      <c r="Y133" s="27">
        <f t="shared" si="303"/>
        <v>1.2220863086246814E-2</v>
      </c>
      <c r="Z133" s="27">
        <f t="shared" si="303"/>
        <v>0.25990414926307071</v>
      </c>
      <c r="AA133" s="27">
        <f t="shared" si="303"/>
        <v>0.49190418180567752</v>
      </c>
      <c r="AB133" s="27">
        <f t="shared" si="304"/>
        <v>0.75180833106874823</v>
      </c>
      <c r="AH133" t="str">
        <f t="shared" si="319"/>
        <v>52 Skilled metal, electrical and electronic trades</v>
      </c>
      <c r="AI133" s="27">
        <f t="shared" si="305"/>
        <v>-7.6865899079732847E-2</v>
      </c>
      <c r="AJ133" s="27">
        <f t="shared" si="305"/>
        <v>5.8551104166219781E-2</v>
      </c>
      <c r="AK133" s="27">
        <f t="shared" si="305"/>
        <v>8.5815809378979369E-2</v>
      </c>
      <c r="AL133" s="27">
        <f t="shared" si="305"/>
        <v>0.21510900306780634</v>
      </c>
      <c r="AM133" s="27">
        <f t="shared" si="306"/>
        <v>0.30092481244678571</v>
      </c>
      <c r="AS133" t="str">
        <f t="shared" si="320"/>
        <v>52 Skilled metal, electrical and electronic trades</v>
      </c>
      <c r="AT133" s="27">
        <f t="shared" si="307"/>
        <v>-0.3657814426769801</v>
      </c>
      <c r="AU133" s="27">
        <f t="shared" si="307"/>
        <v>0.10669704559966675</v>
      </c>
      <c r="AV133" s="27">
        <f t="shared" si="307"/>
        <v>4.0455243458947354E-2</v>
      </c>
      <c r="AW133" s="27">
        <f t="shared" si="307"/>
        <v>0.31021912637126592</v>
      </c>
      <c r="AX133" s="27">
        <f t="shared" si="308"/>
        <v>0.35067436983021327</v>
      </c>
      <c r="BD133" t="str">
        <f t="shared" si="321"/>
        <v>52 Skilled metal, electrical and electronic trades</v>
      </c>
      <c r="BE133" s="27">
        <f t="shared" si="309"/>
        <v>1.5855998316550366</v>
      </c>
      <c r="BF133" s="27">
        <f t="shared" si="309"/>
        <v>-2.6301447559412807</v>
      </c>
      <c r="BG133" s="27">
        <f t="shared" si="309"/>
        <v>0.25660251720272065</v>
      </c>
      <c r="BH133" s="27">
        <f t="shared" si="309"/>
        <v>-0.44792187215998602</v>
      </c>
      <c r="BI133" s="27">
        <f t="shared" si="310"/>
        <v>-0.19131935495726538</v>
      </c>
      <c r="BO133" t="str">
        <f t="shared" si="322"/>
        <v>52 Skilled metal, electrical and electronic trades</v>
      </c>
      <c r="BP133" s="27">
        <f t="shared" si="311"/>
        <v>0.35224960881087775</v>
      </c>
      <c r="BQ133" s="27">
        <f t="shared" si="311"/>
        <v>-1.2954497216480636</v>
      </c>
      <c r="BR133" s="27">
        <f t="shared" si="311"/>
        <v>-0.50974257641900689</v>
      </c>
      <c r="BS133" s="27">
        <f t="shared" si="311"/>
        <v>-1.0961205452045606</v>
      </c>
      <c r="BT133" s="27">
        <f t="shared" si="312"/>
        <v>-1.6058631216235675</v>
      </c>
      <c r="BZ133" t="str">
        <f t="shared" si="323"/>
        <v>52 Skilled metal, electrical and electronic trades</v>
      </c>
      <c r="CA133" s="68">
        <f t="shared" si="313"/>
        <v>-0.57413192926844214</v>
      </c>
      <c r="CB133" s="68">
        <f t="shared" si="313"/>
        <v>-0.3897747479075937</v>
      </c>
      <c r="CC133" s="68">
        <f t="shared" si="313"/>
        <v>-0.70239418733317782</v>
      </c>
      <c r="CD133" s="68">
        <f t="shared" si="313"/>
        <v>-1.3383921163421284</v>
      </c>
      <c r="CE133" s="68">
        <f t="shared" si="314"/>
        <v>-2.040786303675306</v>
      </c>
      <c r="CK133" t="str">
        <f t="shared" si="324"/>
        <v>52 Skilled metal, electrical and electronic trades</v>
      </c>
      <c r="CL133" s="68">
        <f t="shared" si="315"/>
        <v>0.13110469330339147</v>
      </c>
      <c r="CM133" s="68">
        <f t="shared" si="315"/>
        <v>-0.27567193636386667</v>
      </c>
      <c r="CN133" s="68">
        <f t="shared" si="315"/>
        <v>0.12399777210099439</v>
      </c>
      <c r="CO133" s="68">
        <f t="shared" si="315"/>
        <v>-0.42474073913328647</v>
      </c>
      <c r="CP133" s="68">
        <f t="shared" si="316"/>
        <v>-0.30074296703229209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-4.7900529645067604E-3</v>
      </c>
      <c r="C134" s="27">
        <f t="shared" si="299"/>
        <v>-2.5103943571787657E-3</v>
      </c>
      <c r="D134" s="27">
        <f t="shared" si="299"/>
        <v>4.3225677057583027E-3</v>
      </c>
      <c r="E134" s="27">
        <f t="shared" si="299"/>
        <v>5.9219180020071358E-4</v>
      </c>
      <c r="F134" s="27">
        <f t="shared" si="300"/>
        <v>4.9147595059590163E-3</v>
      </c>
      <c r="L134" t="str">
        <f t="shared" si="317"/>
        <v>53 Skilled construction and building trades</v>
      </c>
      <c r="M134" s="27">
        <f t="shared" si="301"/>
        <v>1.3976495661047916E-2</v>
      </c>
      <c r="N134" s="27">
        <f t="shared" si="301"/>
        <v>-4.3417645045966069E-2</v>
      </c>
      <c r="O134" s="27">
        <f t="shared" si="301"/>
        <v>4.4033715104171645E-2</v>
      </c>
      <c r="P134" s="27">
        <f t="shared" si="301"/>
        <v>5.1517189701563687E-2</v>
      </c>
      <c r="Q134" s="27">
        <f t="shared" si="302"/>
        <v>9.5550904805735332E-2</v>
      </c>
      <c r="W134" t="str">
        <f t="shared" si="318"/>
        <v>53 Skilled construction and building trades</v>
      </c>
      <c r="X134" s="27">
        <f t="shared" si="303"/>
        <v>-0.16217599160857243</v>
      </c>
      <c r="Y134" s="27">
        <f t="shared" si="303"/>
        <v>8.2117527375151766E-3</v>
      </c>
      <c r="Z134" s="27">
        <f t="shared" si="303"/>
        <v>8.9110205318891245E-2</v>
      </c>
      <c r="AA134" s="27">
        <f t="shared" si="303"/>
        <v>0.14210265394151278</v>
      </c>
      <c r="AB134" s="27">
        <f t="shared" si="304"/>
        <v>0.23121285926040402</v>
      </c>
      <c r="AH134" t="str">
        <f t="shared" si="319"/>
        <v>53 Skilled construction and building trades</v>
      </c>
      <c r="AI134" s="27">
        <f t="shared" si="305"/>
        <v>-3.7745904743183845E-2</v>
      </c>
      <c r="AJ134" s="27">
        <f t="shared" si="305"/>
        <v>7.8175108095235868E-3</v>
      </c>
      <c r="AK134" s="27">
        <f t="shared" si="305"/>
        <v>6.0646441152111763E-2</v>
      </c>
      <c r="AL134" s="27">
        <f t="shared" si="305"/>
        <v>9.0415855524142441E-2</v>
      </c>
      <c r="AM134" s="27">
        <f t="shared" si="306"/>
        <v>0.1510622966762542</v>
      </c>
      <c r="AS134" t="str">
        <f t="shared" si="320"/>
        <v>53 Skilled construction and building trades</v>
      </c>
      <c r="AT134" s="27">
        <f t="shared" si="307"/>
        <v>-0.10538345709373975</v>
      </c>
      <c r="AU134" s="27">
        <f t="shared" si="307"/>
        <v>-1.4279284629618139E-2</v>
      </c>
      <c r="AV134" s="27">
        <f t="shared" si="307"/>
        <v>9.2776165221280293E-2</v>
      </c>
      <c r="AW134" s="27">
        <f t="shared" si="307"/>
        <v>8.3543467391121728E-2</v>
      </c>
      <c r="AX134" s="27">
        <f t="shared" si="308"/>
        <v>0.17631963261240202</v>
      </c>
      <c r="BD134" t="str">
        <f t="shared" si="321"/>
        <v>53 Skilled construction and building trades</v>
      </c>
      <c r="BE134" s="27">
        <f t="shared" si="309"/>
        <v>-7.1098968232439219E-3</v>
      </c>
      <c r="BF134" s="27">
        <f t="shared" si="309"/>
        <v>-1.6212928367589647</v>
      </c>
      <c r="BG134" s="27">
        <f t="shared" si="309"/>
        <v>-6.7656303089838055E-2</v>
      </c>
      <c r="BH134" s="27">
        <f t="shared" si="309"/>
        <v>-0.74057593109984676</v>
      </c>
      <c r="BI134" s="27">
        <f t="shared" si="310"/>
        <v>-0.80823223418968482</v>
      </c>
      <c r="BO134" t="str">
        <f t="shared" si="322"/>
        <v>53 Skilled construction and building trades</v>
      </c>
      <c r="BP134" s="27">
        <f t="shared" si="311"/>
        <v>0.33414105002407268</v>
      </c>
      <c r="BQ134" s="27">
        <f t="shared" si="311"/>
        <v>-1.4286669347704004</v>
      </c>
      <c r="BR134" s="27">
        <f t="shared" si="311"/>
        <v>1.902547250991482E-3</v>
      </c>
      <c r="BS134" s="27">
        <f t="shared" si="311"/>
        <v>-0.42326789560845057</v>
      </c>
      <c r="BT134" s="27">
        <f t="shared" si="312"/>
        <v>-0.42136534835745909</v>
      </c>
      <c r="BZ134" t="str">
        <f t="shared" si="323"/>
        <v>53 Skilled construction and building trades</v>
      </c>
      <c r="CA134" s="68">
        <f t="shared" si="313"/>
        <v>-0.41696745230549759</v>
      </c>
      <c r="CB134" s="68">
        <f t="shared" si="313"/>
        <v>-0.47683952638893246</v>
      </c>
      <c r="CC134" s="68">
        <f t="shared" si="313"/>
        <v>-0.40962359476277088</v>
      </c>
      <c r="CD134" s="68">
        <f t="shared" si="313"/>
        <v>-0.73847337023496307</v>
      </c>
      <c r="CE134" s="68">
        <f t="shared" si="314"/>
        <v>-1.1480969649977339</v>
      </c>
      <c r="CK134" t="str">
        <f t="shared" si="324"/>
        <v>53 Skilled construction and building trades</v>
      </c>
      <c r="CL134" s="68">
        <f t="shared" si="315"/>
        <v>-9.9884663645265492E-2</v>
      </c>
      <c r="CM134" s="68">
        <f t="shared" si="315"/>
        <v>-0.47415494351122112</v>
      </c>
      <c r="CN134" s="68">
        <f t="shared" si="315"/>
        <v>-7.4181118063805229E-2</v>
      </c>
      <c r="CO134" s="68">
        <f t="shared" si="315"/>
        <v>-0.76427192635051733</v>
      </c>
      <c r="CP134" s="68">
        <f t="shared" si="316"/>
        <v>-0.83845304441432256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6.7004061670472848E-3</v>
      </c>
      <c r="C135" s="27">
        <f t="shared" si="299"/>
        <v>-9.1837347753123272E-3</v>
      </c>
      <c r="D135" s="27">
        <f t="shared" si="299"/>
        <v>2.3779910128721743E-2</v>
      </c>
      <c r="E135" s="27">
        <f t="shared" si="299"/>
        <v>3.2071178959085261E-2</v>
      </c>
      <c r="F135" s="27">
        <f t="shared" si="300"/>
        <v>5.5851089087807004E-2</v>
      </c>
      <c r="L135" t="str">
        <f t="shared" si="317"/>
        <v>54 Textiles, printing and other skilled trades</v>
      </c>
      <c r="M135" s="27">
        <f t="shared" si="301"/>
        <v>0.1863199725007692</v>
      </c>
      <c r="N135" s="27">
        <f t="shared" si="301"/>
        <v>-0.10292240094221167</v>
      </c>
      <c r="O135" s="27">
        <f t="shared" si="301"/>
        <v>0.13869495884393163</v>
      </c>
      <c r="P135" s="27">
        <f t="shared" si="301"/>
        <v>0.29095771501939038</v>
      </c>
      <c r="Q135" s="27">
        <f t="shared" si="302"/>
        <v>0.42965267386332201</v>
      </c>
      <c r="W135" t="str">
        <f t="shared" si="318"/>
        <v>54 Textiles, printing and other skilled trades</v>
      </c>
      <c r="X135" s="27">
        <f t="shared" si="303"/>
        <v>-3.4761432199305053E-2</v>
      </c>
      <c r="Y135" s="27">
        <f t="shared" si="303"/>
        <v>-1.457369371525119E-2</v>
      </c>
      <c r="Z135" s="27">
        <f t="shared" si="303"/>
        <v>0.31663343828291501</v>
      </c>
      <c r="AA135" s="27">
        <f t="shared" si="303"/>
        <v>0.46917379139330806</v>
      </c>
      <c r="AB135" s="27">
        <f t="shared" si="304"/>
        <v>0.78580722967622307</v>
      </c>
      <c r="AH135" t="str">
        <f t="shared" si="319"/>
        <v>54 Textiles, printing and other skilled trades</v>
      </c>
      <c r="AI135" s="27">
        <f t="shared" si="305"/>
        <v>-3.955553555556135E-2</v>
      </c>
      <c r="AJ135" s="27">
        <f t="shared" si="305"/>
        <v>4.1006389947629729E-2</v>
      </c>
      <c r="AK135" s="27">
        <f t="shared" si="305"/>
        <v>4.6663604155679494E-2</v>
      </c>
      <c r="AL135" s="27">
        <f t="shared" si="305"/>
        <v>0.14893204433058937</v>
      </c>
      <c r="AM135" s="27">
        <f t="shared" si="306"/>
        <v>0.19559564848626887</v>
      </c>
      <c r="AS135" t="str">
        <f t="shared" si="320"/>
        <v>54 Textiles, printing and other skilled trades</v>
      </c>
      <c r="AT135" s="27">
        <f t="shared" si="307"/>
        <v>-2.8029284827808698E-2</v>
      </c>
      <c r="AU135" s="27">
        <f t="shared" si="307"/>
        <v>1.8655795621994875E-2</v>
      </c>
      <c r="AV135" s="27">
        <f t="shared" si="307"/>
        <v>9.1179959136525324E-2</v>
      </c>
      <c r="AW135" s="27">
        <f t="shared" si="307"/>
        <v>0.15771388535500996</v>
      </c>
      <c r="AX135" s="27">
        <f t="shared" si="308"/>
        <v>0.24889384449153529</v>
      </c>
      <c r="BD135" t="str">
        <f t="shared" si="321"/>
        <v>54 Textiles, printing and other skilled trades</v>
      </c>
      <c r="BE135" s="27">
        <f t="shared" si="309"/>
        <v>-0.10909648250819304</v>
      </c>
      <c r="BF135" s="27">
        <f t="shared" si="309"/>
        <v>-0.21833971565367172</v>
      </c>
      <c r="BG135" s="27">
        <f t="shared" si="309"/>
        <v>0.2681620180945945</v>
      </c>
      <c r="BH135" s="27">
        <f t="shared" si="309"/>
        <v>-5.5082773057046008E-2</v>
      </c>
      <c r="BI135" s="27">
        <f t="shared" si="310"/>
        <v>0.21307924503754849</v>
      </c>
      <c r="BO135" t="str">
        <f t="shared" si="322"/>
        <v>54 Textiles, printing and other skilled trades</v>
      </c>
      <c r="BP135" s="27">
        <f t="shared" si="311"/>
        <v>-0.63605799948769848</v>
      </c>
      <c r="BQ135" s="27">
        <f t="shared" si="311"/>
        <v>-0.13384987551759275</v>
      </c>
      <c r="BR135" s="27">
        <f t="shared" si="311"/>
        <v>-0.26864097073268933</v>
      </c>
      <c r="BS135" s="27">
        <f t="shared" si="311"/>
        <v>-0.61202771968713332</v>
      </c>
      <c r="BT135" s="27">
        <f t="shared" si="312"/>
        <v>-0.88066869041982265</v>
      </c>
      <c r="BZ135" t="str">
        <f t="shared" si="323"/>
        <v>54 Textiles, printing and other skilled trades</v>
      </c>
      <c r="CA135" s="68">
        <f t="shared" si="313"/>
        <v>-0.83928500204855272</v>
      </c>
      <c r="CB135" s="68">
        <f t="shared" si="313"/>
        <v>9.1325241667241652E-2</v>
      </c>
      <c r="CC135" s="68">
        <f t="shared" si="313"/>
        <v>-5.7162989288007893E-2</v>
      </c>
      <c r="CD135" s="68">
        <f t="shared" si="313"/>
        <v>-0.7104688403310635</v>
      </c>
      <c r="CE135" s="68">
        <f t="shared" si="314"/>
        <v>-0.76763182961907139</v>
      </c>
      <c r="CK135" t="str">
        <f t="shared" si="324"/>
        <v>54 Textiles, printing and other skilled trades</v>
      </c>
      <c r="CL135" s="68">
        <f t="shared" si="315"/>
        <v>-0.21222999959964617</v>
      </c>
      <c r="CM135" s="68">
        <f t="shared" si="315"/>
        <v>-0.10968579209238905</v>
      </c>
      <c r="CN135" s="68">
        <f t="shared" si="315"/>
        <v>-0.14470814137083854</v>
      </c>
      <c r="CO135" s="68">
        <f t="shared" si="315"/>
        <v>-0.32426873207105311</v>
      </c>
      <c r="CP135" s="68">
        <f t="shared" si="316"/>
        <v>-0.46897687344189165</v>
      </c>
    </row>
    <row r="136" spans="1:94" x14ac:dyDescent="0.2">
      <c r="A136" t="str">
        <f t="shared" si="298"/>
        <v>61 Caring personal service occupations</v>
      </c>
      <c r="B136" s="27">
        <f t="shared" si="299"/>
        <v>1.4657044267647482E-2</v>
      </c>
      <c r="C136" s="27">
        <f t="shared" si="299"/>
        <v>-1.0980892820111526E-2</v>
      </c>
      <c r="D136" s="27">
        <f t="shared" si="299"/>
        <v>1.9757264496883323E-2</v>
      </c>
      <c r="E136" s="27">
        <f t="shared" si="299"/>
        <v>3.0534311215532212E-2</v>
      </c>
      <c r="F136" s="27">
        <f t="shared" si="300"/>
        <v>5.0291575712415534E-2</v>
      </c>
      <c r="L136" t="str">
        <f t="shared" si="317"/>
        <v>61 Caring personal service occupations</v>
      </c>
      <c r="M136" s="27">
        <f t="shared" si="301"/>
        <v>1.1893355843861091</v>
      </c>
      <c r="N136" s="27">
        <f t="shared" si="301"/>
        <v>-0.66613833069159689</v>
      </c>
      <c r="O136" s="27">
        <f t="shared" si="301"/>
        <v>1.106353687732148</v>
      </c>
      <c r="P136" s="27">
        <f t="shared" si="301"/>
        <v>1.7150408138598223</v>
      </c>
      <c r="Q136" s="27">
        <f t="shared" si="302"/>
        <v>2.8213945015919704</v>
      </c>
      <c r="W136" t="str">
        <f t="shared" si="318"/>
        <v>61 Caring personal service occupations</v>
      </c>
      <c r="X136" s="27">
        <f t="shared" si="303"/>
        <v>1.4023330951149982</v>
      </c>
      <c r="Y136" s="27">
        <f t="shared" si="303"/>
        <v>-0.29401735015028052</v>
      </c>
      <c r="Z136" s="27">
        <f t="shared" si="303"/>
        <v>2.174557332252812</v>
      </c>
      <c r="AA136" s="27">
        <f t="shared" si="303"/>
        <v>3.6625624151665708</v>
      </c>
      <c r="AB136" s="27">
        <f t="shared" si="304"/>
        <v>5.8371197474193828</v>
      </c>
      <c r="AH136" t="str">
        <f t="shared" si="319"/>
        <v>61 Caring personal service occupations</v>
      </c>
      <c r="AI136" s="27">
        <f t="shared" si="305"/>
        <v>0.24512265916858489</v>
      </c>
      <c r="AJ136" s="27">
        <f t="shared" si="305"/>
        <v>-0.35240993974199775</v>
      </c>
      <c r="AK136" s="27">
        <f t="shared" si="305"/>
        <v>0.43598049330988609</v>
      </c>
      <c r="AL136" s="27">
        <f t="shared" si="305"/>
        <v>0.82362989461733793</v>
      </c>
      <c r="AM136" s="27">
        <f t="shared" si="306"/>
        <v>1.259610387927224</v>
      </c>
      <c r="AS136" t="str">
        <f t="shared" si="320"/>
        <v>61 Caring personal service occupations</v>
      </c>
      <c r="AT136" s="27">
        <f t="shared" si="307"/>
        <v>0.50220777066613431</v>
      </c>
      <c r="AU136" s="27">
        <f t="shared" si="307"/>
        <v>-0.21926206543285787</v>
      </c>
      <c r="AV136" s="27">
        <f t="shared" si="307"/>
        <v>0.32111006729266656</v>
      </c>
      <c r="AW136" s="27">
        <f t="shared" si="307"/>
        <v>0.67757477066014893</v>
      </c>
      <c r="AX136" s="27">
        <f t="shared" si="308"/>
        <v>0.99868483795281549</v>
      </c>
      <c r="BD136" t="str">
        <f t="shared" si="321"/>
        <v>61 Caring personal service occupations</v>
      </c>
      <c r="BE136" s="27">
        <f t="shared" si="309"/>
        <v>4.095366919959325</v>
      </c>
      <c r="BF136" s="27">
        <f t="shared" si="309"/>
        <v>-0.11421424488378662</v>
      </c>
      <c r="BG136" s="27">
        <f t="shared" si="309"/>
        <v>1.7070906803015369</v>
      </c>
      <c r="BH136" s="27">
        <f t="shared" si="309"/>
        <v>3.8150903136121421</v>
      </c>
      <c r="BI136" s="27">
        <f t="shared" si="310"/>
        <v>5.522180993913679</v>
      </c>
      <c r="BO136" t="str">
        <f t="shared" si="322"/>
        <v>61 Caring personal service occupations</v>
      </c>
      <c r="BP136" s="27">
        <f t="shared" si="311"/>
        <v>0.31032002231755129</v>
      </c>
      <c r="BQ136" s="27">
        <f t="shared" si="311"/>
        <v>-1.2158240608930519</v>
      </c>
      <c r="BR136" s="27">
        <f t="shared" si="311"/>
        <v>-1.3928875066070106</v>
      </c>
      <c r="BS136" s="27">
        <f t="shared" si="311"/>
        <v>-3.5921527555206101</v>
      </c>
      <c r="BT136" s="27">
        <f t="shared" si="312"/>
        <v>-4.9850402621276206</v>
      </c>
      <c r="BZ136" t="str">
        <f t="shared" si="323"/>
        <v>61 Caring personal service occupations</v>
      </c>
      <c r="CA136" s="68">
        <f t="shared" si="313"/>
        <v>-3.1042056352002896</v>
      </c>
      <c r="CB136" s="68">
        <f t="shared" si="313"/>
        <v>-0.32107189343988995</v>
      </c>
      <c r="CC136" s="68">
        <f t="shared" si="313"/>
        <v>-0.96716742448402893</v>
      </c>
      <c r="CD136" s="68">
        <f t="shared" si="313"/>
        <v>-0.5934079266535679</v>
      </c>
      <c r="CE136" s="68">
        <f t="shared" si="314"/>
        <v>-1.5605753511375968</v>
      </c>
      <c r="CK136" t="str">
        <f t="shared" si="324"/>
        <v>61 Caring personal service occupations</v>
      </c>
      <c r="CL136" s="68">
        <f t="shared" si="315"/>
        <v>-1.646690486492508E-2</v>
      </c>
      <c r="CM136" s="68">
        <f t="shared" si="315"/>
        <v>-9.6723006410582291E-2</v>
      </c>
      <c r="CN136" s="68">
        <f t="shared" si="315"/>
        <v>0.20274465355403226</v>
      </c>
      <c r="CO136" s="68">
        <f t="shared" si="315"/>
        <v>6.8545944839441875E-2</v>
      </c>
      <c r="CP136" s="68">
        <f t="shared" si="316"/>
        <v>0.27129059839347414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1.153996827972122E-2</v>
      </c>
      <c r="C137" s="27">
        <f t="shared" si="299"/>
        <v>-8.9732613553130669E-3</v>
      </c>
      <c r="D137" s="27">
        <f t="shared" si="299"/>
        <v>6.4259523443214971E-3</v>
      </c>
      <c r="E137" s="27">
        <f t="shared" si="299"/>
        <v>1.6357032245633861E-2</v>
      </c>
      <c r="F137" s="27">
        <f t="shared" si="300"/>
        <v>2.2782984589955358E-2</v>
      </c>
      <c r="L137" t="str">
        <f t="shared" si="317"/>
        <v>62 Leisure, travel and related personal service occupations</v>
      </c>
      <c r="M137" s="27">
        <f t="shared" si="301"/>
        <v>0.26899659218461131</v>
      </c>
      <c r="N137" s="27">
        <f t="shared" si="301"/>
        <v>-0.16196648265630925</v>
      </c>
      <c r="O137" s="27">
        <f t="shared" si="301"/>
        <v>8.8116510823657068E-2</v>
      </c>
      <c r="P137" s="27">
        <f t="shared" si="301"/>
        <v>0.20044111857870928</v>
      </c>
      <c r="Q137" s="27">
        <f t="shared" si="302"/>
        <v>0.28855762940236634</v>
      </c>
      <c r="W137" t="str">
        <f t="shared" si="318"/>
        <v>62 Leisure, travel and related personal service occupations</v>
      </c>
      <c r="X137" s="27">
        <f t="shared" si="303"/>
        <v>0.67487743937876798</v>
      </c>
      <c r="Y137" s="27">
        <f t="shared" si="303"/>
        <v>-5.6853252555297384E-2</v>
      </c>
      <c r="Z137" s="27">
        <f t="shared" si="303"/>
        <v>0.43000737567529912</v>
      </c>
      <c r="AA137" s="27">
        <f t="shared" si="303"/>
        <v>1.1419869779426186</v>
      </c>
      <c r="AB137" s="27">
        <f t="shared" si="304"/>
        <v>1.5719943536179177</v>
      </c>
      <c r="AH137" t="str">
        <f t="shared" si="319"/>
        <v>62 Leisure, travel and related personal service occupations</v>
      </c>
      <c r="AI137" s="27">
        <f t="shared" si="305"/>
        <v>0.43632313935673972</v>
      </c>
      <c r="AJ137" s="27">
        <f t="shared" si="305"/>
        <v>-6.4803862111537214E-2</v>
      </c>
      <c r="AK137" s="27">
        <f t="shared" si="305"/>
        <v>0.14637403730132359</v>
      </c>
      <c r="AL137" s="27">
        <f t="shared" si="305"/>
        <v>0.66293421066366021</v>
      </c>
      <c r="AM137" s="27">
        <f t="shared" si="306"/>
        <v>0.8093082479649838</v>
      </c>
      <c r="AS137" t="str">
        <f t="shared" si="320"/>
        <v>62 Leisure, travel and related personal service occupations</v>
      </c>
      <c r="AT137" s="27">
        <f t="shared" si="307"/>
        <v>0.46997078428125949</v>
      </c>
      <c r="AU137" s="27">
        <f t="shared" si="307"/>
        <v>0.1563961239444347</v>
      </c>
      <c r="AV137" s="27">
        <f t="shared" si="307"/>
        <v>0.20664960161106483</v>
      </c>
      <c r="AW137" s="27">
        <f t="shared" si="307"/>
        <v>1.0590165938563842</v>
      </c>
      <c r="AX137" s="27">
        <f t="shared" si="308"/>
        <v>1.2656661954674491</v>
      </c>
      <c r="BD137" t="str">
        <f t="shared" si="321"/>
        <v>62 Leisure, travel and related personal service occupations</v>
      </c>
      <c r="BE137" s="27">
        <f t="shared" si="309"/>
        <v>1.1467622257008987</v>
      </c>
      <c r="BF137" s="27">
        <f t="shared" si="309"/>
        <v>-0.14286502221842934</v>
      </c>
      <c r="BG137" s="27">
        <f t="shared" si="309"/>
        <v>-0.64403177792596811</v>
      </c>
      <c r="BH137" s="27">
        <f t="shared" si="309"/>
        <v>-0.25928405840987612</v>
      </c>
      <c r="BI137" s="27">
        <f t="shared" si="310"/>
        <v>-0.90331583633584422</v>
      </c>
      <c r="BO137" t="str">
        <f t="shared" si="322"/>
        <v>62 Leisure, travel and related personal service occupations</v>
      </c>
      <c r="BP137" s="27">
        <f t="shared" si="311"/>
        <v>0.89300205949381528</v>
      </c>
      <c r="BQ137" s="27">
        <f t="shared" si="311"/>
        <v>-0.4047274308229003</v>
      </c>
      <c r="BR137" s="27">
        <f t="shared" si="311"/>
        <v>-1.2876448240081224</v>
      </c>
      <c r="BS137" s="27">
        <f t="shared" si="311"/>
        <v>-1.1024614781570921</v>
      </c>
      <c r="BT137" s="27">
        <f t="shared" si="312"/>
        <v>-2.3901063021652145</v>
      </c>
      <c r="BZ137" t="str">
        <f t="shared" si="323"/>
        <v>62 Leisure, travel and related personal service occupations</v>
      </c>
      <c r="CA137" s="68">
        <f t="shared" si="313"/>
        <v>7.7761637399078154E-2</v>
      </c>
      <c r="CB137" s="68">
        <f t="shared" si="313"/>
        <v>-0.20037494611924345</v>
      </c>
      <c r="CC137" s="68">
        <f t="shared" si="313"/>
        <v>-2.8181393144856237E-2</v>
      </c>
      <c r="CD137" s="68">
        <f t="shared" si="313"/>
        <v>-0.88482069376981931</v>
      </c>
      <c r="CE137" s="68">
        <f t="shared" si="314"/>
        <v>-0.91300208691467555</v>
      </c>
      <c r="CK137" t="str">
        <f t="shared" si="324"/>
        <v>62 Leisure, travel and related personal service occupations</v>
      </c>
      <c r="CL137" s="68">
        <f t="shared" si="315"/>
        <v>-1.3802090834046377E-2</v>
      </c>
      <c r="CM137" s="68">
        <f t="shared" si="315"/>
        <v>-0.23454063071907061</v>
      </c>
      <c r="CN137" s="68">
        <f t="shared" si="315"/>
        <v>-0.19834715029004857</v>
      </c>
      <c r="CO137" s="68">
        <f t="shared" si="315"/>
        <v>-0.3625151951990665</v>
      </c>
      <c r="CP137" s="68">
        <f t="shared" si="316"/>
        <v>-0.56086234548911507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4.3093207755097516E-4</v>
      </c>
      <c r="C138" s="27">
        <f t="shared" si="299"/>
        <v>-1.3900291212998292E-4</v>
      </c>
      <c r="D138" s="27">
        <f t="shared" si="299"/>
        <v>4.2237067057263587E-4</v>
      </c>
      <c r="E138" s="27">
        <f t="shared" si="299"/>
        <v>1.2302115560670207E-3</v>
      </c>
      <c r="F138" s="27">
        <f t="shared" si="300"/>
        <v>1.6525822266396566E-3</v>
      </c>
      <c r="L138" t="str">
        <f t="shared" si="317"/>
        <v>63 Community and civil enforcement occupations</v>
      </c>
      <c r="M138" s="27">
        <f t="shared" si="301"/>
        <v>1.005232671903087E-3</v>
      </c>
      <c r="N138" s="27">
        <f t="shared" si="301"/>
        <v>3.9417942265817241E-3</v>
      </c>
      <c r="O138" s="27">
        <f t="shared" si="301"/>
        <v>-2.5377663781959298E-4</v>
      </c>
      <c r="P138" s="27">
        <f t="shared" si="301"/>
        <v>1.675907159570859E-2</v>
      </c>
      <c r="Q138" s="27">
        <f t="shared" si="302"/>
        <v>1.6505294957888998E-2</v>
      </c>
      <c r="W138" t="str">
        <f t="shared" si="318"/>
        <v>63 Community and civil enforcement occupations</v>
      </c>
      <c r="X138" s="27">
        <f t="shared" si="303"/>
        <v>-3.6315897337996506E-3</v>
      </c>
      <c r="Y138" s="27">
        <f t="shared" si="303"/>
        <v>2.2332529895740472E-2</v>
      </c>
      <c r="Z138" s="27">
        <f t="shared" si="303"/>
        <v>3.765109755566598E-3</v>
      </c>
      <c r="AA138" s="27">
        <f t="shared" si="303"/>
        <v>5.4943651457003889E-2</v>
      </c>
      <c r="AB138" s="27">
        <f t="shared" si="304"/>
        <v>5.8708761212570487E-2</v>
      </c>
      <c r="AH138" t="str">
        <f t="shared" si="319"/>
        <v>63 Community and civil enforcement occupations</v>
      </c>
      <c r="AI138" s="27">
        <f t="shared" si="305"/>
        <v>-4.7429408846532822E-3</v>
      </c>
      <c r="AJ138" s="27">
        <f t="shared" si="305"/>
        <v>1.2952768408422848E-2</v>
      </c>
      <c r="AK138" s="27">
        <f t="shared" si="305"/>
        <v>-7.2599415688332503E-3</v>
      </c>
      <c r="AL138" s="27">
        <f t="shared" si="305"/>
        <v>1.3885289745720099E-2</v>
      </c>
      <c r="AM138" s="27">
        <f t="shared" si="306"/>
        <v>6.6253481768868486E-3</v>
      </c>
      <c r="AS138" t="str">
        <f t="shared" si="320"/>
        <v>63 Community and civil enforcement occupations</v>
      </c>
      <c r="AT138" s="27">
        <f t="shared" si="307"/>
        <v>-7.4720884972080438E-3</v>
      </c>
      <c r="AU138" s="27">
        <f t="shared" si="307"/>
        <v>8.3175695506933593E-3</v>
      </c>
      <c r="AV138" s="27">
        <f t="shared" si="307"/>
        <v>-9.3266182129058267E-3</v>
      </c>
      <c r="AW138" s="27">
        <f t="shared" si="307"/>
        <v>3.7476383678037226E-3</v>
      </c>
      <c r="AX138" s="27">
        <f t="shared" si="308"/>
        <v>-5.5789798451021042E-3</v>
      </c>
      <c r="BD138" t="str">
        <f t="shared" si="321"/>
        <v>63 Community and civil enforcement occupations</v>
      </c>
      <c r="BE138" s="27">
        <f t="shared" si="309"/>
        <v>-3.5123403036149026E-2</v>
      </c>
      <c r="BF138" s="27">
        <f t="shared" si="309"/>
        <v>4.1961072774182456E-2</v>
      </c>
      <c r="BG138" s="27">
        <f t="shared" si="309"/>
        <v>-5.2624548064555132E-2</v>
      </c>
      <c r="BH138" s="27">
        <f t="shared" si="309"/>
        <v>3.6185655103315562E-2</v>
      </c>
      <c r="BI138" s="27">
        <f t="shared" si="310"/>
        <v>-1.6438892961239571E-2</v>
      </c>
      <c r="BO138" t="str">
        <f t="shared" si="322"/>
        <v>63 Community and civil enforcement occupations</v>
      </c>
      <c r="BP138" s="27">
        <f t="shared" si="311"/>
        <v>-2.591957337174805E-2</v>
      </c>
      <c r="BQ138" s="27">
        <f t="shared" si="311"/>
        <v>4.6528651740677496E-2</v>
      </c>
      <c r="BR138" s="27">
        <f t="shared" si="311"/>
        <v>-7.0685797100870779E-2</v>
      </c>
      <c r="BS138" s="27">
        <f t="shared" si="311"/>
        <v>1.1008404669752253E-2</v>
      </c>
      <c r="BT138" s="27">
        <f t="shared" si="312"/>
        <v>-5.9677392431118526E-2</v>
      </c>
      <c r="BZ138" t="str">
        <f t="shared" si="323"/>
        <v>63 Community and civil enforcement occupations</v>
      </c>
      <c r="CA138" s="68">
        <f t="shared" si="313"/>
        <v>-3.9847801997862142E-2</v>
      </c>
      <c r="CB138" s="68">
        <f t="shared" si="313"/>
        <v>5.8647366497077247E-2</v>
      </c>
      <c r="CC138" s="68">
        <f t="shared" si="313"/>
        <v>-7.0485489875585422E-2</v>
      </c>
      <c r="CD138" s="68">
        <f t="shared" si="313"/>
        <v>-3.1118632620703079E-2</v>
      </c>
      <c r="CE138" s="68">
        <f t="shared" si="314"/>
        <v>-0.1016041224962885</v>
      </c>
      <c r="CK138" t="str">
        <f t="shared" si="324"/>
        <v>63 Community and civil enforcement occupations</v>
      </c>
      <c r="CL138" s="68">
        <f t="shared" si="315"/>
        <v>-1.9164534388515897E-2</v>
      </c>
      <c r="CM138" s="68">
        <f t="shared" si="315"/>
        <v>6.5432954058478321E-3</v>
      </c>
      <c r="CN138" s="68">
        <f t="shared" si="315"/>
        <v>-2.3359308510336775E-2</v>
      </c>
      <c r="CO138" s="68">
        <f t="shared" si="315"/>
        <v>-6.4100773784334895E-3</v>
      </c>
      <c r="CP138" s="68">
        <f t="shared" si="316"/>
        <v>-2.9769385888770265E-2</v>
      </c>
    </row>
    <row r="139" spans="1:94" x14ac:dyDescent="0.2">
      <c r="A139" t="str">
        <f t="shared" si="298"/>
        <v>71 Sales occupations</v>
      </c>
      <c r="B139" s="27">
        <f t="shared" si="299"/>
        <v>4.0032329712766601E-2</v>
      </c>
      <c r="C139" s="27">
        <f t="shared" si="299"/>
        <v>-4.8995116453992654E-2</v>
      </c>
      <c r="D139" s="27">
        <f t="shared" si="299"/>
        <v>2.5193231663420773E-2</v>
      </c>
      <c r="E139" s="27">
        <f t="shared" si="299"/>
        <v>4.4532536385673643E-2</v>
      </c>
      <c r="F139" s="27">
        <f t="shared" si="300"/>
        <v>6.9725768049094417E-2</v>
      </c>
      <c r="L139" t="str">
        <f t="shared" si="317"/>
        <v>71 Sales occupations</v>
      </c>
      <c r="M139" s="27">
        <f t="shared" si="301"/>
        <v>0.49276371236892635</v>
      </c>
      <c r="N139" s="27">
        <f t="shared" si="301"/>
        <v>-0.28245321086806952</v>
      </c>
      <c r="O139" s="27">
        <f t="shared" si="301"/>
        <v>0.51259936493629121</v>
      </c>
      <c r="P139" s="27">
        <f t="shared" si="301"/>
        <v>1.1959036154227833</v>
      </c>
      <c r="Q139" s="27">
        <f t="shared" si="302"/>
        <v>1.7085029803590746</v>
      </c>
      <c r="W139" t="str">
        <f t="shared" si="318"/>
        <v>71 Sales occupations</v>
      </c>
      <c r="X139" s="27">
        <f t="shared" si="303"/>
        <v>0.15161931468078915</v>
      </c>
      <c r="Y139" s="27">
        <f t="shared" si="303"/>
        <v>0.45646763857129802</v>
      </c>
      <c r="Z139" s="27">
        <f t="shared" si="303"/>
        <v>1.0770702563835588</v>
      </c>
      <c r="AA139" s="27">
        <f t="shared" si="303"/>
        <v>3.4072971987550957</v>
      </c>
      <c r="AB139" s="27">
        <f t="shared" si="304"/>
        <v>4.4843674551386545</v>
      </c>
      <c r="AH139" t="str">
        <f t="shared" si="319"/>
        <v>71 Sales occupations</v>
      </c>
      <c r="AI139" s="27">
        <f t="shared" si="305"/>
        <v>7.727933010170096E-2</v>
      </c>
      <c r="AJ139" s="27">
        <f t="shared" si="305"/>
        <v>0.11849781352210753</v>
      </c>
      <c r="AK139" s="27">
        <f t="shared" si="305"/>
        <v>0.22735666547269462</v>
      </c>
      <c r="AL139" s="27">
        <f t="shared" si="305"/>
        <v>1.15509661897956</v>
      </c>
      <c r="AM139" s="27">
        <f t="shared" si="306"/>
        <v>1.3824532844522546</v>
      </c>
      <c r="AS139" t="str">
        <f t="shared" si="320"/>
        <v>71 Sales occupations</v>
      </c>
      <c r="AT139" s="27">
        <f t="shared" si="307"/>
        <v>-2.9440220853643506E-2</v>
      </c>
      <c r="AU139" s="27">
        <f t="shared" si="307"/>
        <v>0.22599832129790043</v>
      </c>
      <c r="AV139" s="27">
        <f t="shared" si="307"/>
        <v>3.8103659952064994E-2</v>
      </c>
      <c r="AW139" s="27">
        <f t="shared" si="307"/>
        <v>0.68733504637759335</v>
      </c>
      <c r="AX139" s="27">
        <f t="shared" si="308"/>
        <v>0.72543870632965834</v>
      </c>
      <c r="BD139" t="str">
        <f t="shared" si="321"/>
        <v>71 Sales occupations</v>
      </c>
      <c r="BE139" s="27">
        <f t="shared" si="309"/>
        <v>0.8835558048044021</v>
      </c>
      <c r="BF139" s="27">
        <f t="shared" si="309"/>
        <v>3.8662830441285934E-2</v>
      </c>
      <c r="BG139" s="27">
        <f t="shared" si="309"/>
        <v>4.4441322808758343E-2</v>
      </c>
      <c r="BH139" s="27">
        <f t="shared" si="309"/>
        <v>1.5089710337009912</v>
      </c>
      <c r="BI139" s="27">
        <f t="shared" si="310"/>
        <v>1.5534123565097495</v>
      </c>
      <c r="BO139" t="str">
        <f t="shared" si="322"/>
        <v>71 Sales occupations</v>
      </c>
      <c r="BP139" s="27">
        <f t="shared" si="311"/>
        <v>-1.2150607123451138</v>
      </c>
      <c r="BQ139" s="27">
        <f t="shared" si="311"/>
        <v>-0.56720708571301159</v>
      </c>
      <c r="BR139" s="27">
        <f t="shared" si="311"/>
        <v>-1.4728340554923509</v>
      </c>
      <c r="BS139" s="27">
        <f t="shared" si="311"/>
        <v>-2.5416819997291462</v>
      </c>
      <c r="BT139" s="27">
        <f t="shared" si="312"/>
        <v>-4.0145160552214971</v>
      </c>
      <c r="BZ139" t="str">
        <f t="shared" si="323"/>
        <v>71 Sales occupations</v>
      </c>
      <c r="CA139" s="68">
        <f t="shared" si="313"/>
        <v>-2.7661464169728767</v>
      </c>
      <c r="CB139" s="68">
        <f t="shared" si="313"/>
        <v>-0.41568691647977651</v>
      </c>
      <c r="CC139" s="68">
        <f t="shared" si="313"/>
        <v>-1.4864104909891243</v>
      </c>
      <c r="CD139" s="68">
        <f t="shared" si="313"/>
        <v>-6.1588176935709775</v>
      </c>
      <c r="CE139" s="68">
        <f t="shared" si="314"/>
        <v>-7.6452281845601018</v>
      </c>
      <c r="CK139" t="str">
        <f t="shared" si="324"/>
        <v>71 Sales occupations</v>
      </c>
      <c r="CL139" s="68">
        <f t="shared" si="315"/>
        <v>-0.58787740610628525</v>
      </c>
      <c r="CM139" s="68">
        <f t="shared" si="315"/>
        <v>-0.75806207774282974</v>
      </c>
      <c r="CN139" s="68">
        <f t="shared" si="315"/>
        <v>-0.43169932439133341</v>
      </c>
      <c r="CO139" s="68">
        <f t="shared" si="315"/>
        <v>-0.98137882976439927</v>
      </c>
      <c r="CP139" s="68">
        <f t="shared" si="316"/>
        <v>-1.4130781541557327</v>
      </c>
    </row>
    <row r="140" spans="1:94" x14ac:dyDescent="0.2">
      <c r="A140" t="str">
        <f t="shared" si="298"/>
        <v>72 Customer service occupations</v>
      </c>
      <c r="B140" s="27">
        <f t="shared" si="299"/>
        <v>1.3149386026100329E-2</v>
      </c>
      <c r="C140" s="27">
        <f t="shared" si="299"/>
        <v>-4.4566507965926455E-3</v>
      </c>
      <c r="D140" s="27">
        <f t="shared" si="299"/>
        <v>2.6040343098910214E-2</v>
      </c>
      <c r="E140" s="27">
        <f t="shared" si="299"/>
        <v>3.3549723857233413E-2</v>
      </c>
      <c r="F140" s="27">
        <f t="shared" si="300"/>
        <v>5.9590066956143627E-2</v>
      </c>
      <c r="L140" t="str">
        <f t="shared" si="317"/>
        <v>72 Customer service occupations</v>
      </c>
      <c r="M140" s="27">
        <f t="shared" si="301"/>
        <v>0.27715904745365738</v>
      </c>
      <c r="N140" s="27">
        <f t="shared" si="301"/>
        <v>-0.11283029282833645</v>
      </c>
      <c r="O140" s="27">
        <f t="shared" si="301"/>
        <v>0.28691319124956693</v>
      </c>
      <c r="P140" s="27">
        <f t="shared" si="301"/>
        <v>0.43497794271226964</v>
      </c>
      <c r="Q140" s="27">
        <f t="shared" si="302"/>
        <v>0.72189113396183657</v>
      </c>
      <c r="W140" t="str">
        <f t="shared" si="318"/>
        <v>72 Customer service occupations</v>
      </c>
      <c r="X140" s="27">
        <f t="shared" si="303"/>
        <v>0.34421543838628099</v>
      </c>
      <c r="Y140" s="27">
        <f t="shared" si="303"/>
        <v>0.11108480856068415</v>
      </c>
      <c r="Z140" s="27">
        <f t="shared" si="303"/>
        <v>0.58745476090632476</v>
      </c>
      <c r="AA140" s="27">
        <f t="shared" si="303"/>
        <v>1.1246889388048058</v>
      </c>
      <c r="AB140" s="27">
        <f t="shared" si="304"/>
        <v>1.7121436997111306</v>
      </c>
      <c r="AH140" t="str">
        <f t="shared" si="319"/>
        <v>72 Customer service occupations</v>
      </c>
      <c r="AI140" s="27">
        <f t="shared" si="305"/>
        <v>0.14543794174466107</v>
      </c>
      <c r="AJ140" s="27">
        <f t="shared" si="305"/>
        <v>7.5577858689333088E-2</v>
      </c>
      <c r="AK140" s="27">
        <f t="shared" si="305"/>
        <v>0.20105496851147253</v>
      </c>
      <c r="AL140" s="27">
        <f t="shared" si="305"/>
        <v>0.4032325428734771</v>
      </c>
      <c r="AM140" s="27">
        <f t="shared" si="306"/>
        <v>0.60428751138494963</v>
      </c>
      <c r="AS140" t="str">
        <f t="shared" si="320"/>
        <v>72 Customer service occupations</v>
      </c>
      <c r="AT140" s="27">
        <f t="shared" si="307"/>
        <v>7.7473769159438932E-2</v>
      </c>
      <c r="AU140" s="27">
        <f t="shared" si="307"/>
        <v>7.6405007317049911E-2</v>
      </c>
      <c r="AV140" s="27">
        <f t="shared" si="307"/>
        <v>0.24120934562519181</v>
      </c>
      <c r="AW140" s="27">
        <f t="shared" si="307"/>
        <v>0.26671916116018091</v>
      </c>
      <c r="AX140" s="27">
        <f t="shared" si="308"/>
        <v>0.50792850678537271</v>
      </c>
      <c r="BD140" t="str">
        <f t="shared" si="321"/>
        <v>72 Customer service occupations</v>
      </c>
      <c r="BE140" s="27">
        <f t="shared" si="309"/>
        <v>0.62002703864680164</v>
      </c>
      <c r="BF140" s="27">
        <f t="shared" si="309"/>
        <v>0.24062096498747376</v>
      </c>
      <c r="BG140" s="27">
        <f t="shared" si="309"/>
        <v>0.47047750798111831</v>
      </c>
      <c r="BH140" s="27">
        <f t="shared" si="309"/>
        <v>0.63805866938641032</v>
      </c>
      <c r="BI140" s="27">
        <f t="shared" si="310"/>
        <v>1.1085361773675286</v>
      </c>
      <c r="BO140" t="str">
        <f t="shared" si="322"/>
        <v>72 Customer service occupations</v>
      </c>
      <c r="BP140" s="27">
        <f t="shared" si="311"/>
        <v>0.46491781889445472</v>
      </c>
      <c r="BQ140" s="27">
        <f t="shared" si="311"/>
        <v>-3.6850181393537795E-2</v>
      </c>
      <c r="BR140" s="27">
        <f t="shared" si="311"/>
        <v>6.3213063599931729E-4</v>
      </c>
      <c r="BS140" s="27">
        <f t="shared" si="311"/>
        <v>-0.49916516626927487</v>
      </c>
      <c r="BT140" s="27">
        <f t="shared" si="312"/>
        <v>-0.49853303563327556</v>
      </c>
      <c r="BZ140" t="str">
        <f t="shared" si="323"/>
        <v>72 Customer service occupations</v>
      </c>
      <c r="CA140" s="68">
        <f t="shared" si="313"/>
        <v>-0.28756257553113973</v>
      </c>
      <c r="CB140" s="68">
        <f t="shared" si="313"/>
        <v>1.2379100398683507E-2</v>
      </c>
      <c r="CC140" s="68">
        <f t="shared" si="313"/>
        <v>-0.14756964018576157</v>
      </c>
      <c r="CD140" s="68">
        <f t="shared" si="313"/>
        <v>-0.55351230987054412</v>
      </c>
      <c r="CE140" s="68">
        <f t="shared" si="314"/>
        <v>-0.70108195005630569</v>
      </c>
      <c r="CK140" t="str">
        <f t="shared" si="324"/>
        <v>72 Customer service occupations</v>
      </c>
      <c r="CL140" s="68">
        <f t="shared" si="315"/>
        <v>0.12845785957277639</v>
      </c>
      <c r="CM140" s="68">
        <f t="shared" si="315"/>
        <v>-7.0897756825848091E-2</v>
      </c>
      <c r="CN140" s="68">
        <f t="shared" si="315"/>
        <v>0.17282172589306144</v>
      </c>
      <c r="CO140" s="68">
        <f t="shared" si="315"/>
        <v>0.11168645173783021</v>
      </c>
      <c r="CP140" s="68">
        <f t="shared" si="316"/>
        <v>0.28450817763089165</v>
      </c>
    </row>
    <row r="141" spans="1:94" x14ac:dyDescent="0.2">
      <c r="A141" t="str">
        <f t="shared" si="298"/>
        <v>81 Process, plant and machine operatives</v>
      </c>
      <c r="B141" s="27">
        <f t="shared" si="299"/>
        <v>2.930370417583978E-2</v>
      </c>
      <c r="C141" s="27">
        <f t="shared" si="299"/>
        <v>-2.0826670336167079E-2</v>
      </c>
      <c r="D141" s="27">
        <f t="shared" si="299"/>
        <v>2.167658229211495E-2</v>
      </c>
      <c r="E141" s="27">
        <f t="shared" si="299"/>
        <v>7.6632430875495428E-2</v>
      </c>
      <c r="F141" s="27">
        <f t="shared" si="300"/>
        <v>9.8309013167610371E-2</v>
      </c>
      <c r="L141" t="str">
        <f t="shared" si="317"/>
        <v>81 Process, plant and machine operatives</v>
      </c>
      <c r="M141" s="27">
        <f t="shared" si="301"/>
        <v>0.1280394676598236</v>
      </c>
      <c r="N141" s="27">
        <f t="shared" si="301"/>
        <v>-0.10234204262766994</v>
      </c>
      <c r="O141" s="27">
        <f t="shared" si="301"/>
        <v>0.20796175522097776</v>
      </c>
      <c r="P141" s="27">
        <f t="shared" si="301"/>
        <v>0.46342838590961166</v>
      </c>
      <c r="Q141" s="27">
        <f t="shared" si="302"/>
        <v>0.67139014113058937</v>
      </c>
      <c r="W141" t="str">
        <f t="shared" si="318"/>
        <v>81 Process, plant and machine operatives</v>
      </c>
      <c r="X141" s="27">
        <f t="shared" si="303"/>
        <v>0.1062679687198973</v>
      </c>
      <c r="Y141" s="27">
        <f t="shared" si="303"/>
        <v>-7.6649112941822306E-2</v>
      </c>
      <c r="Z141" s="27">
        <f t="shared" si="303"/>
        <v>0.50218244220080344</v>
      </c>
      <c r="AA141" s="27">
        <f t="shared" si="303"/>
        <v>1.2242160498035837</v>
      </c>
      <c r="AB141" s="27">
        <f t="shared" si="304"/>
        <v>1.7263984920043871</v>
      </c>
      <c r="AH141" t="str">
        <f t="shared" si="319"/>
        <v>81 Process, plant and machine operatives</v>
      </c>
      <c r="AI141" s="27">
        <f t="shared" si="305"/>
        <v>9.809584201899757E-3</v>
      </c>
      <c r="AJ141" s="27">
        <f t="shared" si="305"/>
        <v>2.093153007235693E-2</v>
      </c>
      <c r="AK141" s="27">
        <f t="shared" si="305"/>
        <v>0.1432808466290747</v>
      </c>
      <c r="AL141" s="27">
        <f t="shared" si="305"/>
        <v>0.22793068705214303</v>
      </c>
      <c r="AM141" s="27">
        <f t="shared" si="306"/>
        <v>0.37121153368121773</v>
      </c>
      <c r="AS141" t="str">
        <f t="shared" si="320"/>
        <v>81 Process, plant and machine operatives</v>
      </c>
      <c r="AT141" s="27">
        <f t="shared" si="307"/>
        <v>-6.4759744750441106E-3</v>
      </c>
      <c r="AU141" s="27">
        <f t="shared" si="307"/>
        <v>6.284842191238782E-2</v>
      </c>
      <c r="AV141" s="27">
        <f t="shared" si="307"/>
        <v>0.25716116704564351</v>
      </c>
      <c r="AW141" s="27">
        <f t="shared" si="307"/>
        <v>0.54006399071417133</v>
      </c>
      <c r="AX141" s="27">
        <f t="shared" si="308"/>
        <v>0.79722515775981484</v>
      </c>
      <c r="BD141" t="str">
        <f t="shared" si="321"/>
        <v>81 Process, plant and machine operatives</v>
      </c>
      <c r="BE141" s="27">
        <f t="shared" si="309"/>
        <v>0.6415026003687414</v>
      </c>
      <c r="BF141" s="27">
        <f t="shared" si="309"/>
        <v>-1.0464383128987151</v>
      </c>
      <c r="BG141" s="27">
        <f t="shared" si="309"/>
        <v>1.1223080746486174</v>
      </c>
      <c r="BH141" s="27">
        <f t="shared" si="309"/>
        <v>0.83545573991884492</v>
      </c>
      <c r="BI141" s="27">
        <f t="shared" si="310"/>
        <v>1.9577638145674623</v>
      </c>
      <c r="BO141" t="str">
        <f t="shared" si="322"/>
        <v>81 Process, plant and machine operatives</v>
      </c>
      <c r="BP141" s="27">
        <f t="shared" si="311"/>
        <v>0.47821082724119712</v>
      </c>
      <c r="BQ141" s="27">
        <f t="shared" si="311"/>
        <v>-1.4905669769096637</v>
      </c>
      <c r="BR141" s="27">
        <f t="shared" si="311"/>
        <v>0.60953378834671312</v>
      </c>
      <c r="BS141" s="27">
        <f t="shared" si="311"/>
        <v>-0.91977524352048867</v>
      </c>
      <c r="BT141" s="27">
        <f t="shared" si="312"/>
        <v>-0.31024145517377555</v>
      </c>
      <c r="BZ141" t="str">
        <f t="shared" si="323"/>
        <v>81 Process, plant and machine operatives</v>
      </c>
      <c r="CA141" s="68">
        <f t="shared" si="313"/>
        <v>-0.88216736147821884</v>
      </c>
      <c r="CB141" s="68">
        <f t="shared" si="313"/>
        <v>-0.75659220624396184</v>
      </c>
      <c r="CC141" s="68">
        <f t="shared" si="313"/>
        <v>-0.4263849563130675</v>
      </c>
      <c r="CD141" s="68">
        <f t="shared" si="313"/>
        <v>-3.3507869230204386</v>
      </c>
      <c r="CE141" s="68">
        <f t="shared" si="314"/>
        <v>-3.7771718793335061</v>
      </c>
      <c r="CK141" t="str">
        <f t="shared" si="324"/>
        <v>81 Process, plant and machine operatives</v>
      </c>
      <c r="CL141" s="68">
        <f t="shared" si="315"/>
        <v>-0.56029379694032322</v>
      </c>
      <c r="CM141" s="68">
        <f t="shared" si="315"/>
        <v>-0.6498334502568146</v>
      </c>
      <c r="CN141" s="68">
        <f t="shared" si="315"/>
        <v>-0.94728245492925711</v>
      </c>
      <c r="CO141" s="68">
        <f t="shared" si="315"/>
        <v>-0.69315198308998327</v>
      </c>
      <c r="CP141" s="68">
        <f t="shared" si="316"/>
        <v>-1.6404344380192404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3.2083061625748539E-2</v>
      </c>
      <c r="C142" s="27">
        <f t="shared" si="299"/>
        <v>4.8011071879231482E-3</v>
      </c>
      <c r="D142" s="27">
        <f t="shared" si="299"/>
        <v>4.5285426960440314E-2</v>
      </c>
      <c r="E142" s="27">
        <f t="shared" si="299"/>
        <v>8.5636169504612392E-2</v>
      </c>
      <c r="F142" s="27">
        <f t="shared" si="300"/>
        <v>0.13092159646505269</v>
      </c>
      <c r="L142" t="str">
        <f t="shared" si="317"/>
        <v>82 Transport and mobile machine drivers and operatives</v>
      </c>
      <c r="M142" s="27">
        <f t="shared" si="301"/>
        <v>0.17888938593669346</v>
      </c>
      <c r="N142" s="27">
        <f t="shared" si="301"/>
        <v>9.3541149204549034E-3</v>
      </c>
      <c r="O142" s="27">
        <f t="shared" si="301"/>
        <v>0.17448354234444463</v>
      </c>
      <c r="P142" s="27">
        <f t="shared" si="301"/>
        <v>0.33046585526577688</v>
      </c>
      <c r="Q142" s="27">
        <f t="shared" si="302"/>
        <v>0.50494939761022151</v>
      </c>
      <c r="W142" t="str">
        <f t="shared" si="318"/>
        <v>82 Transport and mobile machine drivers and operatives</v>
      </c>
      <c r="X142" s="27">
        <f t="shared" si="303"/>
        <v>0.27956091118101312</v>
      </c>
      <c r="Y142" s="27">
        <f t="shared" si="303"/>
        <v>0.44953611256511983</v>
      </c>
      <c r="Z142" s="27">
        <f t="shared" si="303"/>
        <v>0.4210132487208722</v>
      </c>
      <c r="AA142" s="27">
        <f t="shared" si="303"/>
        <v>0.84014153451290241</v>
      </c>
      <c r="AB142" s="27">
        <f t="shared" si="304"/>
        <v>1.2611547832337746</v>
      </c>
      <c r="AH142" t="str">
        <f t="shared" si="319"/>
        <v>82 Transport and mobile machine drivers and operatives</v>
      </c>
      <c r="AI142" s="27">
        <f t="shared" si="305"/>
        <v>0.11332301179325166</v>
      </c>
      <c r="AJ142" s="27">
        <f t="shared" si="305"/>
        <v>0.2903493068688201</v>
      </c>
      <c r="AK142" s="27">
        <f t="shared" si="305"/>
        <v>0.18219787417314093</v>
      </c>
      <c r="AL142" s="27">
        <f t="shared" si="305"/>
        <v>0.44882550917658803</v>
      </c>
      <c r="AM142" s="27">
        <f t="shared" si="306"/>
        <v>0.63102338334972896</v>
      </c>
      <c r="AS142" t="str">
        <f t="shared" si="320"/>
        <v>82 Transport and mobile machine drivers and operatives</v>
      </c>
      <c r="AT142" s="27">
        <f t="shared" si="307"/>
        <v>0.1704828918105219</v>
      </c>
      <c r="AU142" s="27">
        <f t="shared" si="307"/>
        <v>0.36060328253214835</v>
      </c>
      <c r="AV142" s="27">
        <f t="shared" si="307"/>
        <v>0.2197125202578134</v>
      </c>
      <c r="AW142" s="27">
        <f t="shared" si="307"/>
        <v>0.53107102369370551</v>
      </c>
      <c r="AX142" s="27">
        <f t="shared" si="308"/>
        <v>0.75078354395151892</v>
      </c>
      <c r="BD142" t="str">
        <f t="shared" si="321"/>
        <v>82 Transport and mobile machine drivers and operatives</v>
      </c>
      <c r="BE142" s="27">
        <f t="shared" si="309"/>
        <v>2.9785476577147367</v>
      </c>
      <c r="BF142" s="27">
        <f t="shared" si="309"/>
        <v>-0.65691627501112393</v>
      </c>
      <c r="BG142" s="27">
        <f t="shared" si="309"/>
        <v>1.5518814122069333</v>
      </c>
      <c r="BH142" s="27">
        <f t="shared" si="309"/>
        <v>2.2211960668791466</v>
      </c>
      <c r="BI142" s="27">
        <f t="shared" si="310"/>
        <v>3.7730774790860799</v>
      </c>
      <c r="BO142" t="str">
        <f t="shared" si="322"/>
        <v>82 Transport and mobile machine drivers and operatives</v>
      </c>
      <c r="BP142" s="27">
        <f t="shared" si="311"/>
        <v>4.0997039624987295</v>
      </c>
      <c r="BQ142" s="27">
        <f t="shared" si="311"/>
        <v>-1.4317456110153248</v>
      </c>
      <c r="BR142" s="27">
        <f t="shared" si="311"/>
        <v>0.70692736043786475</v>
      </c>
      <c r="BS142" s="27">
        <f t="shared" si="311"/>
        <v>-0.27551661199776056</v>
      </c>
      <c r="BT142" s="27">
        <f t="shared" si="312"/>
        <v>0.43141074844010419</v>
      </c>
      <c r="BZ142" t="str">
        <f t="shared" si="323"/>
        <v>82 Transport and mobile machine drivers and operatives</v>
      </c>
      <c r="CA142" s="68">
        <f t="shared" si="313"/>
        <v>1.1050166123818865</v>
      </c>
      <c r="CB142" s="68">
        <f t="shared" si="313"/>
        <v>0.10649081437404462</v>
      </c>
      <c r="CC142" s="68">
        <f t="shared" si="313"/>
        <v>-2.1300868304580831</v>
      </c>
      <c r="CD142" s="68">
        <f t="shared" si="313"/>
        <v>-3.4753595165240014</v>
      </c>
      <c r="CE142" s="68">
        <f t="shared" si="314"/>
        <v>-5.6054463469820845</v>
      </c>
      <c r="CK142" t="str">
        <f t="shared" si="324"/>
        <v>82 Transport and mobile machine drivers and operatives</v>
      </c>
      <c r="CL142" s="68">
        <f t="shared" si="315"/>
        <v>0.84709330413768136</v>
      </c>
      <c r="CM142" s="68">
        <f t="shared" si="315"/>
        <v>-0.5295246502911235</v>
      </c>
      <c r="CN142" s="68">
        <f t="shared" si="315"/>
        <v>-0.31940909520891303</v>
      </c>
      <c r="CO142" s="68">
        <f t="shared" si="315"/>
        <v>-2.2354164644804437</v>
      </c>
      <c r="CP142" s="68">
        <f t="shared" si="316"/>
        <v>-2.5548255596893568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4.1228561336953623E-5</v>
      </c>
      <c r="C143" s="27">
        <f t="shared" si="299"/>
        <v>-1.0382628686321635E-4</v>
      </c>
      <c r="D143" s="27">
        <f t="shared" si="299"/>
        <v>2.6221959689130543E-3</v>
      </c>
      <c r="E143" s="27">
        <f t="shared" si="299"/>
        <v>2.9559299200581919E-3</v>
      </c>
      <c r="F143" s="27">
        <f t="shared" si="300"/>
        <v>5.5781258889712462E-3</v>
      </c>
      <c r="L143" t="str">
        <f t="shared" si="317"/>
        <v>91 Elementary trades and related occupations</v>
      </c>
      <c r="M143" s="27">
        <f t="shared" si="301"/>
        <v>5.1805185489155581E-2</v>
      </c>
      <c r="N143" s="27">
        <f t="shared" si="301"/>
        <v>-5.3480402924744624E-2</v>
      </c>
      <c r="O143" s="27">
        <f t="shared" si="301"/>
        <v>0.18792058144205073</v>
      </c>
      <c r="P143" s="27">
        <f t="shared" si="301"/>
        <v>0.28097712357360172</v>
      </c>
      <c r="Q143" s="27">
        <f t="shared" si="302"/>
        <v>0.46889770501565242</v>
      </c>
      <c r="W143" t="str">
        <f t="shared" si="318"/>
        <v>91 Elementary trades and related occupations</v>
      </c>
      <c r="X143" s="27">
        <f t="shared" si="303"/>
        <v>4.8997489874195721E-2</v>
      </c>
      <c r="Y143" s="27">
        <f t="shared" si="303"/>
        <v>-2.3084934885465924E-2</v>
      </c>
      <c r="Z143" s="27">
        <f t="shared" si="303"/>
        <v>1.0022101126065142</v>
      </c>
      <c r="AA143" s="27">
        <f t="shared" si="303"/>
        <v>0.91132445614159252</v>
      </c>
      <c r="AB143" s="27">
        <f t="shared" si="304"/>
        <v>1.9135345687481067</v>
      </c>
      <c r="AH143" t="str">
        <f t="shared" si="319"/>
        <v>91 Elementary trades and related occupations</v>
      </c>
      <c r="AI143" s="27">
        <f t="shared" si="305"/>
        <v>5.0528170401560879E-2</v>
      </c>
      <c r="AJ143" s="27">
        <f t="shared" si="305"/>
        <v>-1.9097611072462883E-2</v>
      </c>
      <c r="AK143" s="27">
        <f t="shared" si="305"/>
        <v>0.72540683193925659</v>
      </c>
      <c r="AL143" s="27">
        <f t="shared" si="305"/>
        <v>0.75114504764575329</v>
      </c>
      <c r="AM143" s="27">
        <f t="shared" si="306"/>
        <v>1.4765518795850099</v>
      </c>
      <c r="AS143" t="str">
        <f t="shared" si="320"/>
        <v>91 Elementary trades and related occupations</v>
      </c>
      <c r="AT143" s="27">
        <f t="shared" si="307"/>
        <v>3.8522164013716775E-3</v>
      </c>
      <c r="AU143" s="27">
        <f t="shared" si="307"/>
        <v>5.1660596296690509E-2</v>
      </c>
      <c r="AV143" s="27">
        <f t="shared" si="307"/>
        <v>0.72837696572099608</v>
      </c>
      <c r="AW143" s="27">
        <f t="shared" si="307"/>
        <v>0.63522332562151274</v>
      </c>
      <c r="AX143" s="27">
        <f t="shared" si="308"/>
        <v>1.3636002913425087</v>
      </c>
      <c r="BD143" t="str">
        <f t="shared" si="321"/>
        <v>91 Elementary trades and related occupations</v>
      </c>
      <c r="BE143" s="27">
        <f t="shared" si="309"/>
        <v>3.8118971303650273E-2</v>
      </c>
      <c r="BF143" s="27">
        <f t="shared" si="309"/>
        <v>-0.33074765948518348</v>
      </c>
      <c r="BG143" s="27">
        <f t="shared" si="309"/>
        <v>2.3335729058941652</v>
      </c>
      <c r="BH143" s="27">
        <f t="shared" si="309"/>
        <v>1.6408641591092561</v>
      </c>
      <c r="BI143" s="27">
        <f t="shared" si="310"/>
        <v>3.9744370650034213</v>
      </c>
      <c r="BO143" t="str">
        <f t="shared" si="322"/>
        <v>91 Elementary trades and related occupations</v>
      </c>
      <c r="BP143" s="27">
        <f t="shared" si="311"/>
        <v>-0.24187975158414687</v>
      </c>
      <c r="BQ143" s="27">
        <f t="shared" si="311"/>
        <v>-0.52950148744894676</v>
      </c>
      <c r="BR143" s="27">
        <f t="shared" si="311"/>
        <v>2.5909886630721992</v>
      </c>
      <c r="BS143" s="27">
        <f t="shared" si="311"/>
        <v>0.10967417944863733</v>
      </c>
      <c r="BT143" s="27">
        <f t="shared" si="312"/>
        <v>2.7006628425208365</v>
      </c>
      <c r="BZ143" t="str">
        <f t="shared" si="323"/>
        <v>91 Elementary trades and related occupations</v>
      </c>
      <c r="CA143" s="68">
        <f t="shared" si="313"/>
        <v>-0.64067197976728441</v>
      </c>
      <c r="CB143" s="68">
        <f t="shared" si="313"/>
        <v>-0.47968265159747148</v>
      </c>
      <c r="CC143" s="68">
        <f t="shared" si="313"/>
        <v>3.3813325089205097</v>
      </c>
      <c r="CD143" s="68">
        <f t="shared" si="313"/>
        <v>-0.86298555507536001</v>
      </c>
      <c r="CE143" s="68">
        <f t="shared" si="314"/>
        <v>2.5183469538451497</v>
      </c>
      <c r="CK143" t="str">
        <f t="shared" si="324"/>
        <v>91 Elementary trades and related occupations</v>
      </c>
      <c r="CL143" s="68">
        <f t="shared" si="315"/>
        <v>-0.10318481610220553</v>
      </c>
      <c r="CM143" s="68">
        <f t="shared" si="315"/>
        <v>-0.4460924613104984</v>
      </c>
      <c r="CN143" s="68">
        <f t="shared" si="315"/>
        <v>1.3820446561389637</v>
      </c>
      <c r="CO143" s="68">
        <f t="shared" si="315"/>
        <v>-1.00205706498779</v>
      </c>
      <c r="CP143" s="68">
        <f t="shared" si="316"/>
        <v>0.37998759115117364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1.7014845022798646E-2</v>
      </c>
      <c r="C144" s="27">
        <f t="shared" si="299"/>
        <v>-1.10951345162228E-2</v>
      </c>
      <c r="D144" s="27">
        <f t="shared" si="299"/>
        <v>1.3239731987188287E-2</v>
      </c>
      <c r="E144" s="27">
        <f t="shared" si="299"/>
        <v>3.248309860794521E-2</v>
      </c>
      <c r="F144" s="27">
        <f t="shared" si="300"/>
        <v>4.5722830595133497E-2</v>
      </c>
      <c r="L144" t="str">
        <f t="shared" ref="L144" si="325">A144</f>
        <v>92 Elementary administration and service occupations</v>
      </c>
      <c r="M144" s="27">
        <f t="shared" si="301"/>
        <v>0.4330251057077743</v>
      </c>
      <c r="N144" s="27">
        <f t="shared" si="301"/>
        <v>-0.24002027749413712</v>
      </c>
      <c r="O144" s="27">
        <f t="shared" si="301"/>
        <v>0.32703188915256987</v>
      </c>
      <c r="P144" s="27">
        <f t="shared" si="301"/>
        <v>0.80177914673976103</v>
      </c>
      <c r="Q144" s="27">
        <f t="shared" si="302"/>
        <v>1.1288110358923309</v>
      </c>
      <c r="W144" t="str">
        <f t="shared" ref="W144" si="326">A144</f>
        <v>92 Elementary administration and service occupations</v>
      </c>
      <c r="X144" s="27">
        <f t="shared" si="303"/>
        <v>0.74776072975748242</v>
      </c>
      <c r="Y144" s="27">
        <f t="shared" si="303"/>
        <v>0.10802705012235325</v>
      </c>
      <c r="Z144" s="27">
        <f t="shared" si="303"/>
        <v>0.52384452089202416</v>
      </c>
      <c r="AA144" s="27">
        <f t="shared" si="303"/>
        <v>2.0392130002961419</v>
      </c>
      <c r="AB144" s="27">
        <f t="shared" si="304"/>
        <v>2.5630575211881661</v>
      </c>
      <c r="AH144" t="str">
        <f t="shared" ref="AH144" si="327">L144</f>
        <v>92 Elementary administration and service occupations</v>
      </c>
      <c r="AI144" s="27">
        <f t="shared" si="305"/>
        <v>0.37753624043180922</v>
      </c>
      <c r="AJ144" s="27">
        <f t="shared" si="305"/>
        <v>6.7492150735408707E-2</v>
      </c>
      <c r="AK144" s="27">
        <f t="shared" si="305"/>
        <v>0.14868955822338181</v>
      </c>
      <c r="AL144" s="27">
        <f t="shared" si="305"/>
        <v>0.95574324600290383</v>
      </c>
      <c r="AM144" s="27">
        <f t="shared" si="306"/>
        <v>1.1044328042262856</v>
      </c>
      <c r="AS144" t="str">
        <f t="shared" ref="AS144" si="328">W144</f>
        <v>92 Elementary administration and service occupations</v>
      </c>
      <c r="AT144" s="27">
        <f t="shared" si="307"/>
        <v>0.21180636529342634</v>
      </c>
      <c r="AU144" s="27">
        <f t="shared" si="307"/>
        <v>0.10674084629115876</v>
      </c>
      <c r="AV144" s="27">
        <f t="shared" si="307"/>
        <v>-2.1475646067442344E-2</v>
      </c>
      <c r="AW144" s="27">
        <f t="shared" si="307"/>
        <v>0.66888052608473458</v>
      </c>
      <c r="AX144" s="27">
        <f t="shared" si="308"/>
        <v>0.64740488001729224</v>
      </c>
      <c r="BD144" t="str">
        <f t="shared" ref="BD144" si="329">AH144</f>
        <v>92 Elementary administration and service occupations</v>
      </c>
      <c r="BE144" s="27">
        <f t="shared" si="309"/>
        <v>1.311313789426821</v>
      </c>
      <c r="BF144" s="27">
        <f t="shared" si="309"/>
        <v>-1.0880719552347617</v>
      </c>
      <c r="BG144" s="27">
        <f t="shared" si="309"/>
        <v>-1.8493351191514602</v>
      </c>
      <c r="BH144" s="27">
        <f t="shared" si="309"/>
        <v>0.20214840907156351</v>
      </c>
      <c r="BI144" s="27">
        <f t="shared" si="310"/>
        <v>-1.6471867100798967</v>
      </c>
      <c r="BO144" t="str">
        <f t="shared" ref="BO144" si="330">AS144</f>
        <v>92 Elementary administration and service occupations</v>
      </c>
      <c r="BP144" s="27">
        <f t="shared" si="311"/>
        <v>2.4533618476609718</v>
      </c>
      <c r="BQ144" s="27">
        <f t="shared" si="311"/>
        <v>-2.9072256227699853</v>
      </c>
      <c r="BR144" s="27">
        <f t="shared" si="311"/>
        <v>-2.5488615847443015</v>
      </c>
      <c r="BS144" s="27">
        <f t="shared" si="311"/>
        <v>-2.1811199966012609</v>
      </c>
      <c r="BT144" s="27">
        <f t="shared" si="312"/>
        <v>-4.7299815813455623</v>
      </c>
      <c r="BZ144" t="str">
        <f t="shared" ref="BZ144" si="331">BD144</f>
        <v>92 Elementary administration and service occupations</v>
      </c>
      <c r="CA144" s="68">
        <f t="shared" si="313"/>
        <v>-1.9646341768472979</v>
      </c>
      <c r="CB144" s="68">
        <f t="shared" si="313"/>
        <v>-1.496951758383652</v>
      </c>
      <c r="CC144" s="68">
        <f t="shared" si="313"/>
        <v>-2.7860136833497364</v>
      </c>
      <c r="CD144" s="68">
        <f t="shared" si="313"/>
        <v>-6.7530305145909608</v>
      </c>
      <c r="CE144" s="68">
        <f t="shared" si="314"/>
        <v>-9.5390441979406972</v>
      </c>
      <c r="CK144" t="str">
        <f t="shared" ref="CK144" si="332">BO144</f>
        <v>92 Elementary administration and service occupations</v>
      </c>
      <c r="CL144" s="68">
        <f t="shared" si="315"/>
        <v>-1.8957121390806506</v>
      </c>
      <c r="CM144" s="68">
        <f t="shared" si="315"/>
        <v>-2.184451322633473</v>
      </c>
      <c r="CN144" s="68">
        <f t="shared" si="315"/>
        <v>-2.1461259605315286</v>
      </c>
      <c r="CO144" s="68">
        <f t="shared" si="315"/>
        <v>-1.4912913309258773</v>
      </c>
      <c r="CP144" s="68">
        <f t="shared" si="316"/>
        <v>-3.6374172914574059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3.2365456848633762</v>
      </c>
      <c r="C146" s="29">
        <f>D35-C35</f>
        <v>-0.85438922998967293</v>
      </c>
      <c r="D146" s="29">
        <f>E35-D35</f>
        <v>2.594671480351133</v>
      </c>
      <c r="E146" s="29">
        <f>F35-E35</f>
        <v>4.4317203376451832</v>
      </c>
      <c r="F146" s="29">
        <f t="shared" ref="F146" si="334">F35-D35</f>
        <v>7.0263918179963163</v>
      </c>
      <c r="L146" s="24" t="str">
        <f t="shared" ref="L146" si="335">L35</f>
        <v>All occupations</v>
      </c>
      <c r="M146" s="29">
        <f>N35-M35</f>
        <v>26.30299506978389</v>
      </c>
      <c r="N146" s="29">
        <f t="shared" ref="N146" si="336">O35-N35</f>
        <v>-6.8965727108918173</v>
      </c>
      <c r="O146" s="29">
        <f>P35-O35</f>
        <v>18.504883143476974</v>
      </c>
      <c r="P146" s="29">
        <f>Q35-P35</f>
        <v>33.074602854135662</v>
      </c>
      <c r="Q146" s="29">
        <f>Q35-O35</f>
        <v>51.579485997612636</v>
      </c>
      <c r="W146" s="24" t="str">
        <f t="shared" ref="W146" si="337">W35</f>
        <v>All occupations</v>
      </c>
      <c r="X146" s="29">
        <f>Y35-X35</f>
        <v>13.409161699331378</v>
      </c>
      <c r="Y146" s="29">
        <f t="shared" ref="Y146" si="338">Z35-Y35</f>
        <v>15.37228908032202</v>
      </c>
      <c r="Z146" s="29">
        <f>AA35-Z35</f>
        <v>18.558647475516921</v>
      </c>
      <c r="AA146" s="29">
        <f>AB35-AA35</f>
        <v>43.249039286940075</v>
      </c>
      <c r="AB146" s="29">
        <f>AB35-Z35</f>
        <v>61.807686762456996</v>
      </c>
      <c r="AH146" s="24" t="str">
        <f t="shared" ref="AH146" si="339">AH35</f>
        <v>All occupations</v>
      </c>
      <c r="AI146" s="29">
        <f>AJ35-AI35</f>
        <v>0.6617380853164434</v>
      </c>
      <c r="AJ146" s="29">
        <f t="shared" ref="AJ146" si="340">AK35-AJ35</f>
        <v>2.4478709322744976</v>
      </c>
      <c r="AK146" s="29">
        <f>AL35-AK35</f>
        <v>2.2238920772346731</v>
      </c>
      <c r="AL146" s="29">
        <f>AM35-AL35</f>
        <v>9.1721933028029454</v>
      </c>
      <c r="AM146" s="29">
        <f>AM35-AK35</f>
        <v>11.396085380037619</v>
      </c>
      <c r="AS146" s="24" t="str">
        <f t="shared" ref="AS146" si="341">AS35</f>
        <v>All occupations</v>
      </c>
      <c r="AT146" s="29">
        <f>AU35-AT35</f>
        <v>1.8137269770525961</v>
      </c>
      <c r="AU146" s="29">
        <f t="shared" ref="AU146" si="342">AV35-AU35</f>
        <v>5.0728914587782512</v>
      </c>
      <c r="AV146" s="29">
        <f>AW35-AV35</f>
        <v>3.4476230821724485</v>
      </c>
      <c r="AW146" s="29">
        <f>AX35-AW35</f>
        <v>11.089801983811334</v>
      </c>
      <c r="AX146" s="29">
        <f>AX35-AV35</f>
        <v>14.537425065983783</v>
      </c>
      <c r="BD146" s="24" t="str">
        <f t="shared" ref="BD146" si="343">BD35</f>
        <v>All occupations</v>
      </c>
      <c r="BE146" s="29">
        <f>BF35-BE35</f>
        <v>26.995651597404901</v>
      </c>
      <c r="BF146" s="29">
        <f t="shared" ref="BF146" si="344">BG35-BF35</f>
        <v>-4.4336335560517455</v>
      </c>
      <c r="BG146" s="29">
        <f>BH35-BG35</f>
        <v>5.7518332006511343</v>
      </c>
      <c r="BH146" s="29">
        <f>BI35-BH35</f>
        <v>12.545344747887583</v>
      </c>
      <c r="BI146" s="29">
        <f>BI35-BG35</f>
        <v>18.297177948538717</v>
      </c>
      <c r="BO146" s="24" t="str">
        <f t="shared" ref="BO146" si="345">BO35</f>
        <v>All occupations</v>
      </c>
      <c r="BP146" s="29">
        <f>BQ35-BP35</f>
        <v>13.205222351938374</v>
      </c>
      <c r="BQ146" s="29">
        <f t="shared" ref="BQ146" si="346">BR35-BQ35</f>
        <v>-10.535959374547218</v>
      </c>
      <c r="BR146" s="29">
        <f>BS35-BR35</f>
        <v>-11.427459203038069</v>
      </c>
      <c r="BS146" s="29">
        <f>BT35-BS35</f>
        <v>-27.848097143899622</v>
      </c>
      <c r="BT146" s="29">
        <f>BT35-BR35</f>
        <v>-39.275556346937691</v>
      </c>
      <c r="BZ146" s="24" t="str">
        <f t="shared" ref="BZ146" si="347">BZ35</f>
        <v>All occupations</v>
      </c>
      <c r="CA146" s="70">
        <f>CB35-CA35</f>
        <v>-13.366779731210869</v>
      </c>
      <c r="CB146" s="70">
        <f t="shared" ref="CB146" si="348">CC35-CB35</f>
        <v>-2.6130131257056206</v>
      </c>
      <c r="CC146" s="70">
        <f>CD35-CC35</f>
        <v>-13.031552414929763</v>
      </c>
      <c r="CD146" s="70">
        <f>CE35-CD35</f>
        <v>-40.362578964375388</v>
      </c>
      <c r="CE146" s="70">
        <f>CE35-CC35</f>
        <v>-53.394131379305151</v>
      </c>
      <c r="CK146" s="24" t="str">
        <f t="shared" ref="CK146" si="349">CK35</f>
        <v>All occupations</v>
      </c>
      <c r="CL146" s="70">
        <f>CM35-CL35</f>
        <v>-0.82626173448058893</v>
      </c>
      <c r="CM146" s="70">
        <f t="shared" ref="CM146" si="350">CN35-CM35</f>
        <v>-6.8594834741880604</v>
      </c>
      <c r="CN146" s="70">
        <f>CO35-CN35</f>
        <v>-1.4765388414353993</v>
      </c>
      <c r="CO146" s="70">
        <f>CP35-CO35</f>
        <v>-9.408026404947865</v>
      </c>
      <c r="CP146" s="70">
        <f>CP35-CN35</f>
        <v>-10.884565246383264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South East Midlands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0.85212924765725206</v>
      </c>
      <c r="C8" s="69">
        <f>'Basic T2'!O8</f>
        <v>7.3783312075811711</v>
      </c>
      <c r="D8" s="69">
        <f>'Basic T2'!Z8</f>
        <v>20.121541740535296</v>
      </c>
      <c r="E8" s="69">
        <f>'Basic T2'!AK8</f>
        <v>3.4002956118790872</v>
      </c>
      <c r="F8" s="69">
        <f>'Basic T2'!AV8</f>
        <v>5.5213116266295366</v>
      </c>
      <c r="G8" s="69">
        <f>'Basic T2'!BG8</f>
        <v>14.818398913356713</v>
      </c>
      <c r="H8" s="69">
        <f>'Basic T2'!BR8</f>
        <v>10.431569347916087</v>
      </c>
      <c r="I8" s="69">
        <f>'Basic T2'!CC8</f>
        <v>7.8460255536226597</v>
      </c>
      <c r="J8" s="69">
        <f>'Basic T2'!CN8</f>
        <v>1.2497767629495293</v>
      </c>
      <c r="K8" s="309">
        <f>SUM(B8:J8)</f>
        <v>71.619380012127337</v>
      </c>
      <c r="L8" s="97"/>
      <c r="M8" s="97">
        <f t="shared" ref="M8:M33" si="0">B8/B$35*100</f>
        <v>7.411104282598469</v>
      </c>
      <c r="N8" s="97">
        <f t="shared" ref="N8:N33" si="1">C8/C$35*100</f>
        <v>9.0070495719672827</v>
      </c>
      <c r="O8" s="97">
        <f t="shared" ref="O8:O33" si="2">D8/D$35*100</f>
        <v>11.43130864866712</v>
      </c>
      <c r="P8" s="97">
        <f t="shared" ref="P8:P33" si="3">E8/E$35*100</f>
        <v>7.0172568969073454</v>
      </c>
      <c r="Q8" s="97">
        <f t="shared" ref="Q8:Q33" si="4">F8/F$35*100</f>
        <v>10.892196864124875</v>
      </c>
      <c r="R8" s="97">
        <f t="shared" ref="R8:R33" si="5">G8/G$35*100</f>
        <v>7.2661222715154166</v>
      </c>
      <c r="S8" s="97">
        <f t="shared" ref="S8:S33" si="6">H8/H$35*100</f>
        <v>5.4261414487360415</v>
      </c>
      <c r="T8" s="97">
        <f t="shared" ref="T8:T33" si="7">I8/I$35*100</f>
        <v>6.2287982452321682</v>
      </c>
      <c r="U8" s="97">
        <f t="shared" ref="U8:U33" si="8">J8/J$35*100</f>
        <v>3.7279843455324224</v>
      </c>
      <c r="V8" s="97">
        <f t="shared" ref="V8:V33" si="9">K8/K$35*100</f>
        <v>7.7488682802305116</v>
      </c>
      <c r="W8" s="97"/>
      <c r="X8" s="97">
        <f t="shared" ref="X8:X32" si="10">IF($K8&gt;0,B8/$K8*100,0)</f>
        <v>1.1898026030286226</v>
      </c>
      <c r="Y8" s="97">
        <f t="shared" ref="Y8:AG23" si="11">IF($K8&gt;0,C8/$K8*100,0)</f>
        <v>10.302143367244726</v>
      </c>
      <c r="Z8" s="97">
        <f t="shared" si="11"/>
        <v>28.095107409653796</v>
      </c>
      <c r="AA8" s="97">
        <f t="shared" si="11"/>
        <v>4.7477311466579488</v>
      </c>
      <c r="AB8" s="97">
        <f t="shared" si="11"/>
        <v>7.7092424225043716</v>
      </c>
      <c r="AC8" s="97">
        <f t="shared" si="11"/>
        <v>20.690487561952516</v>
      </c>
      <c r="AD8" s="97">
        <f t="shared" si="11"/>
        <v>14.565288538032171</v>
      </c>
      <c r="AE8" s="97">
        <f t="shared" si="11"/>
        <v>10.95517100580051</v>
      </c>
      <c r="AF8" s="97">
        <f>IF($K8&gt;0,J8/$K8*100,0)</f>
        <v>1.7450259451253336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0.30069313754559091</v>
      </c>
      <c r="C9" s="69">
        <f>'Basic T2'!O9</f>
        <v>2.7475600258081472</v>
      </c>
      <c r="D9" s="69">
        <f>'Basic T2'!Z9</f>
        <v>6.7602759098907121</v>
      </c>
      <c r="E9" s="69">
        <f>'Basic T2'!AK9</f>
        <v>1.7913619479179379</v>
      </c>
      <c r="F9" s="69">
        <f>'Basic T2'!AV9</f>
        <v>2.2301738335252073</v>
      </c>
      <c r="G9" s="69">
        <f>'Basic T2'!BG9</f>
        <v>6.2577753830626222</v>
      </c>
      <c r="H9" s="69">
        <f>'Basic T2'!BR9</f>
        <v>5.8715108205177868</v>
      </c>
      <c r="I9" s="69">
        <f>'Basic T2'!CC9</f>
        <v>3.9527272336621877</v>
      </c>
      <c r="J9" s="69">
        <f>'Basic T2'!CN9</f>
        <v>1.223495034861575</v>
      </c>
      <c r="K9" s="309">
        <f>SUM(B9:J9)</f>
        <v>31.135573326791768</v>
      </c>
      <c r="L9" s="97"/>
      <c r="M9" s="97">
        <f t="shared" si="0"/>
        <v>2.615176284042354</v>
      </c>
      <c r="N9" s="97">
        <f t="shared" si="1"/>
        <v>3.3540659341751891</v>
      </c>
      <c r="O9" s="97">
        <f t="shared" si="2"/>
        <v>3.8406003611755954</v>
      </c>
      <c r="P9" s="97">
        <f t="shared" si="3"/>
        <v>3.6968688663330038</v>
      </c>
      <c r="Q9" s="97">
        <f t="shared" si="4"/>
        <v>4.3995872862559757</v>
      </c>
      <c r="R9" s="97">
        <f t="shared" si="5"/>
        <v>3.0684665291354527</v>
      </c>
      <c r="S9" s="97">
        <f t="shared" si="6"/>
        <v>3.0541567780765724</v>
      </c>
      <c r="T9" s="97">
        <f t="shared" si="7"/>
        <v>3.1379888184978668</v>
      </c>
      <c r="U9" s="97">
        <f t="shared" si="8"/>
        <v>3.6495880480575025</v>
      </c>
      <c r="V9" s="97">
        <f t="shared" si="9"/>
        <v>3.3687174686225201</v>
      </c>
      <c r="W9" s="97"/>
      <c r="X9" s="97">
        <f t="shared" si="10"/>
        <v>0.96575429779174238</v>
      </c>
      <c r="Y9" s="97">
        <f t="shared" si="11"/>
        <v>8.8245043602389881</v>
      </c>
      <c r="Z9" s="97">
        <f t="shared" si="11"/>
        <v>21.712386147306241</v>
      </c>
      <c r="AA9" s="97">
        <f t="shared" si="11"/>
        <v>5.7534252834088448</v>
      </c>
      <c r="AB9" s="97">
        <f t="shared" si="11"/>
        <v>7.1627839003246194</v>
      </c>
      <c r="AC9" s="97">
        <f t="shared" si="11"/>
        <v>20.098474877537857</v>
      </c>
      <c r="AD9" s="97">
        <f t="shared" si="11"/>
        <v>18.857885669525878</v>
      </c>
      <c r="AE9" s="97">
        <f t="shared" si="11"/>
        <v>12.695212617976479</v>
      </c>
      <c r="AF9" s="97">
        <f t="shared" si="11"/>
        <v>3.9295728458893446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2.3807364793862864</v>
      </c>
      <c r="C10" s="69">
        <f>'Basic T2'!O10</f>
        <v>9.6401146689535739</v>
      </c>
      <c r="D10" s="69">
        <f>'Basic T2'!Z10</f>
        <v>18.39383481955181</v>
      </c>
      <c r="E10" s="69">
        <f>'Basic T2'!AK10</f>
        <v>1.929113021669125</v>
      </c>
      <c r="F10" s="69">
        <f>'Basic T2'!AV10</f>
        <v>5.0519526146734739</v>
      </c>
      <c r="G10" s="69">
        <f>'Basic T2'!BG10</f>
        <v>9.0681790496270587</v>
      </c>
      <c r="H10" s="69">
        <f>'Basic T2'!BR10</f>
        <v>5.8820168703179805</v>
      </c>
      <c r="I10" s="69">
        <f>'Basic T2'!CC10</f>
        <v>3.7177947974720023</v>
      </c>
      <c r="J10" s="69">
        <f>'Basic T2'!CN10</f>
        <v>0.67810284923132846</v>
      </c>
      <c r="K10" s="309">
        <f t="shared" ref="K10:K32" si="12">SUM(B10:J10)</f>
        <v>56.741845170882641</v>
      </c>
      <c r="L10" s="97"/>
      <c r="M10" s="97">
        <f t="shared" si="0"/>
        <v>20.705645729947911</v>
      </c>
      <c r="N10" s="97">
        <f t="shared" si="1"/>
        <v>11.7681069417835</v>
      </c>
      <c r="O10" s="97">
        <f t="shared" si="2"/>
        <v>10.449775954856989</v>
      </c>
      <c r="P10" s="97">
        <f t="shared" si="3"/>
        <v>3.9811484651302158</v>
      </c>
      <c r="Q10" s="97">
        <f t="shared" si="4"/>
        <v>9.9662663780571297</v>
      </c>
      <c r="R10" s="97">
        <f t="shared" si="5"/>
        <v>4.4465328636276364</v>
      </c>
      <c r="S10" s="97">
        <f t="shared" si="6"/>
        <v>3.0596216616796044</v>
      </c>
      <c r="T10" s="97">
        <f t="shared" si="7"/>
        <v>2.951480791435185</v>
      </c>
      <c r="U10" s="97">
        <f t="shared" si="8"/>
        <v>2.0227266833072117</v>
      </c>
      <c r="V10" s="97">
        <f t="shared" si="9"/>
        <v>6.1391914329885466</v>
      </c>
      <c r="W10" s="97"/>
      <c r="X10" s="97">
        <f t="shared" si="10"/>
        <v>4.1957332762382098</v>
      </c>
      <c r="Y10" s="97">
        <f t="shared" si="11"/>
        <v>16.98942753786309</v>
      </c>
      <c r="Z10" s="97">
        <f t="shared" si="11"/>
        <v>32.416701931629632</v>
      </c>
      <c r="AA10" s="97">
        <f t="shared" si="11"/>
        <v>3.399806643332528</v>
      </c>
      <c r="AB10" s="97">
        <f t="shared" si="11"/>
        <v>8.9033985402820637</v>
      </c>
      <c r="AC10" s="97">
        <f t="shared" si="11"/>
        <v>15.981466627173486</v>
      </c>
      <c r="AD10" s="97">
        <f t="shared" si="11"/>
        <v>10.366277044047145</v>
      </c>
      <c r="AE10" s="97">
        <f t="shared" si="11"/>
        <v>6.5521217829197553</v>
      </c>
      <c r="AF10" s="97">
        <f t="shared" si="11"/>
        <v>1.195066616514086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1.9592467554811899</v>
      </c>
      <c r="C11" s="69">
        <f>'Basic T2'!O11</f>
        <v>5.9974177760383736</v>
      </c>
      <c r="D11" s="69">
        <f>'Basic T2'!Z11</f>
        <v>13.248930784957604</v>
      </c>
      <c r="E11" s="69">
        <f>'Basic T2'!AK11</f>
        <v>4.1090918324565653</v>
      </c>
      <c r="F11" s="69">
        <f>'Basic T2'!AV11</f>
        <v>1.0346059441185704</v>
      </c>
      <c r="G11" s="69">
        <f>'Basic T2'!BG11</f>
        <v>3.8354959784197824</v>
      </c>
      <c r="H11" s="69">
        <f>'Basic T2'!BR11</f>
        <v>2.8637736585647611</v>
      </c>
      <c r="I11" s="69">
        <f>'Basic T2'!CC11</f>
        <v>1.5732224813638818</v>
      </c>
      <c r="J11" s="69">
        <f>'Basic T2'!CN11</f>
        <v>0.18488175691773739</v>
      </c>
      <c r="K11" s="309">
        <f t="shared" si="12"/>
        <v>34.806666968318474</v>
      </c>
      <c r="L11" s="97"/>
      <c r="M11" s="97">
        <f t="shared" si="0"/>
        <v>17.039882224596738</v>
      </c>
      <c r="N11" s="97">
        <f t="shared" si="1"/>
        <v>7.3213085307245782</v>
      </c>
      <c r="O11" s="97">
        <f t="shared" si="2"/>
        <v>7.5268892921148893</v>
      </c>
      <c r="P11" s="97">
        <f t="shared" si="3"/>
        <v>8.4800135907585972</v>
      </c>
      <c r="Q11" s="97">
        <f t="shared" si="4"/>
        <v>2.0410243764872305</v>
      </c>
      <c r="R11" s="97">
        <f t="shared" si="5"/>
        <v>1.880714840655533</v>
      </c>
      <c r="S11" s="97">
        <f t="shared" si="6"/>
        <v>1.4896359723324832</v>
      </c>
      <c r="T11" s="97">
        <f t="shared" si="7"/>
        <v>1.248948956934588</v>
      </c>
      <c r="U11" s="97">
        <f t="shared" si="8"/>
        <v>0.55148752641009824</v>
      </c>
      <c r="V11" s="97">
        <f t="shared" si="9"/>
        <v>3.7659119300625004</v>
      </c>
      <c r="W11" s="97"/>
      <c r="X11" s="97">
        <f t="shared" si="10"/>
        <v>5.6289410223177194</v>
      </c>
      <c r="Y11" s="97">
        <f t="shared" si="11"/>
        <v>17.230658084835611</v>
      </c>
      <c r="Z11" s="97">
        <f t="shared" si="11"/>
        <v>38.064347836053855</v>
      </c>
      <c r="AA11" s="97">
        <f t="shared" si="11"/>
        <v>11.805473463450895</v>
      </c>
      <c r="AB11" s="97">
        <f t="shared" si="11"/>
        <v>2.972436128573539</v>
      </c>
      <c r="AC11" s="97">
        <f t="shared" si="11"/>
        <v>11.019429070617148</v>
      </c>
      <c r="AD11" s="97">
        <f t="shared" si="11"/>
        <v>8.2276583999594344</v>
      </c>
      <c r="AE11" s="97">
        <f t="shared" si="11"/>
        <v>4.5198883386215964</v>
      </c>
      <c r="AF11" s="97">
        <f t="shared" si="11"/>
        <v>0.53116765557017975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3.0188908556906608</v>
      </c>
      <c r="C12" s="69">
        <f>'Basic T2'!O12</f>
        <v>16.574288769503163</v>
      </c>
      <c r="D12" s="69">
        <f>'Basic T2'!Z12</f>
        <v>9.8444604389202581</v>
      </c>
      <c r="E12" s="69">
        <f>'Basic T2'!AK12</f>
        <v>0.80395370506504527</v>
      </c>
      <c r="F12" s="69">
        <f>'Basic T2'!AV12</f>
        <v>0.43953499784179312</v>
      </c>
      <c r="G12" s="69">
        <f>'Basic T2'!BG12</f>
        <v>1.8550628867274221</v>
      </c>
      <c r="H12" s="69">
        <f>'Basic T2'!BR12</f>
        <v>1.3578080399763406</v>
      </c>
      <c r="I12" s="69">
        <f>'Basic T2'!CC12</f>
        <v>0.9786023084962393</v>
      </c>
      <c r="J12" s="69">
        <f>'Basic T2'!CN12</f>
        <v>0.2180556279889094</v>
      </c>
      <c r="K12" s="309">
        <f t="shared" si="12"/>
        <v>35.090657630209833</v>
      </c>
      <c r="L12" s="97"/>
      <c r="M12" s="97">
        <f t="shared" si="0"/>
        <v>26.255776351788274</v>
      </c>
      <c r="N12" s="97">
        <f t="shared" si="1"/>
        <v>20.232954629852632</v>
      </c>
      <c r="O12" s="97">
        <f t="shared" si="2"/>
        <v>5.5927655647870189</v>
      </c>
      <c r="P12" s="97">
        <f t="shared" si="3"/>
        <v>1.6591350651845953</v>
      </c>
      <c r="Q12" s="97">
        <f t="shared" si="4"/>
        <v>0.86709500367180403</v>
      </c>
      <c r="R12" s="97">
        <f t="shared" si="5"/>
        <v>0.90962011720188396</v>
      </c>
      <c r="S12" s="97">
        <f t="shared" si="6"/>
        <v>0.7062847630509691</v>
      </c>
      <c r="T12" s="97">
        <f t="shared" si="7"/>
        <v>0.77689223674872032</v>
      </c>
      <c r="U12" s="97">
        <f t="shared" si="8"/>
        <v>0.6504425363769738</v>
      </c>
      <c r="V12" s="97">
        <f t="shared" si="9"/>
        <v>3.7966383372366339</v>
      </c>
      <c r="W12" s="97"/>
      <c r="X12" s="97">
        <f t="shared" si="10"/>
        <v>8.6031184924037252</v>
      </c>
      <c r="Y12" s="97">
        <f t="shared" si="11"/>
        <v>47.232767604885872</v>
      </c>
      <c r="Z12" s="97">
        <f t="shared" si="11"/>
        <v>28.054362909531459</v>
      </c>
      <c r="AA12" s="97">
        <f t="shared" si="11"/>
        <v>2.2910761990761754</v>
      </c>
      <c r="AB12" s="97">
        <f t="shared" si="11"/>
        <v>1.2525698505672742</v>
      </c>
      <c r="AC12" s="97">
        <f t="shared" si="11"/>
        <v>5.2864865237817131</v>
      </c>
      <c r="AD12" s="97">
        <f t="shared" si="11"/>
        <v>3.8694288784357025</v>
      </c>
      <c r="AE12" s="97">
        <f t="shared" si="11"/>
        <v>2.7887830396594011</v>
      </c>
      <c r="AF12" s="97">
        <f t="shared" si="11"/>
        <v>0.62140650165867373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0.90260153902781037</v>
      </c>
      <c r="C13" s="69">
        <f>'Basic T2'!O13</f>
        <v>12.383369286867874</v>
      </c>
      <c r="D13" s="69">
        <f>'Basic T2'!Z13</f>
        <v>22.939022973320643</v>
      </c>
      <c r="E13" s="69">
        <f>'Basic T2'!AK13</f>
        <v>2.0781267150549536</v>
      </c>
      <c r="F13" s="69">
        <f>'Basic T2'!AV13</f>
        <v>3.6637740594581101</v>
      </c>
      <c r="G13" s="69">
        <f>'Basic T2'!BG13</f>
        <v>9.1608662669892755</v>
      </c>
      <c r="H13" s="69">
        <f>'Basic T2'!BR13</f>
        <v>5.989325148770102</v>
      </c>
      <c r="I13" s="69">
        <f>'Basic T2'!CC13</f>
        <v>3.8864751961758763</v>
      </c>
      <c r="J13" s="69">
        <f>'Basic T2'!CN13</f>
        <v>0.76645358782042394</v>
      </c>
      <c r="K13" s="309">
        <f t="shared" si="12"/>
        <v>61.770014773485073</v>
      </c>
      <c r="L13" s="97"/>
      <c r="M13" s="97">
        <f t="shared" si="0"/>
        <v>7.8500698688135735</v>
      </c>
      <c r="N13" s="97">
        <f t="shared" si="1"/>
        <v>15.116917077426958</v>
      </c>
      <c r="O13" s="97">
        <f t="shared" si="2"/>
        <v>13.031956253065827</v>
      </c>
      <c r="P13" s="97">
        <f t="shared" si="3"/>
        <v>4.2886709534668936</v>
      </c>
      <c r="Q13" s="97">
        <f t="shared" si="4"/>
        <v>7.2277297533471199</v>
      </c>
      <c r="R13" s="97">
        <f t="shared" si="5"/>
        <v>4.4919815425502527</v>
      </c>
      <c r="S13" s="97">
        <f t="shared" si="6"/>
        <v>3.115439715328252</v>
      </c>
      <c r="T13" s="97">
        <f t="shared" si="7"/>
        <v>3.0853926891560173</v>
      </c>
      <c r="U13" s="97">
        <f t="shared" si="8"/>
        <v>2.28626988569405</v>
      </c>
      <c r="V13" s="97">
        <f t="shared" si="9"/>
        <v>6.6832149072859739</v>
      </c>
      <c r="W13" s="97"/>
      <c r="X13" s="97">
        <f t="shared" si="10"/>
        <v>1.4612292749770464</v>
      </c>
      <c r="Y13" s="97">
        <f t="shared" si="11"/>
        <v>20.047541403832504</v>
      </c>
      <c r="Z13" s="97">
        <f t="shared" si="11"/>
        <v>37.136178544621743</v>
      </c>
      <c r="AA13" s="97">
        <f t="shared" si="11"/>
        <v>3.3642969370747089</v>
      </c>
      <c r="AB13" s="97">
        <f t="shared" si="11"/>
        <v>5.9313148505685547</v>
      </c>
      <c r="AC13" s="97">
        <f t="shared" si="11"/>
        <v>14.83060397602754</v>
      </c>
      <c r="AD13" s="97">
        <f t="shared" si="11"/>
        <v>9.6961692023765451</v>
      </c>
      <c r="AE13" s="97">
        <f t="shared" si="11"/>
        <v>6.2918476066872424</v>
      </c>
      <c r="AF13" s="97">
        <f t="shared" si="11"/>
        <v>1.2408182038341133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0.30041277473984213</v>
      </c>
      <c r="C14" s="69">
        <f>'Basic T2'!O14</f>
        <v>1.7076948898758055</v>
      </c>
      <c r="D14" s="69">
        <f>'Basic T2'!Z14</f>
        <v>4.3799670304808327</v>
      </c>
      <c r="E14" s="69">
        <f>'Basic T2'!AK14</f>
        <v>0.77792299654007546</v>
      </c>
      <c r="F14" s="69">
        <f>'Basic T2'!AV14</f>
        <v>1.8093655945556961</v>
      </c>
      <c r="G14" s="69">
        <f>'Basic T2'!BG14</f>
        <v>3.6754452954903702</v>
      </c>
      <c r="H14" s="69">
        <f>'Basic T2'!BR14</f>
        <v>2.5532043005755627</v>
      </c>
      <c r="I14" s="69">
        <f>'Basic T2'!CC14</f>
        <v>2.3152763334386921</v>
      </c>
      <c r="J14" s="69">
        <f>'Basic T2'!CN14</f>
        <v>0.39062168907963718</v>
      </c>
      <c r="K14" s="309">
        <f t="shared" si="12"/>
        <v>17.909910904776513</v>
      </c>
      <c r="L14" s="97"/>
      <c r="M14" s="97">
        <f t="shared" si="0"/>
        <v>2.6127379239038202</v>
      </c>
      <c r="N14" s="97">
        <f t="shared" si="1"/>
        <v>2.0846573695556589</v>
      </c>
      <c r="O14" s="97">
        <f t="shared" si="2"/>
        <v>2.4883160367154051</v>
      </c>
      <c r="P14" s="97">
        <f t="shared" si="3"/>
        <v>1.6054149802925397</v>
      </c>
      <c r="Q14" s="97">
        <f t="shared" si="4"/>
        <v>3.5694355957056612</v>
      </c>
      <c r="R14" s="97">
        <f t="shared" si="5"/>
        <v>1.8022348484104587</v>
      </c>
      <c r="S14" s="97">
        <f t="shared" si="6"/>
        <v>1.3280885378202272</v>
      </c>
      <c r="T14" s="97">
        <f t="shared" si="7"/>
        <v>1.8380502414106801</v>
      </c>
      <c r="U14" s="97">
        <f t="shared" si="8"/>
        <v>1.1651933249883353</v>
      </c>
      <c r="V14" s="97">
        <f t="shared" si="9"/>
        <v>1.9377651759660208</v>
      </c>
      <c r="W14" s="97"/>
      <c r="X14" s="97">
        <f t="shared" si="10"/>
        <v>1.6773549368116794</v>
      </c>
      <c r="Y14" s="97">
        <f t="shared" si="11"/>
        <v>9.5349156059752875</v>
      </c>
      <c r="Z14" s="97">
        <f t="shared" si="11"/>
        <v>24.4555489626289</v>
      </c>
      <c r="AA14" s="97">
        <f t="shared" si="11"/>
        <v>4.3435335925239364</v>
      </c>
      <c r="AB14" s="97">
        <f t="shared" si="11"/>
        <v>10.102594056306245</v>
      </c>
      <c r="AC14" s="97">
        <f t="shared" si="11"/>
        <v>20.521851365045826</v>
      </c>
      <c r="AD14" s="97">
        <f t="shared" si="11"/>
        <v>14.255817988991959</v>
      </c>
      <c r="AE14" s="97">
        <f t="shared" si="11"/>
        <v>12.92734701891351</v>
      </c>
      <c r="AF14" s="97">
        <f t="shared" si="11"/>
        <v>2.181036472802663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6.5409082241737818E-2</v>
      </c>
      <c r="C15" s="69">
        <f>'Basic T2'!O15</f>
        <v>1.5256352640911215</v>
      </c>
      <c r="D15" s="69">
        <f>'Basic T2'!Z15</f>
        <v>4.4435720147796616</v>
      </c>
      <c r="E15" s="69">
        <f>'Basic T2'!AK15</f>
        <v>2.152028208065818</v>
      </c>
      <c r="F15" s="69">
        <f>'Basic T2'!AV15</f>
        <v>0.77853465923723775</v>
      </c>
      <c r="G15" s="69">
        <f>'Basic T2'!BG15</f>
        <v>3.3348589090766017</v>
      </c>
      <c r="H15" s="69">
        <f>'Basic T2'!BR15</f>
        <v>2.4384766257525481</v>
      </c>
      <c r="I15" s="69">
        <f>'Basic T2'!CC15</f>
        <v>0.73361389056480264</v>
      </c>
      <c r="J15" s="69">
        <f>'Basic T2'!CN15</f>
        <v>0.10787038926119301</v>
      </c>
      <c r="K15" s="309">
        <f t="shared" si="12"/>
        <v>15.579999043070721</v>
      </c>
      <c r="L15" s="97"/>
      <c r="M15" s="97">
        <f t="shared" si="0"/>
        <v>0.56887324411796125</v>
      </c>
      <c r="N15" s="97">
        <f t="shared" si="1"/>
        <v>1.8624092719354866</v>
      </c>
      <c r="O15" s="97">
        <f t="shared" si="2"/>
        <v>2.5244508526499518</v>
      </c>
      <c r="P15" s="97">
        <f t="shared" si="3"/>
        <v>4.441182917341604</v>
      </c>
      <c r="Q15" s="97">
        <f t="shared" si="4"/>
        <v>1.5358583878977543</v>
      </c>
      <c r="R15" s="97">
        <f t="shared" si="5"/>
        <v>1.6352301441798685</v>
      </c>
      <c r="S15" s="97">
        <f t="shared" si="6"/>
        <v>1.2684111708861106</v>
      </c>
      <c r="T15" s="97">
        <f t="shared" si="7"/>
        <v>0.58240097269606084</v>
      </c>
      <c r="U15" s="97">
        <f t="shared" si="8"/>
        <v>0.32176876257736609</v>
      </c>
      <c r="V15" s="97">
        <f t="shared" si="9"/>
        <v>1.6856800543432464</v>
      </c>
      <c r="W15" s="97"/>
      <c r="X15" s="97">
        <f t="shared" si="10"/>
        <v>0.419827254551911</v>
      </c>
      <c r="Y15" s="97">
        <f t="shared" si="11"/>
        <v>9.792268021798467</v>
      </c>
      <c r="Z15" s="97">
        <f t="shared" si="11"/>
        <v>28.521003130330495</v>
      </c>
      <c r="AA15" s="97">
        <f t="shared" si="11"/>
        <v>13.812762132504384</v>
      </c>
      <c r="AB15" s="97">
        <f t="shared" si="11"/>
        <v>4.9970135241022025</v>
      </c>
      <c r="AC15" s="97">
        <f t="shared" si="11"/>
        <v>21.404743991687187</v>
      </c>
      <c r="AD15" s="97">
        <f t="shared" si="11"/>
        <v>15.651327185652633</v>
      </c>
      <c r="AE15" s="97">
        <f t="shared" si="11"/>
        <v>4.7086902158128243</v>
      </c>
      <c r="AF15" s="97">
        <f t="shared" si="11"/>
        <v>0.69236454355989763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3.0831892277688403E-2</v>
      </c>
      <c r="C16" s="69">
        <f>'Basic T2'!O16</f>
        <v>0.50093181030386669</v>
      </c>
      <c r="D16" s="69">
        <f>'Basic T2'!Z16</f>
        <v>2.3898395420386063</v>
      </c>
      <c r="E16" s="69">
        <f>'Basic T2'!AK16</f>
        <v>0.65854322633727425</v>
      </c>
      <c r="F16" s="69">
        <f>'Basic T2'!AV16</f>
        <v>0.45741232552020478</v>
      </c>
      <c r="G16" s="69">
        <f>'Basic T2'!BG16</f>
        <v>2.3999052830037764</v>
      </c>
      <c r="H16" s="69">
        <f>'Basic T2'!BR16</f>
        <v>2.3991506752116822</v>
      </c>
      <c r="I16" s="69">
        <f>'Basic T2'!CC16</f>
        <v>1.2601286190382455</v>
      </c>
      <c r="J16" s="69">
        <f>'Basic T2'!CN16</f>
        <v>0.15414590137040812</v>
      </c>
      <c r="K16" s="309">
        <f t="shared" si="12"/>
        <v>10.250889275101754</v>
      </c>
      <c r="L16" s="97"/>
      <c r="M16" s="97">
        <f t="shared" si="0"/>
        <v>0.26814989572063014</v>
      </c>
      <c r="N16" s="97">
        <f t="shared" si="1"/>
        <v>0.61150923164661986</v>
      </c>
      <c r="O16" s="97">
        <f t="shared" si="2"/>
        <v>1.3576988174220201</v>
      </c>
      <c r="P16" s="97">
        <f t="shared" si="3"/>
        <v>1.3590486017693861</v>
      </c>
      <c r="Q16" s="97">
        <f t="shared" si="4"/>
        <v>0.90236259688979381</v>
      </c>
      <c r="R16" s="97">
        <f t="shared" si="5"/>
        <v>1.1767806581751101</v>
      </c>
      <c r="S16" s="97">
        <f t="shared" si="6"/>
        <v>1.2479551720690809</v>
      </c>
      <c r="T16" s="97">
        <f t="shared" si="7"/>
        <v>1.0003901819320722</v>
      </c>
      <c r="U16" s="97">
        <f t="shared" si="8"/>
        <v>0.45980492218518942</v>
      </c>
      <c r="V16" s="97">
        <f t="shared" si="9"/>
        <v>1.1090963191044201</v>
      </c>
      <c r="W16" s="97"/>
      <c r="X16" s="97">
        <f t="shared" si="10"/>
        <v>0.30077285443493734</v>
      </c>
      <c r="Y16" s="97">
        <f t="shared" si="11"/>
        <v>4.8867156483737775</v>
      </c>
      <c r="Z16" s="97">
        <f t="shared" si="11"/>
        <v>23.313485083125958</v>
      </c>
      <c r="AA16" s="97">
        <f t="shared" si="11"/>
        <v>6.4242546052741103</v>
      </c>
      <c r="AB16" s="97">
        <f t="shared" si="11"/>
        <v>4.4621721417985398</v>
      </c>
      <c r="AC16" s="97">
        <f t="shared" si="11"/>
        <v>23.411678914851553</v>
      </c>
      <c r="AD16" s="97">
        <f t="shared" si="11"/>
        <v>23.40431752627498</v>
      </c>
      <c r="AE16" s="97">
        <f t="shared" si="11"/>
        <v>12.292871235073768</v>
      </c>
      <c r="AF16" s="97">
        <f t="shared" si="11"/>
        <v>1.5037319907923599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0.15506035573948659</v>
      </c>
      <c r="C17" s="69">
        <f>'Basic T2'!O17</f>
        <v>2.3043376125388568</v>
      </c>
      <c r="D17" s="69">
        <f>'Basic T2'!Z17</f>
        <v>4.9912937518917184</v>
      </c>
      <c r="E17" s="69">
        <f>'Basic T2'!AK17</f>
        <v>0.68989387051763462</v>
      </c>
      <c r="F17" s="69">
        <f>'Basic T2'!AV17</f>
        <v>0.80879409463137675</v>
      </c>
      <c r="G17" s="69">
        <f>'Basic T2'!BG17</f>
        <v>2.197002871610668</v>
      </c>
      <c r="H17" s="69">
        <f>'Basic T2'!BR17</f>
        <v>0.97371875034334909</v>
      </c>
      <c r="I17" s="69">
        <f>'Basic T2'!CC17</f>
        <v>0.87510680605523272</v>
      </c>
      <c r="J17" s="69">
        <f>'Basic T2'!CN17</f>
        <v>0.28139641235975188</v>
      </c>
      <c r="K17" s="309">
        <f t="shared" si="12"/>
        <v>13.276604525688073</v>
      </c>
      <c r="L17" s="97"/>
      <c r="M17" s="97">
        <f t="shared" si="0"/>
        <v>1.3485847007851743</v>
      </c>
      <c r="N17" s="97">
        <f t="shared" si="1"/>
        <v>2.8130050715750401</v>
      </c>
      <c r="O17" s="97">
        <f t="shared" si="2"/>
        <v>2.8356186702679604</v>
      </c>
      <c r="P17" s="97">
        <f t="shared" si="3"/>
        <v>1.4237475424522366</v>
      </c>
      <c r="Q17" s="97">
        <f t="shared" si="4"/>
        <v>1.5955528499383669</v>
      </c>
      <c r="R17" s="97">
        <f t="shared" si="5"/>
        <v>1.0772885511676007</v>
      </c>
      <c r="S17" s="97">
        <f t="shared" si="6"/>
        <v>0.50649480384320111</v>
      </c>
      <c r="T17" s="97">
        <f t="shared" si="7"/>
        <v>0.69472928691021074</v>
      </c>
      <c r="U17" s="97">
        <f t="shared" si="8"/>
        <v>0.8393830412483877</v>
      </c>
      <c r="V17" s="97">
        <f t="shared" si="9"/>
        <v>1.4364639802920476</v>
      </c>
      <c r="W17" s="97"/>
      <c r="X17" s="97">
        <f t="shared" si="10"/>
        <v>1.1679217787911811</v>
      </c>
      <c r="Y17" s="97">
        <f t="shared" si="11"/>
        <v>17.356377589468288</v>
      </c>
      <c r="Z17" s="97">
        <f t="shared" si="11"/>
        <v>37.594655638302513</v>
      </c>
      <c r="AA17" s="97">
        <f t="shared" si="11"/>
        <v>5.1963125751226684</v>
      </c>
      <c r="AB17" s="97">
        <f t="shared" si="11"/>
        <v>6.0918745682790476</v>
      </c>
      <c r="AC17" s="97">
        <f t="shared" si="11"/>
        <v>16.547927351152357</v>
      </c>
      <c r="AD17" s="97">
        <f t="shared" si="11"/>
        <v>7.3340947111843358</v>
      </c>
      <c r="AE17" s="97">
        <f t="shared" si="11"/>
        <v>6.5913449810306783</v>
      </c>
      <c r="AF17" s="97">
        <f t="shared" si="11"/>
        <v>2.1194908066689453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0.59411143770578301</v>
      </c>
      <c r="C18" s="69">
        <f>'Basic T2'!O18</f>
        <v>6.4995220160095331</v>
      </c>
      <c r="D18" s="69">
        <f>'Basic T2'!Z18</f>
        <v>14.471150819291779</v>
      </c>
      <c r="E18" s="69">
        <f>'Basic T2'!AK18</f>
        <v>3.9755806688784094</v>
      </c>
      <c r="F18" s="69">
        <f>'Basic T2'!AV18</f>
        <v>3.6108593079965781</v>
      </c>
      <c r="G18" s="69">
        <f>'Basic T2'!BG18</f>
        <v>11.545473944523645</v>
      </c>
      <c r="H18" s="69">
        <f>'Basic T2'!BR18</f>
        <v>9.206678666296483</v>
      </c>
      <c r="I18" s="69">
        <f>'Basic T2'!CC18</f>
        <v>5.5462609189315417</v>
      </c>
      <c r="J18" s="69">
        <f>'Basic T2'!CN18</f>
        <v>0.9747900357789846</v>
      </c>
      <c r="K18" s="309">
        <f t="shared" si="12"/>
        <v>56.424427815412741</v>
      </c>
      <c r="L18" s="97"/>
      <c r="M18" s="97">
        <f t="shared" si="0"/>
        <v>5.1670821444366952</v>
      </c>
      <c r="N18" s="97">
        <f t="shared" si="1"/>
        <v>7.9342489982205873</v>
      </c>
      <c r="O18" s="97">
        <f t="shared" si="2"/>
        <v>8.2212483342409914</v>
      </c>
      <c r="P18" s="97">
        <f t="shared" si="3"/>
        <v>8.2044839779331991</v>
      </c>
      <c r="Q18" s="97">
        <f t="shared" si="4"/>
        <v>7.1233418960931578</v>
      </c>
      <c r="R18" s="97">
        <f t="shared" si="5"/>
        <v>5.6612611020943948</v>
      </c>
      <c r="S18" s="97">
        <f t="shared" si="6"/>
        <v>4.7889956966412788</v>
      </c>
      <c r="T18" s="97">
        <f t="shared" si="7"/>
        <v>4.4030624222845853</v>
      </c>
      <c r="U18" s="97">
        <f t="shared" si="8"/>
        <v>2.9077208836789672</v>
      </c>
      <c r="V18" s="97">
        <f t="shared" si="9"/>
        <v>6.1048484202875306</v>
      </c>
      <c r="W18" s="97"/>
      <c r="X18" s="97">
        <f t="shared" si="10"/>
        <v>1.0529330304409346</v>
      </c>
      <c r="Y18" s="97">
        <f t="shared" si="11"/>
        <v>11.518986133580501</v>
      </c>
      <c r="Z18" s="97">
        <f t="shared" si="11"/>
        <v>25.646960686305587</v>
      </c>
      <c r="AA18" s="97">
        <f t="shared" si="11"/>
        <v>7.0458502155912885</v>
      </c>
      <c r="AB18" s="97">
        <f t="shared" si="11"/>
        <v>6.3994610983192741</v>
      </c>
      <c r="AC18" s="97">
        <f t="shared" si="11"/>
        <v>20.461836108101242</v>
      </c>
      <c r="AD18" s="97">
        <f t="shared" si="11"/>
        <v>16.316831242693812</v>
      </c>
      <c r="AE18" s="97">
        <f t="shared" si="11"/>
        <v>9.8295386123818886</v>
      </c>
      <c r="AF18" s="97">
        <f t="shared" si="11"/>
        <v>1.7276028725854684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0.36025551797842847</v>
      </c>
      <c r="C19" s="69">
        <f>'Basic T2'!O19</f>
        <v>4.6617310930595561</v>
      </c>
      <c r="D19" s="69">
        <f>'Basic T2'!Z19</f>
        <v>15.205681195174781</v>
      </c>
      <c r="E19" s="69">
        <f>'Basic T2'!AK19</f>
        <v>5.8340743568733631</v>
      </c>
      <c r="F19" s="69">
        <f>'Basic T2'!AV19</f>
        <v>5.4127829585586449</v>
      </c>
      <c r="G19" s="69">
        <f>'Basic T2'!BG19</f>
        <v>19.144513325961178</v>
      </c>
      <c r="H19" s="69">
        <f>'Basic T2'!BR19</f>
        <v>21.020115303293661</v>
      </c>
      <c r="I19" s="69">
        <f>'Basic T2'!CC19</f>
        <v>9.2126113199075146</v>
      </c>
      <c r="J19" s="69">
        <f>'Basic T2'!CN19</f>
        <v>1.855923175126265</v>
      </c>
      <c r="K19" s="309">
        <f t="shared" si="12"/>
        <v>82.707688245933383</v>
      </c>
      <c r="L19" s="97"/>
      <c r="M19" s="97">
        <f t="shared" si="0"/>
        <v>3.1331998279133808</v>
      </c>
      <c r="N19" s="97">
        <f t="shared" si="1"/>
        <v>5.6907777470366048</v>
      </c>
      <c r="O19" s="97">
        <f t="shared" si="2"/>
        <v>8.638544560683961</v>
      </c>
      <c r="P19" s="97">
        <f t="shared" si="3"/>
        <v>12.039893935932202</v>
      </c>
      <c r="Q19" s="97">
        <f t="shared" si="4"/>
        <v>10.678096357222126</v>
      </c>
      <c r="R19" s="97">
        <f t="shared" si="5"/>
        <v>9.3874092247378549</v>
      </c>
      <c r="S19" s="97">
        <f t="shared" si="6"/>
        <v>10.933936697376975</v>
      </c>
      <c r="T19" s="97">
        <f t="shared" si="7"/>
        <v>7.3137025658743724</v>
      </c>
      <c r="U19" s="97">
        <f t="shared" si="8"/>
        <v>5.5360707195841448</v>
      </c>
      <c r="V19" s="97">
        <f t="shared" si="9"/>
        <v>8.9485692541821056</v>
      </c>
      <c r="W19" s="97"/>
      <c r="X19" s="97">
        <f t="shared" si="10"/>
        <v>0.43557681954209582</v>
      </c>
      <c r="Y19" s="97">
        <f t="shared" si="11"/>
        <v>5.6363938975029528</v>
      </c>
      <c r="Z19" s="97">
        <f t="shared" si="11"/>
        <v>18.384846097935064</v>
      </c>
      <c r="AA19" s="97">
        <f t="shared" si="11"/>
        <v>7.0538476901030007</v>
      </c>
      <c r="AB19" s="97">
        <f t="shared" si="11"/>
        <v>6.5444737645956197</v>
      </c>
      <c r="AC19" s="97">
        <f t="shared" si="11"/>
        <v>23.147199168515613</v>
      </c>
      <c r="AD19" s="97">
        <f t="shared" si="11"/>
        <v>25.41494720634655</v>
      </c>
      <c r="AE19" s="97">
        <f t="shared" si="11"/>
        <v>11.13876051342843</v>
      </c>
      <c r="AF19" s="97">
        <f t="shared" si="11"/>
        <v>2.2439548420306843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3.2020170336780604E-2</v>
      </c>
      <c r="C20" s="69">
        <f>'Basic T2'!O20</f>
        <v>0.70021942766011613</v>
      </c>
      <c r="D20" s="69">
        <f>'Basic T2'!Z20</f>
        <v>2.627890270855131</v>
      </c>
      <c r="E20" s="69">
        <f>'Basic T2'!AK20</f>
        <v>1.1620406042052411</v>
      </c>
      <c r="F20" s="69">
        <f>'Basic T2'!AV20</f>
        <v>0.90081895139374879</v>
      </c>
      <c r="G20" s="69">
        <f>'Basic T2'!BG20</f>
        <v>3.303094427005858</v>
      </c>
      <c r="H20" s="69">
        <f>'Basic T2'!BR20</f>
        <v>4.2568100340459232</v>
      </c>
      <c r="I20" s="69">
        <f>'Basic T2'!CC20</f>
        <v>3.4929994362895744</v>
      </c>
      <c r="J20" s="69">
        <f>'Basic T2'!CN20</f>
        <v>0.82082368527882599</v>
      </c>
      <c r="K20" s="309">
        <f t="shared" si="12"/>
        <v>17.296717007071198</v>
      </c>
      <c r="L20" s="97"/>
      <c r="M20" s="97">
        <f t="shared" si="0"/>
        <v>0.27848453995079531</v>
      </c>
      <c r="N20" s="97">
        <f t="shared" si="1"/>
        <v>0.85478828731745327</v>
      </c>
      <c r="O20" s="97">
        <f t="shared" si="2"/>
        <v>1.4929385217265798</v>
      </c>
      <c r="P20" s="97">
        <f t="shared" si="3"/>
        <v>2.3981260381768159</v>
      </c>
      <c r="Q20" s="97">
        <f t="shared" si="4"/>
        <v>1.7770953753437897</v>
      </c>
      <c r="R20" s="97">
        <f t="shared" si="5"/>
        <v>1.6196546011021784</v>
      </c>
      <c r="S20" s="97">
        <f t="shared" si="6"/>
        <v>2.2142452966337571</v>
      </c>
      <c r="T20" s="97">
        <f t="shared" si="7"/>
        <v>2.7730203796381652</v>
      </c>
      <c r="U20" s="97">
        <f t="shared" si="8"/>
        <v>2.4484515474106874</v>
      </c>
      <c r="V20" s="97">
        <f t="shared" si="9"/>
        <v>1.8714205812103133</v>
      </c>
      <c r="W20" s="97"/>
      <c r="X20" s="97">
        <f t="shared" si="10"/>
        <v>0.18512282026519947</v>
      </c>
      <c r="Y20" s="97">
        <f t="shared" si="11"/>
        <v>4.048279377952789</v>
      </c>
      <c r="Z20" s="97">
        <f t="shared" si="11"/>
        <v>15.193000323592065</v>
      </c>
      <c r="AA20" s="97">
        <f t="shared" si="11"/>
        <v>6.7182726278644607</v>
      </c>
      <c r="AB20" s="97">
        <f t="shared" si="11"/>
        <v>5.2080342820286551</v>
      </c>
      <c r="AC20" s="97">
        <f t="shared" si="11"/>
        <v>19.096655311268005</v>
      </c>
      <c r="AD20" s="97">
        <f t="shared" si="11"/>
        <v>24.610508643378193</v>
      </c>
      <c r="AE20" s="97">
        <f t="shared" si="11"/>
        <v>20.194580479414537</v>
      </c>
      <c r="AF20" s="97">
        <f t="shared" si="11"/>
        <v>4.7455461342361041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1.6150833807888072E-2</v>
      </c>
      <c r="C21" s="69">
        <f>'Basic T2'!O21</f>
        <v>0.11243335575835342</v>
      </c>
      <c r="D21" s="69">
        <f>'Basic T2'!Z21</f>
        <v>1.4775269970978084</v>
      </c>
      <c r="E21" s="69">
        <f>'Basic T2'!AK21</f>
        <v>0.58461381087366771</v>
      </c>
      <c r="F21" s="69">
        <f>'Basic T2'!AV21</f>
        <v>0.75162040989076195</v>
      </c>
      <c r="G21" s="69">
        <f>'Basic T2'!BG21</f>
        <v>1.4837899291888323</v>
      </c>
      <c r="H21" s="69">
        <f>'Basic T2'!BR21</f>
        <v>2.1987422384582755</v>
      </c>
      <c r="I21" s="69">
        <f>'Basic T2'!CC21</f>
        <v>1.7455465348575596</v>
      </c>
      <c r="J21" s="69">
        <f>'Basic T2'!CN21</f>
        <v>0.95321695624194724</v>
      </c>
      <c r="K21" s="309">
        <f t="shared" si="12"/>
        <v>9.3236410661750941</v>
      </c>
      <c r="L21" s="97"/>
      <c r="M21" s="97">
        <f t="shared" si="0"/>
        <v>0.1404663833922527</v>
      </c>
      <c r="N21" s="97">
        <f t="shared" si="1"/>
        <v>0.13725228379793922</v>
      </c>
      <c r="O21" s="97">
        <f t="shared" si="2"/>
        <v>0.83940223658597268</v>
      </c>
      <c r="P21" s="97">
        <f t="shared" si="3"/>
        <v>1.2064790137800554</v>
      </c>
      <c r="Q21" s="97">
        <f t="shared" si="4"/>
        <v>1.482763159416526</v>
      </c>
      <c r="R21" s="97">
        <f t="shared" si="5"/>
        <v>0.72756841773312875</v>
      </c>
      <c r="S21" s="97">
        <f t="shared" si="6"/>
        <v>1.1437096372818063</v>
      </c>
      <c r="T21" s="97">
        <f t="shared" si="7"/>
        <v>1.3857534772202911</v>
      </c>
      <c r="U21" s="97">
        <f t="shared" si="8"/>
        <v>2.8433701090580685</v>
      </c>
      <c r="V21" s="97">
        <f t="shared" si="9"/>
        <v>1.0087725766643756</v>
      </c>
      <c r="W21" s="97"/>
      <c r="X21" s="97">
        <f t="shared" si="10"/>
        <v>0.17322453420564535</v>
      </c>
      <c r="Y21" s="97">
        <f t="shared" si="11"/>
        <v>1.2058953681330182</v>
      </c>
      <c r="Z21" s="97">
        <f t="shared" si="11"/>
        <v>15.847102935548174</v>
      </c>
      <c r="AA21" s="97">
        <f t="shared" si="11"/>
        <v>6.2702307684769991</v>
      </c>
      <c r="AB21" s="97">
        <f t="shared" si="11"/>
        <v>8.0614472882009469</v>
      </c>
      <c r="AC21" s="97">
        <f t="shared" si="11"/>
        <v>15.914275535250075</v>
      </c>
      <c r="AD21" s="97">
        <f t="shared" si="11"/>
        <v>23.582441911401055</v>
      </c>
      <c r="AE21" s="97">
        <f t="shared" si="11"/>
        <v>18.721726013136283</v>
      </c>
      <c r="AF21" s="97">
        <f t="shared" si="11"/>
        <v>10.223655645647806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3.0639349135853821E-2</v>
      </c>
      <c r="C22" s="69">
        <f>'Basic T2'!O22</f>
        <v>0.51490850678659927</v>
      </c>
      <c r="D22" s="69">
        <f>'Basic T2'!Z22</f>
        <v>1.6361812725106899</v>
      </c>
      <c r="E22" s="69">
        <f>'Basic T2'!AK22</f>
        <v>0.66488895938305748</v>
      </c>
      <c r="F22" s="69">
        <f>'Basic T2'!AV22</f>
        <v>2.1640028864394205</v>
      </c>
      <c r="G22" s="69">
        <f>'Basic T2'!BG22</f>
        <v>13.291212945910186</v>
      </c>
      <c r="H22" s="69">
        <f>'Basic T2'!BR22</f>
        <v>7.5811339907579391</v>
      </c>
      <c r="I22" s="69">
        <f>'Basic T2'!CC22</f>
        <v>3.6734609626033743</v>
      </c>
      <c r="J22" s="69">
        <f>'Basic T2'!CN22</f>
        <v>1.3383980930219301</v>
      </c>
      <c r="K22" s="309">
        <f t="shared" si="12"/>
        <v>30.894826966549051</v>
      </c>
      <c r="L22" s="97"/>
      <c r="M22" s="97">
        <f t="shared" si="0"/>
        <v>0.26647531723742662</v>
      </c>
      <c r="N22" s="97">
        <f t="shared" si="1"/>
        <v>0.62857119247903193</v>
      </c>
      <c r="O22" s="97">
        <f t="shared" si="2"/>
        <v>0.92953578669171322</v>
      </c>
      <c r="P22" s="97">
        <f t="shared" si="3"/>
        <v>1.3721444157997573</v>
      </c>
      <c r="Q22" s="97">
        <f t="shared" si="4"/>
        <v>4.269048198610971</v>
      </c>
      <c r="R22" s="97">
        <f t="shared" si="5"/>
        <v>6.5172748396375448</v>
      </c>
      <c r="S22" s="97">
        <f t="shared" si="6"/>
        <v>3.9434435992980408</v>
      </c>
      <c r="T22" s="97">
        <f t="shared" si="7"/>
        <v>2.9162850721570823</v>
      </c>
      <c r="U22" s="97">
        <f t="shared" si="8"/>
        <v>3.9923347007194265</v>
      </c>
      <c r="V22" s="97">
        <f t="shared" si="9"/>
        <v>3.3426698843771683</v>
      </c>
      <c r="W22" s="97"/>
      <c r="X22" s="97">
        <f t="shared" si="10"/>
        <v>9.9173072466235718E-2</v>
      </c>
      <c r="Y22" s="97">
        <f t="shared" si="11"/>
        <v>1.6666495894089628</v>
      </c>
      <c r="Z22" s="97">
        <f t="shared" si="11"/>
        <v>5.2959716339639726</v>
      </c>
      <c r="AA22" s="97">
        <f t="shared" si="11"/>
        <v>2.1521044934252482</v>
      </c>
      <c r="AB22" s="97">
        <f t="shared" si="11"/>
        <v>7.0044182114451221</v>
      </c>
      <c r="AC22" s="97">
        <f t="shared" si="11"/>
        <v>43.02083633710285</v>
      </c>
      <c r="AD22" s="97">
        <f t="shared" si="11"/>
        <v>24.538522254765525</v>
      </c>
      <c r="AE22" s="97">
        <f t="shared" si="11"/>
        <v>11.890213745429822</v>
      </c>
      <c r="AF22" s="97">
        <f t="shared" si="11"/>
        <v>4.3321106619922567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6.3134969104009847E-3</v>
      </c>
      <c r="C23" s="69">
        <f>'Basic T2'!O23</f>
        <v>0.15734594951452399</v>
      </c>
      <c r="D23" s="69">
        <f>'Basic T2'!Z23</f>
        <v>0.66209262785199463</v>
      </c>
      <c r="E23" s="69">
        <f>'Basic T2'!AK23</f>
        <v>0.43610780357012041</v>
      </c>
      <c r="F23" s="69">
        <f>'Basic T2'!AV23</f>
        <v>0.60497415315036762</v>
      </c>
      <c r="G23" s="69">
        <f>'Basic T2'!BG23</f>
        <v>6.2799207922808051</v>
      </c>
      <c r="H23" s="69">
        <f>'Basic T2'!BR23</f>
        <v>5.7990345411156277</v>
      </c>
      <c r="I23" s="69">
        <f>'Basic T2'!CC23</f>
        <v>2.9414454830767403</v>
      </c>
      <c r="J23" s="69">
        <f>'Basic T2'!CN23</f>
        <v>1.2418687568576323</v>
      </c>
      <c r="K23" s="309">
        <f t="shared" si="12"/>
        <v>18.129103604328211</v>
      </c>
      <c r="L23" s="97"/>
      <c r="M23" s="97">
        <f t="shared" si="0"/>
        <v>5.4909491863451503E-2</v>
      </c>
      <c r="N23" s="97">
        <f t="shared" si="1"/>
        <v>0.19207903892541378</v>
      </c>
      <c r="O23" s="97">
        <f t="shared" si="2"/>
        <v>0.37614340295486215</v>
      </c>
      <c r="P23" s="97">
        <f t="shared" si="3"/>
        <v>0.90000424719142436</v>
      </c>
      <c r="Q23" s="97">
        <f t="shared" si="4"/>
        <v>1.1934659768232587</v>
      </c>
      <c r="R23" s="97">
        <f t="shared" si="5"/>
        <v>3.0793254115338087</v>
      </c>
      <c r="S23" s="97">
        <f t="shared" si="6"/>
        <v>3.0164571251674164</v>
      </c>
      <c r="T23" s="97">
        <f t="shared" si="7"/>
        <v>2.3351530450949172</v>
      </c>
      <c r="U23" s="97">
        <f t="shared" si="8"/>
        <v>3.7043953944581589</v>
      </c>
      <c r="V23" s="97">
        <f t="shared" si="9"/>
        <v>1.9614807590460008</v>
      </c>
      <c r="W23" s="97"/>
      <c r="X23" s="97">
        <f t="shared" si="10"/>
        <v>3.4825201776074996E-2</v>
      </c>
      <c r="Y23" s="97">
        <f t="shared" si="11"/>
        <v>0.86791908165254583</v>
      </c>
      <c r="Z23" s="97">
        <f t="shared" si="11"/>
        <v>3.6520979873154022</v>
      </c>
      <c r="AA23" s="97">
        <f t="shared" si="11"/>
        <v>2.4055673853946224</v>
      </c>
      <c r="AB23" s="97">
        <f t="shared" si="11"/>
        <v>3.337032907716043</v>
      </c>
      <c r="AC23" s="97">
        <f t="shared" si="11"/>
        <v>34.639996159443385</v>
      </c>
      <c r="AD23" s="97">
        <f t="shared" si="11"/>
        <v>31.9874311917504</v>
      </c>
      <c r="AE23" s="97">
        <f t="shared" si="11"/>
        <v>16.22499130279386</v>
      </c>
      <c r="AF23" s="97">
        <f t="shared" si="11"/>
        <v>6.8501387821576794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5.009527402720973E-2</v>
      </c>
      <c r="C24" s="69">
        <f>'Basic T2'!O24</f>
        <v>0.49607242442652316</v>
      </c>
      <c r="D24" s="69">
        <f>'Basic T2'!Z24</f>
        <v>1.140429704295107</v>
      </c>
      <c r="E24" s="69">
        <f>'Basic T2'!AK24</f>
        <v>0.47430448577673889</v>
      </c>
      <c r="F24" s="69">
        <f>'Basic T2'!AV24</f>
        <v>0.51524812335234693</v>
      </c>
      <c r="G24" s="69">
        <f>'Basic T2'!BG24</f>
        <v>3.1173001351701815</v>
      </c>
      <c r="H24" s="69">
        <f>'Basic T2'!BR24</f>
        <v>3.6775874218134303</v>
      </c>
      <c r="I24" s="69">
        <f>'Basic T2'!CC24</f>
        <v>2.917773353148541</v>
      </c>
      <c r="J24" s="69">
        <f>'Basic T2'!CN24</f>
        <v>1.0805108350284611</v>
      </c>
      <c r="K24" s="309">
        <f t="shared" si="12"/>
        <v>13.469321757038538</v>
      </c>
      <c r="L24" s="97"/>
      <c r="M24" s="97">
        <f t="shared" si="0"/>
        <v>0.4356866061125137</v>
      </c>
      <c r="N24" s="97">
        <f t="shared" si="1"/>
        <v>0.6055771681142077</v>
      </c>
      <c r="O24" s="97">
        <f t="shared" si="2"/>
        <v>0.6478928955847858</v>
      </c>
      <c r="P24" s="97">
        <f t="shared" si="3"/>
        <v>0.97883149112779744</v>
      </c>
      <c r="Q24" s="97">
        <f t="shared" si="4"/>
        <v>1.0164584745329064</v>
      </c>
      <c r="R24" s="97">
        <f t="shared" si="5"/>
        <v>1.5285513685788046</v>
      </c>
      <c r="S24" s="97">
        <f t="shared" si="6"/>
        <v>1.9129537345057865</v>
      </c>
      <c r="T24" s="97">
        <f t="shared" si="7"/>
        <v>2.3163602282286</v>
      </c>
      <c r="U24" s="97">
        <f t="shared" si="8"/>
        <v>3.2230775907992615</v>
      </c>
      <c r="V24" s="97">
        <f t="shared" si="9"/>
        <v>1.4573150465929929</v>
      </c>
      <c r="W24" s="97"/>
      <c r="X24" s="97">
        <f t="shared" si="10"/>
        <v>0.37192128104766603</v>
      </c>
      <c r="Y24" s="97">
        <f t="shared" ref="Y24:AG32" si="13">IF($K24&gt;0,C24/$K24*100,0)</f>
        <v>3.6829799849966109</v>
      </c>
      <c r="Z24" s="97">
        <f t="shared" si="13"/>
        <v>8.4668680789302808</v>
      </c>
      <c r="AA24" s="97">
        <f t="shared" si="13"/>
        <v>3.5213687395127078</v>
      </c>
      <c r="AB24" s="97">
        <f t="shared" si="13"/>
        <v>3.8253457200478449</v>
      </c>
      <c r="AC24" s="97">
        <f t="shared" si="13"/>
        <v>23.143705313455765</v>
      </c>
      <c r="AD24" s="97">
        <f t="shared" si="13"/>
        <v>27.303434338790428</v>
      </c>
      <c r="AE24" s="97">
        <f t="shared" si="13"/>
        <v>21.662362855233059</v>
      </c>
      <c r="AF24" s="97">
        <f t="shared" si="13"/>
        <v>8.0220136879856536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4.2933769108091255E-2</v>
      </c>
      <c r="C25" s="69">
        <f>'Basic T2'!O25</f>
        <v>2.6991995714122572</v>
      </c>
      <c r="D25" s="69">
        <f>'Basic T2'!Z25</f>
        <v>8.8898667794193891</v>
      </c>
      <c r="E25" s="69">
        <f>'Basic T2'!AK25</f>
        <v>6.8178299652538366</v>
      </c>
      <c r="F25" s="69">
        <f>'Basic T2'!AV25</f>
        <v>3.8131536900980016</v>
      </c>
      <c r="G25" s="69">
        <f>'Basic T2'!BG25</f>
        <v>26.273232804684955</v>
      </c>
      <c r="H25" s="69">
        <f>'Basic T2'!BR25</f>
        <v>17.802156213856104</v>
      </c>
      <c r="I25" s="69">
        <f>'Basic T2'!CC25</f>
        <v>2.9602249635408522</v>
      </c>
      <c r="J25" s="69">
        <f>'Basic T2'!CN25</f>
        <v>0.58386302127951017</v>
      </c>
      <c r="K25" s="309">
        <f t="shared" si="12"/>
        <v>69.882460778652998</v>
      </c>
      <c r="L25" s="97"/>
      <c r="M25" s="97">
        <f t="shared" si="0"/>
        <v>0.37340185304031676</v>
      </c>
      <c r="N25" s="97">
        <f t="shared" si="1"/>
        <v>3.2950302257186364</v>
      </c>
      <c r="O25" s="97">
        <f t="shared" si="2"/>
        <v>5.0504485347836914</v>
      </c>
      <c r="P25" s="97">
        <f t="shared" si="3"/>
        <v>14.070089723516752</v>
      </c>
      <c r="Q25" s="97">
        <f t="shared" si="4"/>
        <v>7.5224192138319284</v>
      </c>
      <c r="R25" s="97">
        <f t="shared" si="5"/>
        <v>12.882938510634714</v>
      </c>
      <c r="S25" s="97">
        <f t="shared" si="6"/>
        <v>9.2600657185081801</v>
      </c>
      <c r="T25" s="97">
        <f t="shared" si="7"/>
        <v>2.3500616882240775</v>
      </c>
      <c r="U25" s="97">
        <f t="shared" si="8"/>
        <v>1.7416167973297307</v>
      </c>
      <c r="V25" s="97">
        <f t="shared" si="9"/>
        <v>7.5609420743444424</v>
      </c>
      <c r="W25" s="97"/>
      <c r="X25" s="97">
        <f t="shared" si="10"/>
        <v>6.1437116881273644E-2</v>
      </c>
      <c r="Y25" s="97">
        <f t="shared" si="13"/>
        <v>3.8624850088804856</v>
      </c>
      <c r="Z25" s="97">
        <f t="shared" si="13"/>
        <v>12.721170205464455</v>
      </c>
      <c r="AA25" s="97">
        <f t="shared" si="13"/>
        <v>9.7561389357034205</v>
      </c>
      <c r="AB25" s="97">
        <f t="shared" si="13"/>
        <v>5.4565246381003316</v>
      </c>
      <c r="AC25" s="97">
        <f t="shared" si="13"/>
        <v>37.596318893095763</v>
      </c>
      <c r="AD25" s="97">
        <f t="shared" si="13"/>
        <v>25.474426652265414</v>
      </c>
      <c r="AE25" s="97">
        <f t="shared" si="13"/>
        <v>4.2360056165124522</v>
      </c>
      <c r="AF25" s="97">
        <f t="shared" si="13"/>
        <v>0.83549293309640138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1.9588012988334982E-2</v>
      </c>
      <c r="C26" s="69">
        <f>'Basic T2'!O26</f>
        <v>0.49496046125666465</v>
      </c>
      <c r="D26" s="69">
        <f>'Basic T2'!Z26</f>
        <v>2.4573163228067121</v>
      </c>
      <c r="E26" s="69">
        <f>'Basic T2'!AK26</f>
        <v>1.5300537333099675</v>
      </c>
      <c r="F26" s="69">
        <f>'Basic T2'!AV26</f>
        <v>1.9434239714155777</v>
      </c>
      <c r="G26" s="69">
        <f>'Basic T2'!BG26</f>
        <v>6.4322724404989096</v>
      </c>
      <c r="H26" s="69">
        <f>'Basic T2'!BR26</f>
        <v>6.2140846701372139</v>
      </c>
      <c r="I26" s="69">
        <f>'Basic T2'!CC26</f>
        <v>3.9767810182345169</v>
      </c>
      <c r="J26" s="69">
        <f>'Basic T2'!CN26</f>
        <v>0.91548595545874256</v>
      </c>
      <c r="K26" s="309">
        <f t="shared" si="12"/>
        <v>23.983966586106639</v>
      </c>
      <c r="L26" s="97"/>
      <c r="M26" s="97">
        <f t="shared" si="0"/>
        <v>0.1703600801692402</v>
      </c>
      <c r="N26" s="97">
        <f t="shared" si="1"/>
        <v>0.60421974634614906</v>
      </c>
      <c r="O26" s="97">
        <f t="shared" si="2"/>
        <v>1.3960332511113016</v>
      </c>
      <c r="P26" s="97">
        <f t="shared" si="3"/>
        <v>3.1576019670756779</v>
      </c>
      <c r="Q26" s="97">
        <f t="shared" si="4"/>
        <v>3.8338999713442878</v>
      </c>
      <c r="R26" s="97">
        <f t="shared" si="5"/>
        <v>3.1540302234836233</v>
      </c>
      <c r="S26" s="97">
        <f t="shared" si="6"/>
        <v>3.232351841798637</v>
      </c>
      <c r="T26" s="97">
        <f t="shared" si="7"/>
        <v>3.1570846231331369</v>
      </c>
      <c r="U26" s="97">
        <f t="shared" si="8"/>
        <v>2.7308215448416133</v>
      </c>
      <c r="V26" s="97">
        <f t="shared" si="9"/>
        <v>2.5949484326968539</v>
      </c>
      <c r="W26" s="97"/>
      <c r="X26" s="97">
        <f t="shared" si="10"/>
        <v>8.1671282012550278E-2</v>
      </c>
      <c r="Y26" s="97">
        <f t="shared" si="13"/>
        <v>2.0637139377244789</v>
      </c>
      <c r="Z26" s="97">
        <f t="shared" si="13"/>
        <v>10.245662717985018</v>
      </c>
      <c r="AA26" s="97">
        <f t="shared" si="13"/>
        <v>6.3794857611096418</v>
      </c>
      <c r="AB26" s="97">
        <f t="shared" si="13"/>
        <v>8.1030131710630329</v>
      </c>
      <c r="AC26" s="97">
        <f t="shared" si="13"/>
        <v>26.819051875368178</v>
      </c>
      <c r="AD26" s="97">
        <f t="shared" si="13"/>
        <v>25.909328416663531</v>
      </c>
      <c r="AE26" s="97">
        <f t="shared" si="13"/>
        <v>16.580997992793129</v>
      </c>
      <c r="AF26" s="97">
        <f t="shared" si="13"/>
        <v>3.8170748452804402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1.8424041967591627E-3</v>
      </c>
      <c r="C27" s="69">
        <f>'Basic T2'!O27</f>
        <v>3.0049893746080001E-2</v>
      </c>
      <c r="D27" s="69">
        <f>'Basic T2'!Z27</f>
        <v>0.14511125539927566</v>
      </c>
      <c r="E27" s="69">
        <f>'Basic T2'!AK27</f>
        <v>4.4800585289554419E-2</v>
      </c>
      <c r="F27" s="69">
        <f>'Basic T2'!AV27</f>
        <v>3.5830690990284179E-2</v>
      </c>
      <c r="G27" s="69">
        <f>'Basic T2'!BG27</f>
        <v>0.18615066428774094</v>
      </c>
      <c r="H27" s="69">
        <f>'Basic T2'!BR27</f>
        <v>0.25901884611558867</v>
      </c>
      <c r="I27" s="69">
        <f>'Basic T2'!CC27</f>
        <v>0.23132071787608999</v>
      </c>
      <c r="J27" s="69">
        <f>'Basic T2'!CN27</f>
        <v>4.5456711695708585E-2</v>
      </c>
      <c r="K27" s="309">
        <f t="shared" si="12"/>
        <v>0.97958176959708165</v>
      </c>
      <c r="L27" s="97"/>
      <c r="M27" s="97">
        <f t="shared" si="0"/>
        <v>1.6023683813715668E-2</v>
      </c>
      <c r="N27" s="97">
        <f t="shared" si="1"/>
        <v>3.6683211282951149E-2</v>
      </c>
      <c r="O27" s="97">
        <f t="shared" si="2"/>
        <v>8.2439584911277952E-2</v>
      </c>
      <c r="P27" s="97">
        <f t="shared" si="3"/>
        <v>9.2455848547496999E-2</v>
      </c>
      <c r="Q27" s="97">
        <f t="shared" si="4"/>
        <v>7.0685186136114284E-2</v>
      </c>
      <c r="R27" s="97">
        <f t="shared" si="5"/>
        <v>9.1277977840060046E-2</v>
      </c>
      <c r="S27" s="97">
        <f t="shared" si="6"/>
        <v>0.13473264185243128</v>
      </c>
      <c r="T27" s="97">
        <f t="shared" si="7"/>
        <v>0.18364075820874262</v>
      </c>
      <c r="U27" s="97">
        <f t="shared" si="8"/>
        <v>0.13559374331864232</v>
      </c>
      <c r="V27" s="97">
        <f t="shared" si="9"/>
        <v>0.10598597894923931</v>
      </c>
      <c r="W27" s="97"/>
      <c r="X27" s="97">
        <f t="shared" si="10"/>
        <v>0.1880806946332795</v>
      </c>
      <c r="Y27" s="97">
        <f t="shared" si="13"/>
        <v>3.0676248454929929</v>
      </c>
      <c r="Z27" s="97">
        <f t="shared" si="13"/>
        <v>14.813592892705868</v>
      </c>
      <c r="AA27" s="97">
        <f t="shared" si="13"/>
        <v>4.5734400822895722</v>
      </c>
      <c r="AB27" s="97">
        <f t="shared" si="13"/>
        <v>3.6577539621855095</v>
      </c>
      <c r="AC27" s="97">
        <f t="shared" si="13"/>
        <v>19.003075604837747</v>
      </c>
      <c r="AD27" s="97">
        <f t="shared" si="13"/>
        <v>26.441778946348443</v>
      </c>
      <c r="AE27" s="97">
        <f t="shared" si="13"/>
        <v>23.614232630241379</v>
      </c>
      <c r="AF27" s="97">
        <f t="shared" si="13"/>
        <v>4.6404203412651999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0.11460781016828855</v>
      </c>
      <c r="C28" s="69">
        <f>'Basic T2'!O28</f>
        <v>1.7469947169551379</v>
      </c>
      <c r="D28" s="69">
        <f>'Basic T2'!Z28</f>
        <v>7.6461821102953795</v>
      </c>
      <c r="E28" s="69">
        <f>'Basic T2'!AK28</f>
        <v>2.7047916458307277</v>
      </c>
      <c r="F28" s="69">
        <f>'Basic T2'!AV28</f>
        <v>2.3814600304767573</v>
      </c>
      <c r="G28" s="69">
        <f>'Basic T2'!BG28</f>
        <v>17.682283253648997</v>
      </c>
      <c r="H28" s="69">
        <f>'Basic T2'!BR28</f>
        <v>16.680032568820206</v>
      </c>
      <c r="I28" s="69">
        <f>'Basic T2'!CC28</f>
        <v>11.177746426441209</v>
      </c>
      <c r="J28" s="69">
        <f>'Basic T2'!CN28</f>
        <v>3.3872500582347458</v>
      </c>
      <c r="K28" s="309">
        <f t="shared" si="12"/>
        <v>63.52134862087145</v>
      </c>
      <c r="L28" s="97"/>
      <c r="M28" s="97">
        <f t="shared" si="0"/>
        <v>0.9967624454771371</v>
      </c>
      <c r="N28" s="97">
        <f t="shared" si="1"/>
        <v>2.132632376466379</v>
      </c>
      <c r="O28" s="97">
        <f t="shared" si="2"/>
        <v>4.343895155440415</v>
      </c>
      <c r="P28" s="97">
        <f t="shared" si="3"/>
        <v>5.5819316900256526</v>
      </c>
      <c r="Q28" s="97">
        <f t="shared" si="4"/>
        <v>4.6980379355678981</v>
      </c>
      <c r="R28" s="97">
        <f t="shared" si="5"/>
        <v>8.6704125669592322</v>
      </c>
      <c r="S28" s="97">
        <f t="shared" si="6"/>
        <v>8.6763758231663637</v>
      </c>
      <c r="T28" s="97">
        <f t="shared" si="7"/>
        <v>8.8737828918388431</v>
      </c>
      <c r="U28" s="97">
        <f t="shared" si="8"/>
        <v>10.103896604463328</v>
      </c>
      <c r="V28" s="97">
        <f t="shared" si="9"/>
        <v>6.8727007042282047</v>
      </c>
      <c r="W28" s="97"/>
      <c r="X28" s="97">
        <f t="shared" si="10"/>
        <v>0.18042408207093927</v>
      </c>
      <c r="Y28" s="97">
        <f t="shared" si="13"/>
        <v>2.7502481526047466</v>
      </c>
      <c r="Z28" s="97">
        <f t="shared" si="13"/>
        <v>12.037184783232144</v>
      </c>
      <c r="AA28" s="97">
        <f t="shared" si="13"/>
        <v>4.2580828407380578</v>
      </c>
      <c r="AB28" s="97">
        <f t="shared" si="13"/>
        <v>3.7490703238852077</v>
      </c>
      <c r="AC28" s="97">
        <f t="shared" si="13"/>
        <v>27.836756677170204</v>
      </c>
      <c r="AD28" s="97">
        <f t="shared" si="13"/>
        <v>26.258939602141229</v>
      </c>
      <c r="AE28" s="97">
        <f t="shared" si="13"/>
        <v>17.596834244115048</v>
      </c>
      <c r="AF28" s="97">
        <f t="shared" si="13"/>
        <v>5.3324592940424198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4.9871126211663987E-2</v>
      </c>
      <c r="C29" s="69">
        <f>'Basic T2'!O29</f>
        <v>0.63378861050899804</v>
      </c>
      <c r="D29" s="69">
        <f>'Basic T2'!Z29</f>
        <v>2.4337663501161022</v>
      </c>
      <c r="E29" s="69">
        <f>'Basic T2'!AK29</f>
        <v>0.86449752353501286</v>
      </c>
      <c r="F29" s="69">
        <f>'Basic T2'!AV29</f>
        <v>1.0380048332779033</v>
      </c>
      <c r="G29" s="69">
        <f>'Basic T2'!BG29</f>
        <v>4.4386310200117203</v>
      </c>
      <c r="H29" s="69">
        <f>'Basic T2'!BR29</f>
        <v>4.3882362667985264</v>
      </c>
      <c r="I29" s="69">
        <f>'Basic T2'!CC29</f>
        <v>1.9969193567938395</v>
      </c>
      <c r="J29" s="69">
        <f>'Basic T2'!CN29</f>
        <v>0.5378141799774091</v>
      </c>
      <c r="K29" s="309">
        <f t="shared" si="12"/>
        <v>16.381529267231176</v>
      </c>
      <c r="L29" s="97"/>
      <c r="M29" s="97">
        <f t="shared" si="0"/>
        <v>0.43373715672993096</v>
      </c>
      <c r="N29" s="97">
        <f t="shared" si="1"/>
        <v>0.77369330169636585</v>
      </c>
      <c r="O29" s="97">
        <f t="shared" si="2"/>
        <v>1.3826542064056111</v>
      </c>
      <c r="P29" s="97">
        <f t="shared" si="3"/>
        <v>1.7840805335254208</v>
      </c>
      <c r="Q29" s="97">
        <f t="shared" si="4"/>
        <v>2.0477295531456603</v>
      </c>
      <c r="R29" s="97">
        <f t="shared" si="5"/>
        <v>2.1764588669883906</v>
      </c>
      <c r="S29" s="97">
        <f t="shared" si="6"/>
        <v>2.2826086756427455</v>
      </c>
      <c r="T29" s="97">
        <f t="shared" si="7"/>
        <v>1.5853131882452978</v>
      </c>
      <c r="U29" s="97">
        <f t="shared" si="8"/>
        <v>1.604256778650081</v>
      </c>
      <c r="V29" s="97">
        <f t="shared" si="9"/>
        <v>1.7724017228160998</v>
      </c>
      <c r="W29" s="97"/>
      <c r="X29" s="97">
        <f>IF($K29&gt;0,B29/$K29*100,0)</f>
        <v>0.30443510735852841</v>
      </c>
      <c r="Y29" s="97">
        <f t="shared" si="13"/>
        <v>3.8689221266832412</v>
      </c>
      <c r="Z29" s="97">
        <f t="shared" si="13"/>
        <v>14.856771369840857</v>
      </c>
      <c r="AA29" s="97">
        <f t="shared" si="13"/>
        <v>5.2772699632159021</v>
      </c>
      <c r="AB29" s="97">
        <f t="shared" si="13"/>
        <v>6.3364342629126718</v>
      </c>
      <c r="AC29" s="97">
        <f t="shared" si="13"/>
        <v>27.09533980377854</v>
      </c>
      <c r="AD29" s="97">
        <f t="shared" si="13"/>
        <v>26.787708248805213</v>
      </c>
      <c r="AE29" s="97">
        <f t="shared" si="13"/>
        <v>12.190066777149926</v>
      </c>
      <c r="AF29" s="97">
        <f t="shared" si="13"/>
        <v>3.2830523402551113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5.3974931340683034E-2</v>
      </c>
      <c r="C30" s="69">
        <f>'Basic T2'!O30</f>
        <v>0.32775010653551523</v>
      </c>
      <c r="D30" s="69">
        <f>'Basic T2'!Z30</f>
        <v>1.0168845843207293</v>
      </c>
      <c r="E30" s="69">
        <f>'Basic T2'!AK30</f>
        <v>0.46244892897252654</v>
      </c>
      <c r="F30" s="69">
        <f>'Basic T2'!AV30</f>
        <v>1.05861833096067</v>
      </c>
      <c r="G30" s="69">
        <f>'Basic T2'!BG30</f>
        <v>6.4778753857790061</v>
      </c>
      <c r="H30" s="69">
        <f>'Basic T2'!BR30</f>
        <v>8.465262577829991</v>
      </c>
      <c r="I30" s="69">
        <f>'Basic T2'!CC30</f>
        <v>7.061717870684749</v>
      </c>
      <c r="J30" s="69">
        <f>'Basic T2'!CN30</f>
        <v>2.1189297640530063</v>
      </c>
      <c r="K30" s="309">
        <f t="shared" si="12"/>
        <v>27.04346248047688</v>
      </c>
      <c r="L30" s="97"/>
      <c r="M30" s="97">
        <f t="shared" si="0"/>
        <v>0.46942860594404801</v>
      </c>
      <c r="N30" s="97">
        <f t="shared" si="1"/>
        <v>0.40009879927180908</v>
      </c>
      <c r="O30" s="97">
        <f t="shared" si="2"/>
        <v>0.57770531171696282</v>
      </c>
      <c r="P30" s="97">
        <f t="shared" si="3"/>
        <v>0.95436494549558959</v>
      </c>
      <c r="Q30" s="97">
        <f t="shared" si="4"/>
        <v>2.088394940285915</v>
      </c>
      <c r="R30" s="97">
        <f t="shared" si="5"/>
        <v>3.1763913826266492</v>
      </c>
      <c r="S30" s="97">
        <f t="shared" si="6"/>
        <v>4.4033366999734893</v>
      </c>
      <c r="T30" s="97">
        <f t="shared" si="7"/>
        <v>5.6061525138592785</v>
      </c>
      <c r="U30" s="97">
        <f t="shared" si="8"/>
        <v>6.3205983851304186</v>
      </c>
      <c r="V30" s="97">
        <f t="shared" si="9"/>
        <v>2.9259709951005859</v>
      </c>
      <c r="W30" s="97"/>
      <c r="X30" s="97">
        <f t="shared" si="10"/>
        <v>0.19958587543902126</v>
      </c>
      <c r="Y30" s="97">
        <f t="shared" si="13"/>
        <v>1.2119384001664855</v>
      </c>
      <c r="Z30" s="97">
        <f t="shared" si="13"/>
        <v>3.7601863483821085</v>
      </c>
      <c r="AA30" s="97">
        <f t="shared" si="13"/>
        <v>1.7100211531950689</v>
      </c>
      <c r="AB30" s="97">
        <f t="shared" si="13"/>
        <v>3.9145073665212213</v>
      </c>
      <c r="AC30" s="97">
        <f t="shared" si="13"/>
        <v>23.953572477841885</v>
      </c>
      <c r="AD30" s="97">
        <f t="shared" si="13"/>
        <v>31.302436157874396</v>
      </c>
      <c r="AE30" s="97">
        <f t="shared" si="13"/>
        <v>26.112476816837781</v>
      </c>
      <c r="AF30" s="97">
        <f t="shared" si="13"/>
        <v>7.8352754037420187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9.8997283221844992E-2</v>
      </c>
      <c r="C31" s="69">
        <f>'Basic T2'!O31</f>
        <v>0.55893770288586575</v>
      </c>
      <c r="D31" s="69">
        <f>'Basic T2'!Z31</f>
        <v>2.2505411476906669</v>
      </c>
      <c r="E31" s="69">
        <f>'Basic T2'!AK31</f>
        <v>1.1822099306842406</v>
      </c>
      <c r="F31" s="69">
        <f>'Basic T2'!AV31</f>
        <v>1.6910275807435118</v>
      </c>
      <c r="G31" s="69">
        <f>'Basic T2'!BG31</f>
        <v>10.213718618740538</v>
      </c>
      <c r="H31" s="69">
        <f>'Basic T2'!BR31</f>
        <v>15.296881320299052</v>
      </c>
      <c r="I31" s="69">
        <f>'Basic T2'!CC31</f>
        <v>13.439096813973341</v>
      </c>
      <c r="J31" s="69">
        <f>'Basic T2'!CN31</f>
        <v>4.4646222658256383</v>
      </c>
      <c r="K31" s="309">
        <f t="shared" si="12"/>
        <v>49.196032664064703</v>
      </c>
      <c r="L31" s="97"/>
      <c r="M31" s="97">
        <f t="shared" si="0"/>
        <v>0.86099519722873452</v>
      </c>
      <c r="N31" s="97">
        <f t="shared" si="1"/>
        <v>0.68231954569371089</v>
      </c>
      <c r="O31" s="97">
        <f t="shared" si="2"/>
        <v>1.2785615942117732</v>
      </c>
      <c r="P31" s="97">
        <f t="shared" si="3"/>
        <v>2.4397498737181382</v>
      </c>
      <c r="Q31" s="97">
        <f t="shared" si="4"/>
        <v>3.3359836498428117</v>
      </c>
      <c r="R31" s="97">
        <f t="shared" si="5"/>
        <v>5.0082420350911629</v>
      </c>
      <c r="S31" s="97">
        <f t="shared" si="6"/>
        <v>7.9569083998902137</v>
      </c>
      <c r="T31" s="97">
        <f t="shared" si="7"/>
        <v>10.669022434388088</v>
      </c>
      <c r="U31" s="97">
        <f t="shared" si="8"/>
        <v>13.31761192009426</v>
      </c>
      <c r="V31" s="97">
        <f t="shared" si="9"/>
        <v>5.3227712521276231</v>
      </c>
      <c r="W31" s="97"/>
      <c r="X31" s="97">
        <f t="shared" si="10"/>
        <v>0.20123021687103981</v>
      </c>
      <c r="Y31" s="97">
        <f t="shared" si="13"/>
        <v>1.1361438567670161</v>
      </c>
      <c r="Z31" s="97">
        <f t="shared" si="13"/>
        <v>4.5746395101785868</v>
      </c>
      <c r="AA31" s="97">
        <f t="shared" si="13"/>
        <v>2.4030594880627176</v>
      </c>
      <c r="AB31" s="97">
        <f t="shared" si="13"/>
        <v>3.4373251036129275</v>
      </c>
      <c r="AC31" s="97">
        <f t="shared" si="13"/>
        <v>20.761264812723731</v>
      </c>
      <c r="AD31" s="97">
        <f t="shared" si="13"/>
        <v>31.093729497973676</v>
      </c>
      <c r="AE31" s="97">
        <f t="shared" si="13"/>
        <v>27.317440220723217</v>
      </c>
      <c r="AF31" s="97">
        <f t="shared" si="13"/>
        <v>9.0751672930870839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6.9818690964558634E-4</v>
      </c>
      <c r="C32" s="69">
        <f>'Basic T2'!O32</f>
        <v>0.17453938239370623</v>
      </c>
      <c r="D32" s="69">
        <f>'Basic T2'!Z32</f>
        <v>0.70110473794953165</v>
      </c>
      <c r="E32" s="69">
        <f>'Basic T2'!AK32</f>
        <v>0.50806503402054481</v>
      </c>
      <c r="F32" s="69">
        <f>'Basic T2'!AV32</f>
        <v>0.56435488455417293</v>
      </c>
      <c r="G32" s="69">
        <f>'Basic T2'!BG32</f>
        <v>2.5056891841841828</v>
      </c>
      <c r="H32" s="69">
        <f>'Basic T2'!BR32</f>
        <v>4.1054099243334257</v>
      </c>
      <c r="I32" s="69">
        <f>'Basic T2'!CC32</f>
        <v>5.7589644815158714</v>
      </c>
      <c r="J32" s="69">
        <f>'Basic T2'!CN32</f>
        <v>2.0921227759632428</v>
      </c>
      <c r="K32" s="309">
        <f t="shared" si="12"/>
        <v>16.410948591824326</v>
      </c>
      <c r="L32" s="97"/>
      <c r="M32" s="97">
        <f t="shared" si="0"/>
        <v>6.0722431607110423E-3</v>
      </c>
      <c r="N32" s="97">
        <f t="shared" si="1"/>
        <v>0.21306780967834055</v>
      </c>
      <c r="O32" s="97">
        <f t="shared" si="2"/>
        <v>0.39830668831894206</v>
      </c>
      <c r="P32" s="97">
        <f t="shared" si="3"/>
        <v>1.0485037982000345</v>
      </c>
      <c r="Q32" s="97">
        <f t="shared" si="4"/>
        <v>1.1133340987577927</v>
      </c>
      <c r="R32" s="97">
        <f t="shared" si="5"/>
        <v>1.2286512256250062</v>
      </c>
      <c r="S32" s="97">
        <f t="shared" si="6"/>
        <v>2.1354921979144086</v>
      </c>
      <c r="T32" s="97">
        <f t="shared" si="7"/>
        <v>4.5719234039784542</v>
      </c>
      <c r="U32" s="97">
        <f t="shared" si="8"/>
        <v>6.2406352789884396</v>
      </c>
      <c r="V32" s="97">
        <f t="shared" si="9"/>
        <v>1.7755847505262958</v>
      </c>
      <c r="W32" s="97"/>
      <c r="X32" s="97">
        <f t="shared" si="10"/>
        <v>4.2543970309760889E-3</v>
      </c>
      <c r="Y32" s="97">
        <f t="shared" si="13"/>
        <v>1.0635545009303056</v>
      </c>
      <c r="Z32" s="97">
        <f t="shared" si="13"/>
        <v>4.272176797256015</v>
      </c>
      <c r="AA32" s="97">
        <f t="shared" si="13"/>
        <v>3.0958907169671761</v>
      </c>
      <c r="AB32" s="97">
        <f t="shared" si="13"/>
        <v>3.4388925259038685</v>
      </c>
      <c r="AC32" s="97">
        <f t="shared" si="13"/>
        <v>15.268399447869074</v>
      </c>
      <c r="AD32" s="97">
        <f t="shared" si="13"/>
        <v>25.016286544086036</v>
      </c>
      <c r="AE32" s="97">
        <f t="shared" si="13"/>
        <v>35.092209626352108</v>
      </c>
      <c r="AF32" s="97">
        <f t="shared" si="13"/>
        <v>12.74833544360443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5.989471574602679E-2</v>
      </c>
      <c r="C33" s="69">
        <f>'Basic T2'!O33</f>
        <v>1.3491586811127185</v>
      </c>
      <c r="D33" s="69">
        <f>'Basic T2'!Z33</f>
        <v>5.7468667496263555</v>
      </c>
      <c r="E33" s="69">
        <f>'Basic T2'!AK33</f>
        <v>2.8195547772401759</v>
      </c>
      <c r="F33" s="69">
        <f>'Basic T2'!AV33</f>
        <v>2.4088830893100295</v>
      </c>
      <c r="G33" s="69">
        <f>'Basic T2'!BG33</f>
        <v>14.960049506696498</v>
      </c>
      <c r="H33" s="69">
        <f>'Basic T2'!BR33</f>
        <v>24.534804075448257</v>
      </c>
      <c r="I33" s="69">
        <f>'Basic T2'!CC33</f>
        <v>22.691870261095929</v>
      </c>
      <c r="J33" s="69">
        <f>'Basic T2'!CN33</f>
        <v>5.858319291938745</v>
      </c>
      <c r="K33" s="309">
        <f t="shared" ref="K33" si="14">SUM(B33:J33)</f>
        <v>80.429401148214723</v>
      </c>
      <c r="L33" s="97"/>
      <c r="M33" s="97">
        <f t="shared" si="0"/>
        <v>0.52091391721475011</v>
      </c>
      <c r="N33" s="97">
        <f t="shared" si="1"/>
        <v>1.6469766373114618</v>
      </c>
      <c r="O33" s="97">
        <f t="shared" si="2"/>
        <v>3.2648694829083995</v>
      </c>
      <c r="P33" s="97">
        <f t="shared" si="3"/>
        <v>5.8187706203175376</v>
      </c>
      <c r="Q33" s="97">
        <f t="shared" si="4"/>
        <v>4.7521369206691642</v>
      </c>
      <c r="R33" s="97">
        <f t="shared" si="5"/>
        <v>7.3355798787142534</v>
      </c>
      <c r="S33" s="97">
        <f t="shared" si="6"/>
        <v>12.762156190525923</v>
      </c>
      <c r="T33" s="97">
        <f t="shared" si="7"/>
        <v>18.014608886672509</v>
      </c>
      <c r="U33" s="97">
        <f t="shared" si="8"/>
        <v>17.474898925097229</v>
      </c>
      <c r="V33" s="97">
        <f t="shared" si="9"/>
        <v>8.7020696807177558</v>
      </c>
      <c r="W33" s="97"/>
      <c r="X33" s="97">
        <f t="shared" ref="X33" si="15">IF($K33&gt;0,B33/$K33*100,0)</f>
        <v>7.4468682957931312E-2</v>
      </c>
      <c r="Y33" s="97">
        <f t="shared" ref="Y33" si="16">IF($K33&gt;0,C33/$K33*100,0)</f>
        <v>1.6774446431927283</v>
      </c>
      <c r="Z33" s="97">
        <f t="shared" ref="Z33" si="17">IF($K33&gt;0,D33/$K33*100,0)</f>
        <v>7.1452313054477061</v>
      </c>
      <c r="AA33" s="97">
        <f t="shared" ref="AA33" si="18">IF($K33&gt;0,E33/$K33*100,0)</f>
        <v>3.5056269684817378</v>
      </c>
      <c r="AB33" s="97">
        <f t="shared" ref="AB33" si="19">IF($K33&gt;0,F33/$K33*100,0)</f>
        <v>2.9950280058295564</v>
      </c>
      <c r="AC33" s="97">
        <f t="shared" ref="AC33" si="20">IF($K33&gt;0,G33/$K33*100,0)</f>
        <v>18.600224909207299</v>
      </c>
      <c r="AD33" s="97">
        <f t="shared" ref="AD33" si="21">IF($K33&gt;0,H33/$K33*100,0)</f>
        <v>30.5047703018896</v>
      </c>
      <c r="AE33" s="97">
        <f t="shared" ref="AE33" si="22">IF($K33&gt;0,I33/$K33*100,0)</f>
        <v>28.213401986270558</v>
      </c>
      <c r="AF33" s="97">
        <f>IF($K33&gt;0,J33/$K33*100,0)</f>
        <v>7.2838031967228947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11.498006439581228</v>
      </c>
      <c r="C35" s="310">
        <f t="shared" ref="C35:K35" si="24">SUM(C8:C33)</f>
        <v>81.917293211584109</v>
      </c>
      <c r="D35" s="310">
        <f t="shared" si="24"/>
        <v>176.02133193106854</v>
      </c>
      <c r="E35" s="310">
        <f t="shared" si="24"/>
        <v>48.456193949200717</v>
      </c>
      <c r="F35" s="310">
        <f t="shared" si="24"/>
        <v>50.690523642799974</v>
      </c>
      <c r="G35" s="310">
        <f t="shared" si="24"/>
        <v>203.93819921593749</v>
      </c>
      <c r="H35" s="310">
        <f t="shared" si="24"/>
        <v>192.24654289736591</v>
      </c>
      <c r="I35" s="310">
        <f t="shared" si="24"/>
        <v>125.96371313886105</v>
      </c>
      <c r="J35" s="310">
        <f t="shared" si="24"/>
        <v>33.52419557360129</v>
      </c>
      <c r="K35" s="310">
        <f t="shared" si="24"/>
        <v>924.25600000000031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1.2440283254402704</v>
      </c>
      <c r="Y35" s="98">
        <f t="shared" ref="Y35:AG35" si="26">IF($K35&gt;0,C35/$K35*100,0)</f>
        <v>8.8630523590416601</v>
      </c>
      <c r="Z35" s="98">
        <f t="shared" si="26"/>
        <v>19.044651257992211</v>
      </c>
      <c r="AA35" s="98">
        <f t="shared" si="26"/>
        <v>5.2427243046516008</v>
      </c>
      <c r="AB35" s="98">
        <f t="shared" si="26"/>
        <v>5.484467900971155</v>
      </c>
      <c r="AC35" s="98">
        <f t="shared" si="26"/>
        <v>22.065120401267336</v>
      </c>
      <c r="AD35" s="98">
        <f t="shared" si="26"/>
        <v>20.800140101591534</v>
      </c>
      <c r="AE35" s="98">
        <f t="shared" si="26"/>
        <v>13.628660580927903</v>
      </c>
      <c r="AF35" s="98">
        <f t="shared" si="26"/>
        <v>3.6271547681163314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automation\Data\Results\Workbooks\LSIPs\SM_LSIP\[SM_LSIP_MainTables.Main.xlsm]Manager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automation\Data\Results\Workbooks\LSIPs\SM_LSIP\[SM_LSIP_MainTables.Main.xlsm]Manager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automation\Data\Results\Workbooks\LSIPs\SM_LSIP\[SM_LSIP_MainTables.Main.xlsm]Manager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automation\Data\Results\Workbooks\LSIPs\SM_LSIP\[SM_LSIP_MainTables.Main.xlsm]Manager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automation\Data\Results\Workbooks\LSIPs\SM_LSIP\[SM_LSIP_MainTables.Main.xlsm]Manager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automation\Data\Results\Workbooks\LSIPs\SM_LSIP\[SM_LSIP_MainTables.Main.xlsm]Manager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automation\Data\Results\Workbooks\LSIPs\SM_LSIP\[SM_LSIP_MainTables.Main.xlsm]Manager</v>
      </c>
      <c r="Y79" s="91" t="str">
        <f ca="1">CELL("filename")</f>
        <v>M:\IE\Projects\Nuffield via NFER AI and automation\Data\Results\Workbooks\LSIPs\SM_LSIP\[SM_LSIP_MainTables.Main.xlsm]Manager</v>
      </c>
      <c r="AW79" s="91" t="str">
        <f ca="1">CELL("filename")</f>
        <v>M:\IE\Projects\Nuffield via NFER AI and automation\Data\Results\Workbooks\LSIPs\SM_LSIP\[SM_LSIP_MainTables.Main.xlsm]Manager</v>
      </c>
      <c r="BU79" s="91" t="str">
        <f ca="1">CELL("filename")</f>
        <v>M:\IE\Projects\Nuffield via NFER AI and automation\Data\Results\Workbooks\LSIPs\SM_LSIP\[SM_LSIP_MainTables.Main.xlsm]Manager</v>
      </c>
      <c r="CS79" s="91" t="str">
        <f ca="1">CELL("filename")</f>
        <v>M:\IE\Projects\Nuffield via NFER AI and automation\Data\Results\Workbooks\LSIPs\SM_LSIP\[SM_LSIP_MainTables.Main.xlsm]Manager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automation\Data\Results\Workbooks\LSIPs\SM_LSIP\[SM_LSIP_MainTables.Main.xlsm]Manager</v>
      </c>
      <c r="Y96" s="91" t="str">
        <f ca="1">CELL("filename")</f>
        <v>M:\IE\Projects\Nuffield via NFER AI and automation\Data\Results\Workbooks\LSIPs\SM_LSIP\[SM_LSIP_MainTables.Main.xlsm]Manager</v>
      </c>
      <c r="AW96" s="91" t="str">
        <f ca="1">CELL("filename")</f>
        <v>M:\IE\Projects\Nuffield via NFER AI and automation\Data\Results\Workbooks\LSIPs\SM_LSIP\[SM_LSIP_MainTables.Main.xlsm]Manager</v>
      </c>
      <c r="BU96" s="91" t="str">
        <f ca="1">CELL("filename")</f>
        <v>M:\IE\Projects\Nuffield via NFER AI and automation\Data\Results\Workbooks\LSIPs\SM_LSIP\[SM_LSIP_MainTables.Main.xlsm]Manager</v>
      </c>
      <c r="CS96" s="91" t="str">
        <f ca="1">CELL("filename")</f>
        <v>M:\IE\Projects\Nuffield via NFER AI and automation\Data\Results\Workbooks\LSIPs\SM_LSIP\[SM_LSIP_MainTables.Main.xlsm]Manager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3CCAF1-E00C-44B4-A980-E56A00DE726A}"/>
</file>

<file path=customXml/itemProps2.xml><?xml version="1.0" encoding="utf-8"?>
<ds:datastoreItem xmlns:ds="http://schemas.openxmlformats.org/officeDocument/2006/customXml" ds:itemID="{09C6C01A-DC28-4D25-8BE8-FB95AAD44DAC}"/>
</file>

<file path=customXml/itemProps3.xml><?xml version="1.0" encoding="utf-8"?>
<ds:datastoreItem xmlns:ds="http://schemas.openxmlformats.org/officeDocument/2006/customXml" ds:itemID="{A084CEBB-5ADD-4A83-9427-4B176D6EB6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