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T_LEP\"/>
    </mc:Choice>
  </mc:AlternateContent>
  <xr:revisionPtr revIDLastSave="0" documentId="13_ncr:1_{13FADB4D-2396-437E-B464-90D9F06B416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CS100" i="78" l="1"/>
  <c r="BX24" i="78"/>
  <c r="BX61" i="78" s="1"/>
  <c r="BX98" i="78" s="1"/>
  <c r="CH62" i="78"/>
  <c r="CT8" i="78"/>
  <c r="CT45" i="78" s="1"/>
  <c r="CT82" i="78" s="1"/>
  <c r="AP102" i="78"/>
  <c r="D207" i="49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<sst xmlns="http://schemas.openxmlformats.org/spreadsheetml/2006/main" count="2354" uniqueCount="530">
  <si>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</si>
  <si>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</si>
  <si>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</si>
  <si>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</si>
  <si>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</si>
  <si>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</si>
  <si>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</si>
  <si>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</si>
  <si>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</si>
  <si>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</si>
  <si>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</si>
  <si>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</si>
  <si>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</si>
  <si>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</si>
  <si>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</si>
  <si>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</si>
  <si>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</si>
  <si>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</si>
  <si>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</si>
  <si>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</si>
  <si>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</si>
  <si>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</si>
  <si>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</si>
  <si>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</si>
  <si>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</si>
  <si>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</si>
  <si>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</si>
  <si>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</si>
  <si>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</si>
  <si>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</si>
  <si>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</si>
  <si>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</si>
  <si>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</si>
  <si>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</si>
  <si>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</si>
  <si>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</si>
  <si>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</si>
  <si>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</si>
  <si>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</si>
  <si>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</si>
  <si>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</si>
  <si>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</si>
  <si>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</si>
  <si>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</si>
  <si>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</si>
  <si>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</si>
  <si>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</si>
  <si>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</si>
  <si>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</si>
  <si>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</si>
  <si>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</si>
  <si>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</si>
  <si>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</si>
  <si>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</si>
  <si>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</si>
  <si>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</si>
  <si>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</si>
  <si>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</si>
  <si>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</si>
  <si>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</si>
  <si>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</si>
  <si>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</si>
  <si>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</si>
  <si>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</si>
  <si>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</si>
  <si>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</si>
  <si>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</si>
  <si>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</si>
  <si>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</si>
  <si>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</si>
  <si>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</si>
  <si>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</si>
  <si>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</si>
  <si>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</si>
  <si>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</si>
  <si>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</si>
  <si>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</si>
  <si>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</si>
  <si>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</si>
  <si>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</si>
  <si>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</si>
  <si>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</si>
  <si>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</si>
  <si>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</si>
  <si>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</si>
  <si>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</si>
  <si>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</si>
  <si>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</si>
  <si>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</si>
  <si>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</si>
  <si>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</si>
  <si>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</si>
  <si>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</si>
  <si>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</si>
  <si>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</si>
  <si>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</si>
  <si>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</si>
  <si>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</si>
  <si>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</si>
  <si>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</si>
  <si>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</si>
  <si>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</si>
  <si>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</si>
  <si>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</si>
  <si>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</si>
  <si>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</si>
  <si>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</si>
  <si>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</si>
  <si>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</si>
  <si>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</si>
  <si>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</si>
  <si>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</si>
  <si>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</si>
  <si>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</si>
  <si>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</si>
  <si>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</si>
  <si>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</si>
  <si>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</si>
  <si>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</si>
  <si>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</si>
  <si>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</si>
  <si>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</si>
  <si>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</si>
  <si>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</si>
  <si>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</si>
  <si>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</si>
  <si>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</si>
  <si>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</si>
  <si>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</si>
  <si>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</si>
  <si>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</si>
  <si>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</si>
  <si>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</si>
  <si>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</si>
  <si>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</si>
  <si>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</si>
  <si>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</si>
  <si>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</si>
  <si>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</si>
  <si>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</si>
  <si>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</si>
  <si>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</si>
  <si>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</si>
  <si>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</si>
  <si>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</si>
  <si>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</si>
  <si>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</si>
  <si>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</si>
  <si>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</si>
  <si>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</si>
  <si>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</si>
  <si>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</si>
  <si>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</si>
  <si>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</si>
  <si>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</si>
  <si>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</si>
  <si>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</si>
  <si>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</si>
  <si>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</si>
  <si>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</si>
  <si>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</si>
  <si>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</si>
  <si>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</si>
  <si>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</si>
  <si>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</si>
  <si>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</si>
  <si>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</si>
  <si>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</si>
  <si>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</si>
  <si>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</si>
  <si>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</si>
  <si>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</si>
  <si>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</si>
  <si>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</si>
  <si>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</si>
  <si>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</si>
  <si>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</si>
  <si>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</si>
  <si>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</si>
  <si>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</si>
  <si>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</si>
  <si>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</si>
  <si>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</si>
  <si>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</si>
  <si>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</si>
  <si>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</si>
  <si>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</si>
  <si>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</si>
  <si>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</si>
  <si>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</si>
  <si>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</si>
  <si>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</si>
  <si>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</si>
  <si>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</si>
  <si>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</si>
  <si>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</si>
  <si>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</si>
  <si>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</si>
  <si>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</si>
  <si>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</si>
  <si>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</si>
  <si>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</si>
  <si>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</si>
  <si>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</si>
  <si>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</si>
  <si>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</si>
  <si>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</si>
  <si>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</si>
  <si>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</si>
  <si>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</si>
  <si>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</si>
  <si>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</si>
  <si>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</si>
  <si>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</si>
  <si>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</si>
  <si>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</si>
  <si>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</si>
  <si>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</si>
  <si>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</si>
  <si>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</si>
  <si>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</si>
  <si>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</si>
  <si>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</si>
  <si>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</si>
  <si>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</si>
  <si>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</si>
  <si>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</si>
  <si>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</si>
  <si>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</si>
  <si>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</si>
  <si>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</si>
  <si>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</si>
  <si>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</si>
  <si>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</si>
  <si>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</si>
  <si>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</si>
  <si>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</si>
  <si>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</si>
  <si>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</si>
  <si>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</si>
  <si>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</si>
  <si>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</si>
  <si>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</si>
  <si>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</si>
  <si>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</si>
  <si>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</si>
  <si>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</si>
  <si>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</si>
  <si>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</si>
  <si>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</si>
  <si>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</si>
  <si>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</si>
  <si>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</si>
  <si>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</si>
  <si>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</si>
  <si>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</si>
  <si>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</si>
  <si>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</si>
  <si>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</si>
  <si>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</si>
  <si>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</si>
  <si>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</si>
  <si>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</si>
  <si>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</si>
  <si>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</si>
  <si>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</si>
  <si>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</si>
  <si>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</si>
  <si>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</si>
  <si>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</si>
  <si>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</si>
  <si>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</si>
  <si>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</si>
  <si>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</si>
  <si>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</si>
  <si>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</si>
  <si>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</si>
  <si>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</si>
  <si>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</si>
  <si>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</si>
  <si>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</si>
  <si>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</si>
  <si>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</si>
  <si>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</si>
  <si>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</si>
  <si>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</si>
  <si>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</si>
  <si>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</si>
  <si>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</si>
  <si>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</si>
  <si>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</si>
  <si>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</si>
  <si>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</si>
  <si>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</si>
  <si>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</si>
  <si>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</si>
  <si>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</si>
  <si>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</si>
  <si>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</si>
  <si>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</si>
  <si>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</si>
  <si>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</si>
  <si>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</si>
  <si>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</si>
  <si>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</si>
  <si>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</si>
  <si>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</si>
  <si>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</si>
  <si>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</si>
  <si>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</si>
  <si>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</si>
  <si>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</si>
  <si>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</si>
  <si>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</si>
  <si>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</si>
  <si>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</si>
  <si>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</si>
  <si>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</si>
  <si>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</si>
  <si>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</si>
  <si>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</si>
  <si>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</si>
  <si>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</si>
  <si>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</si>
  <si>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</si>
  <si>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</si>
  <si>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</si>
  <si>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</si>
  <si>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</si>
  <si>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</si>
  <si>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</si>
  <si>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</si>
  <si>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</si>
  <si>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</si>
  <si>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</si>
  <si>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</si>
  <si>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</si>
  <si>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</si>
  <si>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</si>
  <si>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</si>
  <si>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</si>
  <si>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</si>
  <si>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</si>
  <si>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</si>
  <si>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</si>
  <si>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</si>
  <si>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</si>
  <si>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</si>
  <si>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</si>
  <si>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</si>
  <si>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</si>
  <si>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</si>
  <si>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</si>
  <si>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</si>
  <si>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</si>
  <si>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</si>
  <si>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</si>
  <si>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</si>
  <si>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</si>
  <si>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</si>
  <si>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</si>
  <si>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</si>
  <si>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</si>
  <si>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</si>
  <si>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</si>
  <si>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</si>
  <si>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</si>
  <si>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</si>
  <si>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</si>
  <si>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</si>
  <si>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</si>
  <si>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</si>
  <si>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</si>
  <si>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</si>
  <si>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</si>
  <si>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</si>
  <si>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</si>
  <si>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</si>
  <si>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</si>
  <si>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</si>
  <si>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</si>
  <si>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</si>
  <si>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</si>
  <si>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</si>
  <si>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</si>
  <si>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</si>
  <si>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</si>
  <si>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</si>
  <si>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</si>
  <si>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</si>
  <si>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</si>
  <si>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</si>
  <si>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</si>
  <si>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</si>
  <si>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</si>
  <si>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</si>
  <si>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</si>
  <si>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</si>
  <si>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</si>
  <si>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</si>
  <si>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</si>
  <si>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</si>
  <si>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</si>
  <si>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</si>
  <si>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</si>
  <si>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</si>
  <si>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</si>
  <si>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</si>
  <si>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</si>
  <si>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</si>
  <si>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</si>
  <si>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</si>
  <si>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</si>
  <si>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</si>
  <si>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</si>
  <si>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</si>
  <si>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</si>
  <si>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</si>
  <si>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</si>
  <si>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</si>
  <si>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</si>
  <si>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</si>
  <si>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</si>
  <si>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</si>
  <si>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</si>
  <si>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</si>
  <si>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</si>
  <si>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</si>
  <si>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</si>
  <si>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</si>
  <si>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</si>
  <si>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</si>
  <si>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</si>
  <si>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</si>
  <si>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</si>
  <si>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</si>
  <si>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</si>
  <si>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</si>
  <si>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</si>
  <si>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</si>
  <si>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</si>
  <si>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</si>
  <si>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</si>
  <si>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</si>
  <si>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</si>
  <si>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</si>
  <si>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</si>
  <si>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</si>
  <si>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</si>
  <si>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</si>
  <si>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</si>
  <si>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</si>
  <si>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</si>
  <si>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</si>
  <si>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</si>
  <si>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</si>
  <si>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</si>
  <si>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</si>
  <si>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</si>
  <si>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</si>
  <si>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</si>
  <si>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</si>
  <si>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</si>
  <si>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</si>
  <si>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</si>
  <si>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</si>
  <si>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</si>
  <si>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</si>
  <si>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</si>
  <si>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</si>
  <si>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</si>
  <si>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</si>
  <si>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</si>
  <si>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</si>
  <si>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</si>
  <si>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</si>
  <si>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</si>
  <si>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</si>
  <si>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</si>
  <si>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</si>
  <si>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</si>
  <si>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</si>
  <si>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</si>
  <si>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</si>
  <si>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</si>
  <si>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</si>
  <si>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</si>
  <si>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</si>
  <si>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</si>
  <si>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</si>
  <si>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</si>
  <si>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</si>
  <si>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</si>
  <si>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</si>
  <si>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</si>
  <si>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</si>
  <si>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</si>
  <si>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</si>
  <si>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</si>
  <si>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</si>
  <si>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</si>
  <si>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</si>
  <si>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</si>
  <si>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</si>
  <si>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</si>
  <si>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</si>
  <si>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</si>
  <si>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</si>
  <si>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</si>
  <si>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</si>
  <si>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</si>
  <si>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</si>
  <si>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</si>
  <si>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</si>
  <si>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</si>
  <si>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</si>
  <si>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</si>
  <si>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</si>
  <si>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</si>
  <si>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</si>
  <si>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</si>
  <si>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</si>
  <si>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</si>
  <si>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</si>
  <si>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</si>
  <si>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</si>
  <si>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automation/Data/Results/Workbooks/LEPs/ST_LEP/ST_LEP_Database.Main.xlsx</t>
  </si>
  <si>
    <t>31. Stoke-on-Trent and Staffordshire</t>
  </si>
  <si>
    <t>Stoke-on-Trent and Staffordshire</t>
  </si>
  <si>
    <t>09 03 2023 10:22:51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</si>
</sst>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0.31782420520671817</c:v>
                </c:pt>
                <c:pt idx="2">
                  <c:v>1.8892550533070818</c:v>
                </c:pt>
                <c:pt idx="3">
                  <c:v>8.0888406416823599E-2</c:v>
                </c:pt>
                <c:pt idx="4">
                  <c:v>-1.3753588801508676</c:v>
                </c:pt>
                <c:pt idx="5">
                  <c:v>0.80698846865856488</c:v>
                </c:pt>
                <c:pt idx="7">
                  <c:v>-1.7855028204113332</c:v>
                </c:pt>
                <c:pt idx="8">
                  <c:v>-0.33823576714718806</c:v>
                </c:pt>
                <c:pt idx="9">
                  <c:v>0.46479983480995912</c:v>
                </c:pt>
                <c:pt idx="10">
                  <c:v>2.2694741532384821</c:v>
                </c:pt>
                <c:pt idx="11">
                  <c:v>1.2777605966273864</c:v>
                </c:pt>
                <c:pt idx="12">
                  <c:v>-7.7564402610548537</c:v>
                </c:pt>
                <c:pt idx="13">
                  <c:v>5.1890752658227735</c:v>
                </c:pt>
                <c:pt idx="14">
                  <c:v>5.4425951445213894</c:v>
                </c:pt>
                <c:pt idx="15">
                  <c:v>0.40126064611576417</c:v>
                </c:pt>
                <c:pt idx="17">
                  <c:v>2.2716447498483561</c:v>
                </c:pt>
                <c:pt idx="18">
                  <c:v>3.0088176938601885</c:v>
                </c:pt>
                <c:pt idx="19">
                  <c:v>-2.2947888388691662</c:v>
                </c:pt>
                <c:pt idx="20">
                  <c:v>-6.5692253468507822E-2</c:v>
                </c:pt>
                <c:pt idx="22">
                  <c:v>3.0520308363329196</c:v>
                </c:pt>
                <c:pt idx="24">
                  <c:v>0.28164475853913462</c:v>
                </c:pt>
                <c:pt idx="25">
                  <c:v>-3.8993240506523197</c:v>
                </c:pt>
                <c:pt idx="26">
                  <c:v>-2.2852231575911097</c:v>
                </c:pt>
                <c:pt idx="27">
                  <c:v>-0.7370192163988154</c:v>
                </c:pt>
                <c:pt idx="29">
                  <c:v>5.5536367754292604</c:v>
                </c:pt>
                <c:pt idx="30">
                  <c:v>-1.2367095669901906</c:v>
                </c:pt>
                <c:pt idx="31">
                  <c:v>17.844539784792236</c:v>
                </c:pt>
                <c:pt idx="32">
                  <c:v>-10.081306441625559</c:v>
                </c:pt>
                <c:pt idx="33">
                  <c:v>-4.3010092098147439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0.45156220068820474</c:v>
                </c:pt>
                <c:pt idx="2">
                  <c:v>0.74608296919156381</c:v>
                </c:pt>
                <c:pt idx="3">
                  <c:v>0.3746476173531299</c:v>
                </c:pt>
                <c:pt idx="4">
                  <c:v>0.32326231210735301</c:v>
                </c:pt>
                <c:pt idx="5">
                  <c:v>0.57202149131341251</c:v>
                </c:pt>
                <c:pt idx="7">
                  <c:v>-0.13049739943705729</c:v>
                </c:pt>
                <c:pt idx="8">
                  <c:v>0.68307782244008131</c:v>
                </c:pt>
                <c:pt idx="9">
                  <c:v>0.90416091855527458</c:v>
                </c:pt>
                <c:pt idx="10">
                  <c:v>0.55774406685469291</c:v>
                </c:pt>
                <c:pt idx="11">
                  <c:v>0.83800270753533468</c:v>
                </c:pt>
                <c:pt idx="12">
                  <c:v>-0.33429929366038946</c:v>
                </c:pt>
                <c:pt idx="13">
                  <c:v>0.87827476117663394</c:v>
                </c:pt>
                <c:pt idx="14">
                  <c:v>-1.2766504586447791E-2</c:v>
                </c:pt>
                <c:pt idx="15">
                  <c:v>0.58772650048697361</c:v>
                </c:pt>
                <c:pt idx="17">
                  <c:v>1.3960627968728323</c:v>
                </c:pt>
                <c:pt idx="18">
                  <c:v>1.1520033174322153</c:v>
                </c:pt>
                <c:pt idx="19">
                  <c:v>0.14020843599269472</c:v>
                </c:pt>
                <c:pt idx="20">
                  <c:v>0.70573968439637813</c:v>
                </c:pt>
                <c:pt idx="22">
                  <c:v>8.3655678839722469E-2</c:v>
                </c:pt>
                <c:pt idx="24">
                  <c:v>-0.66732131444083853</c:v>
                </c:pt>
                <c:pt idx="25">
                  <c:v>-5.2349576641275153E-2</c:v>
                </c:pt>
                <c:pt idx="26">
                  <c:v>-0.14136741745118808</c:v>
                </c:pt>
                <c:pt idx="27">
                  <c:v>-0.51240832280990967</c:v>
                </c:pt>
                <c:pt idx="29">
                  <c:v>0.23451745373779254</c:v>
                </c:pt>
                <c:pt idx="30">
                  <c:v>-0.51175963311942407</c:v>
                </c:pt>
                <c:pt idx="31">
                  <c:v>-6.2798906482843257</c:v>
                </c:pt>
                <c:pt idx="32">
                  <c:v>0.31507206146532685</c:v>
                </c:pt>
                <c:pt idx="33">
                  <c:v>-9.1469746976347022E-2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7.8069999999999915</c:v>
                </c:pt>
                <c:pt idx="1">
                  <c:v>4.9759999999999964</c:v>
                </c:pt>
                <c:pt idx="2">
                  <c:v>5.7260000000000026</c:v>
                </c:pt>
                <c:pt idx="3">
                  <c:v>5.9740000000000162</c:v>
                </c:pt>
                <c:pt idx="4">
                  <c:v>5.6749999999999998</c:v>
                </c:pt>
                <c:pt idx="5">
                  <c:v>5.9149999999999983</c:v>
                </c:pt>
                <c:pt idx="6">
                  <c:v>5.1949999999999914</c:v>
                </c:pt>
                <c:pt idx="7">
                  <c:v>3.8880000000000021</c:v>
                </c:pt>
                <c:pt idx="8">
                  <c:v>7.1569999999999974</c:v>
                </c:pt>
                <c:pt idx="9">
                  <c:v>5.1690000000000005</c:v>
                </c:pt>
                <c:pt idx="10">
                  <c:v>3.4770000000000021</c:v>
                </c:pt>
                <c:pt idx="11">
                  <c:v>3.5169999999999999</c:v>
                </c:pt>
                <c:pt idx="12">
                  <c:v>3.5529999999999937</c:v>
                </c:pt>
                <c:pt idx="13">
                  <c:v>3.6049999999999991</c:v>
                </c:pt>
                <c:pt idx="14">
                  <c:v>3.6429999999999958</c:v>
                </c:pt>
                <c:pt idx="15">
                  <c:v>3.6410000000000089</c:v>
                </c:pt>
                <c:pt idx="16">
                  <c:v>3.6409999999999947</c:v>
                </c:pt>
                <c:pt idx="17">
                  <c:v>3.6410000000000031</c:v>
                </c:pt>
                <c:pt idx="18">
                  <c:v>3.6389999999999967</c:v>
                </c:pt>
                <c:pt idx="19">
                  <c:v>3.6379999999999999</c:v>
                </c:pt>
                <c:pt idx="20">
                  <c:v>3.6399999999999948</c:v>
                </c:pt>
                <c:pt idx="21">
                  <c:v>3.6420000000000012</c:v>
                </c:pt>
                <c:pt idx="22">
                  <c:v>3.6439999999999988</c:v>
                </c:pt>
                <c:pt idx="23">
                  <c:v>3.6449999999999996</c:v>
                </c:pt>
                <c:pt idx="24" formatCode="#,##0.00">
                  <c:v>3.6449999999999987</c:v>
                </c:pt>
                <c:pt idx="25">
                  <c:v>3.6449999999999974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0.15299999999999994</c:v>
                </c:pt>
                <c:pt idx="1">
                  <c:v>0.19199999999999964</c:v>
                </c:pt>
                <c:pt idx="2">
                  <c:v>0.46000000000000085</c:v>
                </c:pt>
                <c:pt idx="3">
                  <c:v>0.1860000000000005</c:v>
                </c:pt>
                <c:pt idx="4">
                  <c:v>5.8999999999999941E-2</c:v>
                </c:pt>
                <c:pt idx="5">
                  <c:v>0.22000000000000069</c:v>
                </c:pt>
                <c:pt idx="6">
                  <c:v>8.1000000000000252E-2</c:v>
                </c:pt>
                <c:pt idx="7">
                  <c:v>0.17399999999999971</c:v>
                </c:pt>
                <c:pt idx="8">
                  <c:v>0.31400000000000011</c:v>
                </c:pt>
                <c:pt idx="9">
                  <c:v>0.46600000000000091</c:v>
                </c:pt>
                <c:pt idx="10">
                  <c:v>0.50000000000000111</c:v>
                </c:pt>
                <c:pt idx="11">
                  <c:v>0.45599999999999874</c:v>
                </c:pt>
                <c:pt idx="12">
                  <c:v>0.43800000000000111</c:v>
                </c:pt>
                <c:pt idx="13">
                  <c:v>0.40300000000000047</c:v>
                </c:pt>
                <c:pt idx="14">
                  <c:v>0.36899999999999966</c:v>
                </c:pt>
                <c:pt idx="15">
                  <c:v>0.34199999999999919</c:v>
                </c:pt>
                <c:pt idx="16">
                  <c:v>0.31999999999999956</c:v>
                </c:pt>
                <c:pt idx="17">
                  <c:v>0.30000000000000032</c:v>
                </c:pt>
                <c:pt idx="18">
                  <c:v>0.28099999999999981</c:v>
                </c:pt>
                <c:pt idx="19">
                  <c:v>0.26400000000000029</c:v>
                </c:pt>
                <c:pt idx="20">
                  <c:v>0.24999999999999992</c:v>
                </c:pt>
                <c:pt idx="21">
                  <c:v>0.23500000000000051</c:v>
                </c:pt>
                <c:pt idx="22">
                  <c:v>0.22200000000000011</c:v>
                </c:pt>
                <c:pt idx="23">
                  <c:v>0.20900000000000027</c:v>
                </c:pt>
                <c:pt idx="24" formatCode="#,##0.00">
                  <c:v>0.19900000000000007</c:v>
                </c:pt>
                <c:pt idx="25">
                  <c:v>0.18900000000000031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1.6629999999999989</c:v>
                </c:pt>
                <c:pt idx="1">
                  <c:v>1.0709999999999997</c:v>
                </c:pt>
                <c:pt idx="2">
                  <c:v>1.1080000000000025</c:v>
                </c:pt>
                <c:pt idx="3">
                  <c:v>0.94500000000000084</c:v>
                </c:pt>
                <c:pt idx="4">
                  <c:v>0.86300000000000066</c:v>
                </c:pt>
                <c:pt idx="5">
                  <c:v>0.43099999999999999</c:v>
                </c:pt>
                <c:pt idx="6">
                  <c:v>0.61100000000000032</c:v>
                </c:pt>
                <c:pt idx="7">
                  <c:v>0.69400000000000128</c:v>
                </c:pt>
                <c:pt idx="8">
                  <c:v>0.33200000000000035</c:v>
                </c:pt>
                <c:pt idx="9">
                  <c:v>0.35399999999999976</c:v>
                </c:pt>
                <c:pt idx="10">
                  <c:v>0.40499999999999936</c:v>
                </c:pt>
                <c:pt idx="11">
                  <c:v>0.39699999999999996</c:v>
                </c:pt>
                <c:pt idx="12">
                  <c:v>0.38699999999999868</c:v>
                </c:pt>
                <c:pt idx="13">
                  <c:v>0.38499999999999979</c:v>
                </c:pt>
                <c:pt idx="14">
                  <c:v>0.38299999999999956</c:v>
                </c:pt>
                <c:pt idx="15">
                  <c:v>0.38200000000000012</c:v>
                </c:pt>
                <c:pt idx="16">
                  <c:v>0.38099999999999978</c:v>
                </c:pt>
                <c:pt idx="17">
                  <c:v>0.38</c:v>
                </c:pt>
                <c:pt idx="18">
                  <c:v>0.37899999999999961</c:v>
                </c:pt>
                <c:pt idx="19">
                  <c:v>0.37800000000000006</c:v>
                </c:pt>
                <c:pt idx="20">
                  <c:v>0.37800000000000039</c:v>
                </c:pt>
                <c:pt idx="21">
                  <c:v>0.37700000000000067</c:v>
                </c:pt>
                <c:pt idx="22">
                  <c:v>0.37700000000000067</c:v>
                </c:pt>
                <c:pt idx="23">
                  <c:v>0.37599999999999889</c:v>
                </c:pt>
                <c:pt idx="24" formatCode="#,##0.00">
                  <c:v>0.37599999999999978</c:v>
                </c:pt>
                <c:pt idx="25">
                  <c:v>0.37500000000000089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1.7429999999999983</c:v>
                </c:pt>
                <c:pt idx="1">
                  <c:v>1.7740000000000025</c:v>
                </c:pt>
                <c:pt idx="2">
                  <c:v>2.0389999999999993</c:v>
                </c:pt>
                <c:pt idx="3">
                  <c:v>1.6649999999999987</c:v>
                </c:pt>
                <c:pt idx="4">
                  <c:v>1.9430000000000018</c:v>
                </c:pt>
                <c:pt idx="5">
                  <c:v>1.7499999999999938</c:v>
                </c:pt>
                <c:pt idx="6">
                  <c:v>1.5539999999999985</c:v>
                </c:pt>
                <c:pt idx="7">
                  <c:v>2.2469999999999959</c:v>
                </c:pt>
                <c:pt idx="8">
                  <c:v>2.1089999999999978</c:v>
                </c:pt>
                <c:pt idx="9">
                  <c:v>2.5209999999999995</c:v>
                </c:pt>
                <c:pt idx="10">
                  <c:v>2.2929999999999988</c:v>
                </c:pt>
                <c:pt idx="11">
                  <c:v>2.2529999999999992</c:v>
                </c:pt>
                <c:pt idx="12">
                  <c:v>2.2389999999999954</c:v>
                </c:pt>
                <c:pt idx="13">
                  <c:v>2.249000000000001</c:v>
                </c:pt>
                <c:pt idx="14">
                  <c:v>2.303000000000007</c:v>
                </c:pt>
                <c:pt idx="15">
                  <c:v>2.331</c:v>
                </c:pt>
                <c:pt idx="16">
                  <c:v>2.3510000000000066</c:v>
                </c:pt>
                <c:pt idx="17">
                  <c:v>2.3619999999999983</c:v>
                </c:pt>
                <c:pt idx="18">
                  <c:v>2.3690000000000033</c:v>
                </c:pt>
                <c:pt idx="19">
                  <c:v>2.3730000000000033</c:v>
                </c:pt>
                <c:pt idx="20">
                  <c:v>2.3749999999999991</c:v>
                </c:pt>
                <c:pt idx="21">
                  <c:v>2.375999999999999</c:v>
                </c:pt>
                <c:pt idx="22">
                  <c:v>2.3770000000000011</c:v>
                </c:pt>
                <c:pt idx="23">
                  <c:v>2.3759999999999986</c:v>
                </c:pt>
                <c:pt idx="24" formatCode="#,##0.00">
                  <c:v>2.3759999999999963</c:v>
                </c:pt>
                <c:pt idx="25">
                  <c:v>2.3749999999999987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3.4209999999999865</c:v>
                </c:pt>
                <c:pt idx="1">
                  <c:v>3.5100000000000091</c:v>
                </c:pt>
                <c:pt idx="2">
                  <c:v>3.2799999999999963</c:v>
                </c:pt>
                <c:pt idx="3">
                  <c:v>3.4230000000000045</c:v>
                </c:pt>
                <c:pt idx="4">
                  <c:v>3.5330000000000106</c:v>
                </c:pt>
                <c:pt idx="5">
                  <c:v>3.5819999999999927</c:v>
                </c:pt>
                <c:pt idx="6">
                  <c:v>4.0979999999999874</c:v>
                </c:pt>
                <c:pt idx="7">
                  <c:v>3.3739999999999846</c:v>
                </c:pt>
                <c:pt idx="8">
                  <c:v>3.0639999999999974</c:v>
                </c:pt>
                <c:pt idx="9">
                  <c:v>3.2199999999999975</c:v>
                </c:pt>
                <c:pt idx="10">
                  <c:v>3.1910000000000029</c:v>
                </c:pt>
                <c:pt idx="11">
                  <c:v>3.1940000000000004</c:v>
                </c:pt>
                <c:pt idx="12">
                  <c:v>3.1989999999999914</c:v>
                </c:pt>
                <c:pt idx="13">
                  <c:v>3.2229999999999981</c:v>
                </c:pt>
                <c:pt idx="14">
                  <c:v>3.2240000000000002</c:v>
                </c:pt>
                <c:pt idx="15">
                  <c:v>3.21200000000001</c:v>
                </c:pt>
                <c:pt idx="16">
                  <c:v>3.2070000000000007</c:v>
                </c:pt>
                <c:pt idx="17">
                  <c:v>3.2</c:v>
                </c:pt>
                <c:pt idx="18">
                  <c:v>3.1909999999999941</c:v>
                </c:pt>
                <c:pt idx="19">
                  <c:v>3.1820000000000062</c:v>
                </c:pt>
                <c:pt idx="20">
                  <c:v>3.1730000000000067</c:v>
                </c:pt>
                <c:pt idx="21">
                  <c:v>3.1639999999999997</c:v>
                </c:pt>
                <c:pt idx="22">
                  <c:v>3.154999999999998</c:v>
                </c:pt>
                <c:pt idx="23">
                  <c:v>3.1449999999999987</c:v>
                </c:pt>
                <c:pt idx="24" formatCode="#,##0.00">
                  <c:v>3.134999999999998</c:v>
                </c:pt>
                <c:pt idx="25">
                  <c:v>3.1239999999999917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7.1910000000000034</c:v>
                </c:pt>
                <c:pt idx="1">
                  <c:v>7.9599999999999662</c:v>
                </c:pt>
                <c:pt idx="2">
                  <c:v>8.4409999999999883</c:v>
                </c:pt>
                <c:pt idx="3">
                  <c:v>7.7250000000000201</c:v>
                </c:pt>
                <c:pt idx="4">
                  <c:v>7.7219999999999818</c:v>
                </c:pt>
                <c:pt idx="5">
                  <c:v>7.6409999999999938</c:v>
                </c:pt>
                <c:pt idx="6">
                  <c:v>7.4169999999999998</c:v>
                </c:pt>
                <c:pt idx="7">
                  <c:v>6.9240000000000217</c:v>
                </c:pt>
                <c:pt idx="8">
                  <c:v>7.367000000000016</c:v>
                </c:pt>
                <c:pt idx="9">
                  <c:v>6.8180000000000183</c:v>
                </c:pt>
                <c:pt idx="10">
                  <c:v>6.2629999999999866</c:v>
                </c:pt>
                <c:pt idx="11">
                  <c:v>6.5840000000000094</c:v>
                </c:pt>
                <c:pt idx="12">
                  <c:v>6.6040000000000161</c:v>
                </c:pt>
                <c:pt idx="13">
                  <c:v>6.7159999999999931</c:v>
                </c:pt>
                <c:pt idx="14">
                  <c:v>6.7810000000000032</c:v>
                </c:pt>
                <c:pt idx="15">
                  <c:v>6.789000000000005</c:v>
                </c:pt>
                <c:pt idx="16">
                  <c:v>6.7300000000000155</c:v>
                </c:pt>
                <c:pt idx="17">
                  <c:v>6.6689999999999889</c:v>
                </c:pt>
                <c:pt idx="18">
                  <c:v>6.6080000000000094</c:v>
                </c:pt>
                <c:pt idx="19">
                  <c:v>6.5469999999999935</c:v>
                </c:pt>
                <c:pt idx="20">
                  <c:v>6.4979999999999736</c:v>
                </c:pt>
                <c:pt idx="21">
                  <c:v>6.4429999999999934</c:v>
                </c:pt>
                <c:pt idx="22">
                  <c:v>6.3870000000000013</c:v>
                </c:pt>
                <c:pt idx="23">
                  <c:v>6.3299999999999965</c:v>
                </c:pt>
                <c:pt idx="24" formatCode="#,##0.00">
                  <c:v>6.2720000000000011</c:v>
                </c:pt>
                <c:pt idx="25">
                  <c:v>6.2139999999999951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25.160999999999987</c:v>
                </c:pt>
                <c:pt idx="1">
                  <c:v>22.623999999999956</c:v>
                </c:pt>
                <c:pt idx="2">
                  <c:v>24.111000000000029</c:v>
                </c:pt>
                <c:pt idx="3">
                  <c:v>25.308999999999955</c:v>
                </c:pt>
                <c:pt idx="4">
                  <c:v>25.497999999999998</c:v>
                </c:pt>
                <c:pt idx="5">
                  <c:v>26.973999999999975</c:v>
                </c:pt>
                <c:pt idx="6">
                  <c:v>26.345999999999901</c:v>
                </c:pt>
                <c:pt idx="7">
                  <c:v>26.845000000000024</c:v>
                </c:pt>
                <c:pt idx="8">
                  <c:v>28.89200000000001</c:v>
                </c:pt>
                <c:pt idx="9">
                  <c:v>28.352000000000039</c:v>
                </c:pt>
                <c:pt idx="10">
                  <c:v>27.35599999999998</c:v>
                </c:pt>
                <c:pt idx="11">
                  <c:v>27.807000000000055</c:v>
                </c:pt>
                <c:pt idx="12">
                  <c:v>27.66400000000009</c:v>
                </c:pt>
                <c:pt idx="13">
                  <c:v>27.550999999999974</c:v>
                </c:pt>
                <c:pt idx="14">
                  <c:v>27.388999999999974</c:v>
                </c:pt>
                <c:pt idx="15">
                  <c:v>27.071999999999939</c:v>
                </c:pt>
                <c:pt idx="16">
                  <c:v>26.783999999999924</c:v>
                </c:pt>
                <c:pt idx="17">
                  <c:v>26.489999999999952</c:v>
                </c:pt>
                <c:pt idx="18">
                  <c:v>26.218999999999991</c:v>
                </c:pt>
                <c:pt idx="19">
                  <c:v>25.964999999999964</c:v>
                </c:pt>
                <c:pt idx="20">
                  <c:v>25.75699999999998</c:v>
                </c:pt>
                <c:pt idx="21">
                  <c:v>25.526000000000018</c:v>
                </c:pt>
                <c:pt idx="22">
                  <c:v>25.309999999999945</c:v>
                </c:pt>
                <c:pt idx="23">
                  <c:v>25.107000000000024</c:v>
                </c:pt>
                <c:pt idx="24" formatCode="#,##0.00">
                  <c:v>24.916999999999931</c:v>
                </c:pt>
                <c:pt idx="25">
                  <c:v>24.741999999999951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22.898999999999969</c:v>
                </c:pt>
                <c:pt idx="1">
                  <c:v>20.181999999999963</c:v>
                </c:pt>
                <c:pt idx="2">
                  <c:v>20.282000000000014</c:v>
                </c:pt>
                <c:pt idx="3">
                  <c:v>21.777999999999942</c:v>
                </c:pt>
                <c:pt idx="4">
                  <c:v>18.25800000000001</c:v>
                </c:pt>
                <c:pt idx="5">
                  <c:v>21.404999999999966</c:v>
                </c:pt>
                <c:pt idx="6">
                  <c:v>21.967000000000013</c:v>
                </c:pt>
                <c:pt idx="7">
                  <c:v>21.832999999999995</c:v>
                </c:pt>
                <c:pt idx="8">
                  <c:v>27.717999999999964</c:v>
                </c:pt>
                <c:pt idx="9">
                  <c:v>26.308999999999926</c:v>
                </c:pt>
                <c:pt idx="10">
                  <c:v>24.876999999999938</c:v>
                </c:pt>
                <c:pt idx="11">
                  <c:v>24.411999999999992</c:v>
                </c:pt>
                <c:pt idx="12">
                  <c:v>24.452999999999943</c:v>
                </c:pt>
                <c:pt idx="13">
                  <c:v>24.589000000000048</c:v>
                </c:pt>
                <c:pt idx="14">
                  <c:v>24.723999999999986</c:v>
                </c:pt>
                <c:pt idx="15">
                  <c:v>24.805000000000007</c:v>
                </c:pt>
                <c:pt idx="16">
                  <c:v>24.860999999999944</c:v>
                </c:pt>
                <c:pt idx="17">
                  <c:v>24.863999999999962</c:v>
                </c:pt>
                <c:pt idx="18">
                  <c:v>24.890999999999966</c:v>
                </c:pt>
                <c:pt idx="19">
                  <c:v>24.904999999999937</c:v>
                </c:pt>
                <c:pt idx="20">
                  <c:v>24.945000000000014</c:v>
                </c:pt>
                <c:pt idx="21">
                  <c:v>24.988000000000032</c:v>
                </c:pt>
                <c:pt idx="22">
                  <c:v>25.036000000000104</c:v>
                </c:pt>
                <c:pt idx="23">
                  <c:v>25.086999999999993</c:v>
                </c:pt>
                <c:pt idx="24" formatCode="#,##0.00">
                  <c:v>25.139000000000042</c:v>
                </c:pt>
                <c:pt idx="25">
                  <c:v>25.190999999999971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50.834999999999937</c:v>
                </c:pt>
                <c:pt idx="1">
                  <c:v>49.039999999999914</c:v>
                </c:pt>
                <c:pt idx="2">
                  <c:v>54.165000000000077</c:v>
                </c:pt>
                <c:pt idx="3">
                  <c:v>54.175000000000026</c:v>
                </c:pt>
                <c:pt idx="4">
                  <c:v>54.645000000000074</c:v>
                </c:pt>
                <c:pt idx="5">
                  <c:v>53.936000000000057</c:v>
                </c:pt>
                <c:pt idx="6">
                  <c:v>54.862000000000002</c:v>
                </c:pt>
                <c:pt idx="7">
                  <c:v>54.159000000000049</c:v>
                </c:pt>
                <c:pt idx="8">
                  <c:v>52.826999999999998</c:v>
                </c:pt>
                <c:pt idx="9">
                  <c:v>49.301999999999936</c:v>
                </c:pt>
                <c:pt idx="10">
                  <c:v>48.02500000000007</c:v>
                </c:pt>
                <c:pt idx="11">
                  <c:v>48.282000000000053</c:v>
                </c:pt>
                <c:pt idx="12">
                  <c:v>48.341999999999985</c:v>
                </c:pt>
                <c:pt idx="13">
                  <c:v>48.338000000000051</c:v>
                </c:pt>
                <c:pt idx="14">
                  <c:v>48.411999999999885</c:v>
                </c:pt>
                <c:pt idx="15">
                  <c:v>48.508999999999901</c:v>
                </c:pt>
                <c:pt idx="16">
                  <c:v>48.559999999999981</c:v>
                </c:pt>
                <c:pt idx="17">
                  <c:v>48.601999999999983</c:v>
                </c:pt>
                <c:pt idx="18">
                  <c:v>48.637999999999892</c:v>
                </c:pt>
                <c:pt idx="19">
                  <c:v>48.673000000000023</c:v>
                </c:pt>
                <c:pt idx="20">
                  <c:v>48.719999999999956</c:v>
                </c:pt>
                <c:pt idx="21">
                  <c:v>48.774999999999984</c:v>
                </c:pt>
                <c:pt idx="22">
                  <c:v>48.829999999999977</c:v>
                </c:pt>
                <c:pt idx="23">
                  <c:v>48.903999999999968</c:v>
                </c:pt>
                <c:pt idx="24" formatCode="#,##0.00">
                  <c:v>48.97400000000011</c:v>
                </c:pt>
                <c:pt idx="25">
                  <c:v>49.044999999999995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18.115000000000002</c:v>
                </c:pt>
                <c:pt idx="1">
                  <c:v>16.52600000000001</c:v>
                </c:pt>
                <c:pt idx="2">
                  <c:v>19.270000000000028</c:v>
                </c:pt>
                <c:pt idx="3">
                  <c:v>18.113999999999997</c:v>
                </c:pt>
                <c:pt idx="4">
                  <c:v>17.46299999999999</c:v>
                </c:pt>
                <c:pt idx="5">
                  <c:v>21.774999999999963</c:v>
                </c:pt>
                <c:pt idx="6">
                  <c:v>22.781000000000098</c:v>
                </c:pt>
                <c:pt idx="7">
                  <c:v>22.205999999999992</c:v>
                </c:pt>
                <c:pt idx="8">
                  <c:v>21.315999999999999</c:v>
                </c:pt>
                <c:pt idx="9">
                  <c:v>26.330999999999982</c:v>
                </c:pt>
                <c:pt idx="10">
                  <c:v>25.254000000000012</c:v>
                </c:pt>
                <c:pt idx="11">
                  <c:v>27.253000000000121</c:v>
                </c:pt>
                <c:pt idx="12">
                  <c:v>27.352999999999984</c:v>
                </c:pt>
                <c:pt idx="13">
                  <c:v>27.645000000000007</c:v>
                </c:pt>
                <c:pt idx="14">
                  <c:v>27.968999999999941</c:v>
                </c:pt>
                <c:pt idx="15">
                  <c:v>28.188999999999989</c:v>
                </c:pt>
                <c:pt idx="16">
                  <c:v>28.374999999999961</c:v>
                </c:pt>
                <c:pt idx="17">
                  <c:v>28.55599999999999</c:v>
                </c:pt>
                <c:pt idx="18">
                  <c:v>28.731999999999996</c:v>
                </c:pt>
                <c:pt idx="19">
                  <c:v>28.909000000000017</c:v>
                </c:pt>
                <c:pt idx="20">
                  <c:v>29.097999999999999</c:v>
                </c:pt>
                <c:pt idx="21">
                  <c:v>29.275999999999964</c:v>
                </c:pt>
                <c:pt idx="22">
                  <c:v>29.454999999999998</c:v>
                </c:pt>
                <c:pt idx="23">
                  <c:v>29.633000000000035</c:v>
                </c:pt>
                <c:pt idx="24" formatCode="#,##0.00">
                  <c:v>29.809999999999974</c:v>
                </c:pt>
                <c:pt idx="25">
                  <c:v>29.987999999999992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16.452999999999999</c:v>
                </c:pt>
                <c:pt idx="1">
                  <c:v>15.367999999999988</c:v>
                </c:pt>
                <c:pt idx="2">
                  <c:v>16.201000000000015</c:v>
                </c:pt>
                <c:pt idx="3">
                  <c:v>15.804000000000034</c:v>
                </c:pt>
                <c:pt idx="4">
                  <c:v>18.04699999999999</c:v>
                </c:pt>
                <c:pt idx="5">
                  <c:v>17.877999999999975</c:v>
                </c:pt>
                <c:pt idx="6">
                  <c:v>18.898999999999983</c:v>
                </c:pt>
                <c:pt idx="7">
                  <c:v>21.294000000000011</c:v>
                </c:pt>
                <c:pt idx="8">
                  <c:v>18.972000000000047</c:v>
                </c:pt>
                <c:pt idx="9">
                  <c:v>19.331999999999983</c:v>
                </c:pt>
                <c:pt idx="10">
                  <c:v>20.002999999999982</c:v>
                </c:pt>
                <c:pt idx="11">
                  <c:v>19.26899999999997</c:v>
                </c:pt>
                <c:pt idx="12">
                  <c:v>20.167999999999971</c:v>
                </c:pt>
                <c:pt idx="13">
                  <c:v>20.630999999999982</c:v>
                </c:pt>
                <c:pt idx="14">
                  <c:v>20.970000000000013</c:v>
                </c:pt>
                <c:pt idx="15">
                  <c:v>21.424000000000028</c:v>
                </c:pt>
                <c:pt idx="16">
                  <c:v>21.827999999999971</c:v>
                </c:pt>
                <c:pt idx="17">
                  <c:v>22.198000000000022</c:v>
                </c:pt>
                <c:pt idx="18">
                  <c:v>22.543999999999972</c:v>
                </c:pt>
                <c:pt idx="19">
                  <c:v>22.87400000000007</c:v>
                </c:pt>
                <c:pt idx="20">
                  <c:v>23.196999999999999</c:v>
                </c:pt>
                <c:pt idx="21">
                  <c:v>23.511000000000031</c:v>
                </c:pt>
                <c:pt idx="22">
                  <c:v>23.811999999999987</c:v>
                </c:pt>
                <c:pt idx="23">
                  <c:v>24.099000000000011</c:v>
                </c:pt>
                <c:pt idx="24" formatCode="#,##0.00">
                  <c:v>24.36900000000005</c:v>
                </c:pt>
                <c:pt idx="25">
                  <c:v>24.627000000000006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1.6499999999999995</c:v>
                </c:pt>
                <c:pt idx="1">
                  <c:v>0.83099999999999929</c:v>
                </c:pt>
                <c:pt idx="2">
                  <c:v>0.87900000000000011</c:v>
                </c:pt>
                <c:pt idx="3">
                  <c:v>1.1699999999999988</c:v>
                </c:pt>
                <c:pt idx="4">
                  <c:v>1.5869999999999993</c:v>
                </c:pt>
                <c:pt idx="5">
                  <c:v>1.2029999999999981</c:v>
                </c:pt>
                <c:pt idx="6">
                  <c:v>1.0220000000000018</c:v>
                </c:pt>
                <c:pt idx="7">
                  <c:v>1.2910000000000001</c:v>
                </c:pt>
                <c:pt idx="8">
                  <c:v>1.0309999999999986</c:v>
                </c:pt>
                <c:pt idx="9">
                  <c:v>1.323999999999997</c:v>
                </c:pt>
                <c:pt idx="10">
                  <c:v>1.5680000000000032</c:v>
                </c:pt>
                <c:pt idx="11">
                  <c:v>1.5500000000000023</c:v>
                </c:pt>
                <c:pt idx="12">
                  <c:v>1.544999999999999</c:v>
                </c:pt>
                <c:pt idx="13">
                  <c:v>1.5390000000000024</c:v>
                </c:pt>
                <c:pt idx="14">
                  <c:v>1.5350000000000015</c:v>
                </c:pt>
                <c:pt idx="15">
                  <c:v>1.5400000000000005</c:v>
                </c:pt>
                <c:pt idx="16">
                  <c:v>1.5430000000000026</c:v>
                </c:pt>
                <c:pt idx="17">
                  <c:v>1.5460000000000071</c:v>
                </c:pt>
                <c:pt idx="18">
                  <c:v>1.5490000000000022</c:v>
                </c:pt>
                <c:pt idx="19">
                  <c:v>1.5509999999999997</c:v>
                </c:pt>
                <c:pt idx="20">
                  <c:v>1.5530000000000022</c:v>
                </c:pt>
                <c:pt idx="21">
                  <c:v>1.5560000000000007</c:v>
                </c:pt>
                <c:pt idx="22">
                  <c:v>1.5580000000000027</c:v>
                </c:pt>
                <c:pt idx="23">
                  <c:v>1.5609999999999973</c:v>
                </c:pt>
                <c:pt idx="24" formatCode="#,##0.00">
                  <c:v>1.5629999999999993</c:v>
                </c:pt>
                <c:pt idx="25">
                  <c:v>1.5650000000000013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5.688999999999993</c:v>
                </c:pt>
                <c:pt idx="1">
                  <c:v>5.3409999999999975</c:v>
                </c:pt>
                <c:pt idx="2">
                  <c:v>5.1750000000000096</c:v>
                </c:pt>
                <c:pt idx="3">
                  <c:v>5.8790000000000067</c:v>
                </c:pt>
                <c:pt idx="4">
                  <c:v>5.2409999999999872</c:v>
                </c:pt>
                <c:pt idx="5">
                  <c:v>6.3270000000000017</c:v>
                </c:pt>
                <c:pt idx="6">
                  <c:v>7.4380000000000193</c:v>
                </c:pt>
                <c:pt idx="7">
                  <c:v>7.4779999999999935</c:v>
                </c:pt>
                <c:pt idx="8">
                  <c:v>8.2490000000000325</c:v>
                </c:pt>
                <c:pt idx="9">
                  <c:v>7.6269999999999971</c:v>
                </c:pt>
                <c:pt idx="10">
                  <c:v>8.1479999999999908</c:v>
                </c:pt>
                <c:pt idx="11">
                  <c:v>8.3379999999999939</c:v>
                </c:pt>
                <c:pt idx="12">
                  <c:v>8.3969999999999878</c:v>
                </c:pt>
                <c:pt idx="13">
                  <c:v>8.5330000000000119</c:v>
                </c:pt>
                <c:pt idx="14">
                  <c:v>8.6360000000000294</c:v>
                </c:pt>
                <c:pt idx="15">
                  <c:v>8.7169999999999579</c:v>
                </c:pt>
                <c:pt idx="16">
                  <c:v>8.7910000000000181</c:v>
                </c:pt>
                <c:pt idx="17">
                  <c:v>8.8530000000000069</c:v>
                </c:pt>
                <c:pt idx="18">
                  <c:v>8.91099999999998</c:v>
                </c:pt>
                <c:pt idx="19">
                  <c:v>8.9670000000000165</c:v>
                </c:pt>
                <c:pt idx="20">
                  <c:v>9.0279999999999898</c:v>
                </c:pt>
                <c:pt idx="21">
                  <c:v>9.0860000000000145</c:v>
                </c:pt>
                <c:pt idx="22">
                  <c:v>9.1429999999999794</c:v>
                </c:pt>
                <c:pt idx="23">
                  <c:v>9.1959999999999891</c:v>
                </c:pt>
                <c:pt idx="24" formatCode="#,##0.00">
                  <c:v>9.2450000000000188</c:v>
                </c:pt>
                <c:pt idx="25">
                  <c:v>9.2900000000000027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8.4560000000000191</c:v>
                </c:pt>
                <c:pt idx="1">
                  <c:v>6.7410000000000219</c:v>
                </c:pt>
                <c:pt idx="2">
                  <c:v>5.5350000000000126</c:v>
                </c:pt>
                <c:pt idx="3">
                  <c:v>6.8330000000000011</c:v>
                </c:pt>
                <c:pt idx="4">
                  <c:v>6.5929999999999973</c:v>
                </c:pt>
                <c:pt idx="5">
                  <c:v>7.0300000000000198</c:v>
                </c:pt>
                <c:pt idx="6">
                  <c:v>5.271000000000007</c:v>
                </c:pt>
                <c:pt idx="7">
                  <c:v>5.8459999999999983</c:v>
                </c:pt>
                <c:pt idx="8">
                  <c:v>4.857999999999997</c:v>
                </c:pt>
                <c:pt idx="9">
                  <c:v>4.6200000000000125</c:v>
                </c:pt>
                <c:pt idx="10">
                  <c:v>4.6949999999999896</c:v>
                </c:pt>
                <c:pt idx="11">
                  <c:v>4.799999999999998</c:v>
                </c:pt>
                <c:pt idx="12">
                  <c:v>4.7779999999999916</c:v>
                </c:pt>
                <c:pt idx="13">
                  <c:v>4.753000000000009</c:v>
                </c:pt>
                <c:pt idx="14">
                  <c:v>4.7160000000000037</c:v>
                </c:pt>
                <c:pt idx="15">
                  <c:v>4.6899999999999968</c:v>
                </c:pt>
                <c:pt idx="16">
                  <c:v>4.6700000000000035</c:v>
                </c:pt>
                <c:pt idx="17">
                  <c:v>4.6490000000000018</c:v>
                </c:pt>
                <c:pt idx="18">
                  <c:v>4.6279999999999992</c:v>
                </c:pt>
                <c:pt idx="19">
                  <c:v>4.6059999999999803</c:v>
                </c:pt>
                <c:pt idx="20">
                  <c:v>4.5860000000000065</c:v>
                </c:pt>
                <c:pt idx="21">
                  <c:v>4.5610000000000026</c:v>
                </c:pt>
                <c:pt idx="22">
                  <c:v>4.5369999999999928</c:v>
                </c:pt>
                <c:pt idx="23">
                  <c:v>4.5130000000000043</c:v>
                </c:pt>
                <c:pt idx="24" formatCode="#,##0.00">
                  <c:v>4.4889999999999883</c:v>
                </c:pt>
                <c:pt idx="25">
                  <c:v>4.4649999999999945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2.3639999999999981</c:v>
                </c:pt>
                <c:pt idx="1">
                  <c:v>2.9260000000000068</c:v>
                </c:pt>
                <c:pt idx="2">
                  <c:v>3.3680000000000017</c:v>
                </c:pt>
                <c:pt idx="3">
                  <c:v>3.9780000000000011</c:v>
                </c:pt>
                <c:pt idx="4">
                  <c:v>4.7029999999999923</c:v>
                </c:pt>
                <c:pt idx="5">
                  <c:v>4.0889999999999986</c:v>
                </c:pt>
                <c:pt idx="6">
                  <c:v>4.3490000000000029</c:v>
                </c:pt>
                <c:pt idx="7">
                  <c:v>4.0399999999999965</c:v>
                </c:pt>
                <c:pt idx="8">
                  <c:v>3.7909999999999964</c:v>
                </c:pt>
                <c:pt idx="9">
                  <c:v>4.3250000000000037</c:v>
                </c:pt>
                <c:pt idx="10">
                  <c:v>4.3569999999999967</c:v>
                </c:pt>
                <c:pt idx="11">
                  <c:v>4.344999999999998</c:v>
                </c:pt>
                <c:pt idx="12">
                  <c:v>4.320999999999998</c:v>
                </c:pt>
                <c:pt idx="13">
                  <c:v>4.3249999999999851</c:v>
                </c:pt>
                <c:pt idx="14">
                  <c:v>4.3600000000000012</c:v>
                </c:pt>
                <c:pt idx="15">
                  <c:v>4.3959999999999919</c:v>
                </c:pt>
                <c:pt idx="16">
                  <c:v>4.4420000000000055</c:v>
                </c:pt>
                <c:pt idx="17">
                  <c:v>4.4930000000000012</c:v>
                </c:pt>
                <c:pt idx="18">
                  <c:v>4.5469999999999997</c:v>
                </c:pt>
                <c:pt idx="19">
                  <c:v>4.6030000000000078</c:v>
                </c:pt>
                <c:pt idx="20">
                  <c:v>4.6579999999999915</c:v>
                </c:pt>
                <c:pt idx="21">
                  <c:v>4.7150000000000007</c:v>
                </c:pt>
                <c:pt idx="22">
                  <c:v>4.7709999999999928</c:v>
                </c:pt>
                <c:pt idx="23">
                  <c:v>4.8270000000000053</c:v>
                </c:pt>
                <c:pt idx="24" formatCode="#,##0.00">
                  <c:v>4.8829999999999938</c:v>
                </c:pt>
                <c:pt idx="25">
                  <c:v>4.9379999999999979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10.889999999999983</c:v>
                </c:pt>
                <c:pt idx="1">
                  <c:v>14.019999999999989</c:v>
                </c:pt>
                <c:pt idx="2">
                  <c:v>13.520999999999981</c:v>
                </c:pt>
                <c:pt idx="3">
                  <c:v>14.423999999999971</c:v>
                </c:pt>
                <c:pt idx="4">
                  <c:v>14.455999999999975</c:v>
                </c:pt>
                <c:pt idx="5">
                  <c:v>16.539999999999981</c:v>
                </c:pt>
                <c:pt idx="6">
                  <c:v>18.172000000000033</c:v>
                </c:pt>
                <c:pt idx="7">
                  <c:v>17.953999999999965</c:v>
                </c:pt>
                <c:pt idx="8">
                  <c:v>19.433999999999997</c:v>
                </c:pt>
                <c:pt idx="9">
                  <c:v>18.528999999999971</c:v>
                </c:pt>
                <c:pt idx="10">
                  <c:v>18.503999999999987</c:v>
                </c:pt>
                <c:pt idx="11">
                  <c:v>18.700999999999986</c:v>
                </c:pt>
                <c:pt idx="12">
                  <c:v>18.777999999999984</c:v>
                </c:pt>
                <c:pt idx="13">
                  <c:v>18.884000000000007</c:v>
                </c:pt>
                <c:pt idx="14">
                  <c:v>19.002999999999965</c:v>
                </c:pt>
                <c:pt idx="15">
                  <c:v>19.098999999999979</c:v>
                </c:pt>
                <c:pt idx="16">
                  <c:v>19.186999999999994</c:v>
                </c:pt>
                <c:pt idx="17">
                  <c:v>19.279000000000011</c:v>
                </c:pt>
                <c:pt idx="18">
                  <c:v>19.375000000000004</c:v>
                </c:pt>
                <c:pt idx="19">
                  <c:v>19.475000000000041</c:v>
                </c:pt>
                <c:pt idx="20">
                  <c:v>19.582999999999984</c:v>
                </c:pt>
                <c:pt idx="21">
                  <c:v>19.689999999999948</c:v>
                </c:pt>
                <c:pt idx="22">
                  <c:v>19.79599999999996</c:v>
                </c:pt>
                <c:pt idx="23">
                  <c:v>19.902000000000005</c:v>
                </c:pt>
                <c:pt idx="24" formatCode="#,##0.00">
                  <c:v>20.007999999999971</c:v>
                </c:pt>
                <c:pt idx="25">
                  <c:v>20.114000000000004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19.26999999999996</c:v>
                </c:pt>
                <c:pt idx="1">
                  <c:v>20.656000000000077</c:v>
                </c:pt>
                <c:pt idx="2">
                  <c:v>21.46299999999993</c:v>
                </c:pt>
                <c:pt idx="3">
                  <c:v>20.381999999999966</c:v>
                </c:pt>
                <c:pt idx="4">
                  <c:v>21.709000000000042</c:v>
                </c:pt>
                <c:pt idx="5">
                  <c:v>19.994000000000035</c:v>
                </c:pt>
                <c:pt idx="6">
                  <c:v>22.390000000000015</c:v>
                </c:pt>
                <c:pt idx="7">
                  <c:v>20.424000000000067</c:v>
                </c:pt>
                <c:pt idx="8">
                  <c:v>21.104000000000006</c:v>
                </c:pt>
                <c:pt idx="9">
                  <c:v>22.396000000000011</c:v>
                </c:pt>
                <c:pt idx="10">
                  <c:v>20.463000000000044</c:v>
                </c:pt>
                <c:pt idx="11">
                  <c:v>20.849</c:v>
                </c:pt>
                <c:pt idx="12">
                  <c:v>21.296999999999993</c:v>
                </c:pt>
                <c:pt idx="13">
                  <c:v>21.586000000000048</c:v>
                </c:pt>
                <c:pt idx="14">
                  <c:v>21.766999999999982</c:v>
                </c:pt>
                <c:pt idx="15">
                  <c:v>21.904</c:v>
                </c:pt>
                <c:pt idx="16">
                  <c:v>22.059999999999963</c:v>
                </c:pt>
                <c:pt idx="17">
                  <c:v>22.213000000000083</c:v>
                </c:pt>
                <c:pt idx="18">
                  <c:v>22.363999999999997</c:v>
                </c:pt>
                <c:pt idx="19">
                  <c:v>22.514999999999993</c:v>
                </c:pt>
                <c:pt idx="20">
                  <c:v>22.671999999999969</c:v>
                </c:pt>
                <c:pt idx="21">
                  <c:v>22.821000000000041</c:v>
                </c:pt>
                <c:pt idx="22">
                  <c:v>22.970999999999943</c:v>
                </c:pt>
                <c:pt idx="23">
                  <c:v>23.121000000000013</c:v>
                </c:pt>
                <c:pt idx="24" formatCode="#,##0.00">
                  <c:v>23.271000000000004</c:v>
                </c:pt>
                <c:pt idx="25">
                  <c:v>23.421000000000014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10.838999999999988</c:v>
                </c:pt>
                <c:pt idx="1">
                  <c:v>9.7360000000000024</c:v>
                </c:pt>
                <c:pt idx="2">
                  <c:v>11.609999999999992</c:v>
                </c:pt>
                <c:pt idx="3">
                  <c:v>12.220999999999973</c:v>
                </c:pt>
                <c:pt idx="4">
                  <c:v>11.241000000000003</c:v>
                </c:pt>
                <c:pt idx="5">
                  <c:v>12.204000000000002</c:v>
                </c:pt>
                <c:pt idx="6">
                  <c:v>11.435999999999998</c:v>
                </c:pt>
                <c:pt idx="7">
                  <c:v>11.457000000000027</c:v>
                </c:pt>
                <c:pt idx="8">
                  <c:v>11.39800000000001</c:v>
                </c:pt>
                <c:pt idx="9">
                  <c:v>12.767000000000005</c:v>
                </c:pt>
                <c:pt idx="10">
                  <c:v>11.998999999999993</c:v>
                </c:pt>
                <c:pt idx="11">
                  <c:v>12.101999999999993</c:v>
                </c:pt>
                <c:pt idx="12">
                  <c:v>11.827999999999973</c:v>
                </c:pt>
                <c:pt idx="13">
                  <c:v>11.829000000000004</c:v>
                </c:pt>
                <c:pt idx="14">
                  <c:v>12.032999999999991</c:v>
                </c:pt>
                <c:pt idx="15">
                  <c:v>12.124000000000015</c:v>
                </c:pt>
                <c:pt idx="16">
                  <c:v>12.260000000000016</c:v>
                </c:pt>
                <c:pt idx="17">
                  <c:v>12.367999999999988</c:v>
                </c:pt>
                <c:pt idx="18">
                  <c:v>12.480000000000015</c:v>
                </c:pt>
                <c:pt idx="19">
                  <c:v>12.58700000000003</c:v>
                </c:pt>
                <c:pt idx="20">
                  <c:v>12.700000000000005</c:v>
                </c:pt>
                <c:pt idx="21">
                  <c:v>12.815000000000015</c:v>
                </c:pt>
                <c:pt idx="22">
                  <c:v>12.93199999999999</c:v>
                </c:pt>
                <c:pt idx="23">
                  <c:v>13.049999999999988</c:v>
                </c:pt>
                <c:pt idx="24" formatCode="#,##0.00">
                  <c:v>13.168999999999986</c:v>
                </c:pt>
                <c:pt idx="25">
                  <c:v>13.289000000000007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7.7859999999999978</c:v>
                </c:pt>
                <c:pt idx="1">
                  <c:v>7.7410000000000068</c:v>
                </c:pt>
                <c:pt idx="2">
                  <c:v>7.8249999999999975</c:v>
                </c:pt>
                <c:pt idx="3">
                  <c:v>8.6700000000000035</c:v>
                </c:pt>
                <c:pt idx="4">
                  <c:v>7.2429999999999986</c:v>
                </c:pt>
                <c:pt idx="5">
                  <c:v>9.2519999999999953</c:v>
                </c:pt>
                <c:pt idx="6">
                  <c:v>10.298000000000012</c:v>
                </c:pt>
                <c:pt idx="7">
                  <c:v>11.494999999999994</c:v>
                </c:pt>
                <c:pt idx="8">
                  <c:v>10.145999999999974</c:v>
                </c:pt>
                <c:pt idx="9">
                  <c:v>8.7720000000000056</c:v>
                </c:pt>
                <c:pt idx="10">
                  <c:v>8.4549999999999983</c:v>
                </c:pt>
                <c:pt idx="11">
                  <c:v>8.3470000000000013</c:v>
                </c:pt>
                <c:pt idx="12">
                  <c:v>8.2729999999999837</c:v>
                </c:pt>
                <c:pt idx="13">
                  <c:v>8.2800000000000189</c:v>
                </c:pt>
                <c:pt idx="14">
                  <c:v>8.293000000000017</c:v>
                </c:pt>
                <c:pt idx="15">
                  <c:v>8.2860000000000049</c:v>
                </c:pt>
                <c:pt idx="16">
                  <c:v>8.276000000000014</c:v>
                </c:pt>
                <c:pt idx="17">
                  <c:v>8.2659999999999947</c:v>
                </c:pt>
                <c:pt idx="18">
                  <c:v>8.2589999999999915</c:v>
                </c:pt>
                <c:pt idx="19">
                  <c:v>8.2550000000000043</c:v>
                </c:pt>
                <c:pt idx="20">
                  <c:v>8.2560000000000091</c:v>
                </c:pt>
                <c:pt idx="21">
                  <c:v>8.2589999999999932</c:v>
                </c:pt>
                <c:pt idx="22">
                  <c:v>8.2649999999999899</c:v>
                </c:pt>
                <c:pt idx="23">
                  <c:v>8.2719999999999931</c:v>
                </c:pt>
                <c:pt idx="24" formatCode="#,##0.00">
                  <c:v>8.2810000000000059</c:v>
                </c:pt>
                <c:pt idx="25">
                  <c:v>8.2909999999999844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16.096000000000018</c:v>
                </c:pt>
                <c:pt idx="1">
                  <c:v>14.956000000000014</c:v>
                </c:pt>
                <c:pt idx="2">
                  <c:v>15.193000000000016</c:v>
                </c:pt>
                <c:pt idx="3">
                  <c:v>13.413999999999989</c:v>
                </c:pt>
                <c:pt idx="4">
                  <c:v>13.848999999999981</c:v>
                </c:pt>
                <c:pt idx="5">
                  <c:v>13.870999999999988</c:v>
                </c:pt>
                <c:pt idx="6">
                  <c:v>13.033999999999999</c:v>
                </c:pt>
                <c:pt idx="7">
                  <c:v>12.70599999999998</c:v>
                </c:pt>
                <c:pt idx="8">
                  <c:v>13.438999999999966</c:v>
                </c:pt>
                <c:pt idx="9">
                  <c:v>13.053999999999991</c:v>
                </c:pt>
                <c:pt idx="10">
                  <c:v>12.942999999999989</c:v>
                </c:pt>
                <c:pt idx="11">
                  <c:v>12.844999999999979</c:v>
                </c:pt>
                <c:pt idx="12">
                  <c:v>12.954000000000004</c:v>
                </c:pt>
                <c:pt idx="13">
                  <c:v>13.023999999999983</c:v>
                </c:pt>
                <c:pt idx="14">
                  <c:v>13.11199999999997</c:v>
                </c:pt>
                <c:pt idx="15">
                  <c:v>13.163000000000018</c:v>
                </c:pt>
                <c:pt idx="16">
                  <c:v>13.204000000000033</c:v>
                </c:pt>
                <c:pt idx="17">
                  <c:v>13.24500000000006</c:v>
                </c:pt>
                <c:pt idx="18">
                  <c:v>13.286999999999987</c:v>
                </c:pt>
                <c:pt idx="19">
                  <c:v>13.32899999999999</c:v>
                </c:pt>
                <c:pt idx="20">
                  <c:v>13.371000000000006</c:v>
                </c:pt>
                <c:pt idx="21">
                  <c:v>13.414000000000007</c:v>
                </c:pt>
                <c:pt idx="22">
                  <c:v>13.457000000000006</c:v>
                </c:pt>
                <c:pt idx="23">
                  <c:v>13.500000000000057</c:v>
                </c:pt>
                <c:pt idx="24" formatCode="#,##0.00">
                  <c:v>13.541999999999964</c:v>
                </c:pt>
                <c:pt idx="25">
                  <c:v>13.584999999999971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26.843000000000092</c:v>
                </c:pt>
                <c:pt idx="1">
                  <c:v>28.661000000000055</c:v>
                </c:pt>
                <c:pt idx="2">
                  <c:v>29.617000000000015</c:v>
                </c:pt>
                <c:pt idx="3">
                  <c:v>28.740000000000023</c:v>
                </c:pt>
                <c:pt idx="4">
                  <c:v>26.944000000000003</c:v>
                </c:pt>
                <c:pt idx="5">
                  <c:v>27.154000000000078</c:v>
                </c:pt>
                <c:pt idx="6">
                  <c:v>27.911999999999924</c:v>
                </c:pt>
                <c:pt idx="7">
                  <c:v>27.267000000000042</c:v>
                </c:pt>
                <c:pt idx="8">
                  <c:v>27.177000000000014</c:v>
                </c:pt>
                <c:pt idx="9">
                  <c:v>27.002000000000066</c:v>
                </c:pt>
                <c:pt idx="10">
                  <c:v>27.263999999999985</c:v>
                </c:pt>
                <c:pt idx="11">
                  <c:v>27.328999999999976</c:v>
                </c:pt>
                <c:pt idx="12">
                  <c:v>27.401000000000003</c:v>
                </c:pt>
                <c:pt idx="13">
                  <c:v>27.503000000000043</c:v>
                </c:pt>
                <c:pt idx="14">
                  <c:v>27.619000000000057</c:v>
                </c:pt>
                <c:pt idx="15">
                  <c:v>27.737999999999964</c:v>
                </c:pt>
                <c:pt idx="16">
                  <c:v>27.828999999999983</c:v>
                </c:pt>
                <c:pt idx="17">
                  <c:v>27.923999999999999</c:v>
                </c:pt>
                <c:pt idx="18">
                  <c:v>28.022000000000002</c:v>
                </c:pt>
                <c:pt idx="19">
                  <c:v>28.125000000000018</c:v>
                </c:pt>
                <c:pt idx="20">
                  <c:v>28.242000000000086</c:v>
                </c:pt>
                <c:pt idx="21">
                  <c:v>28.360000000000007</c:v>
                </c:pt>
                <c:pt idx="22">
                  <c:v>28.47900000000001</c:v>
                </c:pt>
                <c:pt idx="23">
                  <c:v>28.597999999999931</c:v>
                </c:pt>
                <c:pt idx="24" formatCode="#,##0.00">
                  <c:v>28.717000000000041</c:v>
                </c:pt>
                <c:pt idx="25">
                  <c:v>28.836999999999982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47.895000000000138</c:v>
                </c:pt>
                <c:pt idx="1">
                  <c:v>45.565000000000012</c:v>
                </c:pt>
                <c:pt idx="2">
                  <c:v>45.072999999999972</c:v>
                </c:pt>
                <c:pt idx="3">
                  <c:v>45.656999999999954</c:v>
                </c:pt>
                <c:pt idx="4">
                  <c:v>48.524999999999984</c:v>
                </c:pt>
                <c:pt idx="5">
                  <c:v>43.792000000000009</c:v>
                </c:pt>
                <c:pt idx="6">
                  <c:v>48.830000000000027</c:v>
                </c:pt>
                <c:pt idx="7">
                  <c:v>50.46700000000002</c:v>
                </c:pt>
                <c:pt idx="8">
                  <c:v>48.716000000000044</c:v>
                </c:pt>
                <c:pt idx="9">
                  <c:v>48.592999999999989</c:v>
                </c:pt>
                <c:pt idx="10">
                  <c:v>48.087999999999916</c:v>
                </c:pt>
                <c:pt idx="11">
                  <c:v>48.930999999999976</c:v>
                </c:pt>
                <c:pt idx="12">
                  <c:v>49.49799999999999</c:v>
                </c:pt>
                <c:pt idx="13">
                  <c:v>49.972000000000023</c:v>
                </c:pt>
                <c:pt idx="14">
                  <c:v>50.574999999999925</c:v>
                </c:pt>
                <c:pt idx="15">
                  <c:v>50.989999999999974</c:v>
                </c:pt>
                <c:pt idx="16">
                  <c:v>51.305999999999869</c:v>
                </c:pt>
                <c:pt idx="17">
                  <c:v>51.595000000000027</c:v>
                </c:pt>
                <c:pt idx="18">
                  <c:v>51.874000000000038</c:v>
                </c:pt>
                <c:pt idx="19">
                  <c:v>52.148999999999994</c:v>
                </c:pt>
                <c:pt idx="20">
                  <c:v>52.419999999999952</c:v>
                </c:pt>
                <c:pt idx="21">
                  <c:v>52.688000000000073</c:v>
                </c:pt>
                <c:pt idx="22">
                  <c:v>52.955000000000034</c:v>
                </c:pt>
                <c:pt idx="23">
                  <c:v>53.220999999999997</c:v>
                </c:pt>
                <c:pt idx="24" formatCode="#,##0.00">
                  <c:v>53.489000000000004</c:v>
                </c:pt>
                <c:pt idx="25">
                  <c:v>53.760000000000034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11.365999999999989</c:v>
                </c:pt>
                <c:pt idx="1">
                  <c:v>8.0129999999999981</c:v>
                </c:pt>
                <c:pt idx="2">
                  <c:v>9.3330000000000055</c:v>
                </c:pt>
                <c:pt idx="3">
                  <c:v>8.7700000000000173</c:v>
                </c:pt>
                <c:pt idx="4">
                  <c:v>8.5400000000000027</c:v>
                </c:pt>
                <c:pt idx="5">
                  <c:v>8.3159999999999918</c:v>
                </c:pt>
                <c:pt idx="6">
                  <c:v>7.440999999999991</c:v>
                </c:pt>
                <c:pt idx="7">
                  <c:v>7.0030000000000001</c:v>
                </c:pt>
                <c:pt idx="8">
                  <c:v>9.9119999999999955</c:v>
                </c:pt>
                <c:pt idx="9">
                  <c:v>8.5100000000000016</c:v>
                </c:pt>
                <c:pt idx="10">
                  <c:v>6.6750000000000007</c:v>
                </c:pt>
                <c:pt idx="11">
                  <c:v>6.6229999999999976</c:v>
                </c:pt>
                <c:pt idx="12">
                  <c:v>6.6169999999999884</c:v>
                </c:pt>
                <c:pt idx="13">
                  <c:v>6.6419999999999995</c:v>
                </c:pt>
                <c:pt idx="14">
                  <c:v>6.6980000000000013</c:v>
                </c:pt>
                <c:pt idx="15">
                  <c:v>6.6960000000000086</c:v>
                </c:pt>
                <c:pt idx="16">
                  <c:v>6.6929999999999996</c:v>
                </c:pt>
                <c:pt idx="17">
                  <c:v>6.6830000000000016</c:v>
                </c:pt>
                <c:pt idx="18">
                  <c:v>6.6679999999999993</c:v>
                </c:pt>
                <c:pt idx="19">
                  <c:v>6.653000000000004</c:v>
                </c:pt>
                <c:pt idx="20">
                  <c:v>6.6429999999999945</c:v>
                </c:pt>
                <c:pt idx="21">
                  <c:v>6.6300000000000008</c:v>
                </c:pt>
                <c:pt idx="22">
                  <c:v>6.620000000000001</c:v>
                </c:pt>
                <c:pt idx="23">
                  <c:v>6.6059999999999972</c:v>
                </c:pt>
                <c:pt idx="24">
                  <c:v>6.5959999999999948</c:v>
                </c:pt>
                <c:pt idx="25">
                  <c:v>6.5839999999999979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35.772999999999975</c:v>
                </c:pt>
                <c:pt idx="1">
                  <c:v>34.09399999999993</c:v>
                </c:pt>
                <c:pt idx="2">
                  <c:v>35.832000000000015</c:v>
                </c:pt>
                <c:pt idx="3">
                  <c:v>36.456999999999979</c:v>
                </c:pt>
                <c:pt idx="4">
                  <c:v>36.752999999999986</c:v>
                </c:pt>
                <c:pt idx="5">
                  <c:v>38.19699999999996</c:v>
                </c:pt>
                <c:pt idx="6">
                  <c:v>37.860999999999891</c:v>
                </c:pt>
                <c:pt idx="7">
                  <c:v>37.143000000000029</c:v>
                </c:pt>
                <c:pt idx="8">
                  <c:v>39.323000000000022</c:v>
                </c:pt>
                <c:pt idx="9">
                  <c:v>38.390000000000057</c:v>
                </c:pt>
                <c:pt idx="10">
                  <c:v>36.809999999999974</c:v>
                </c:pt>
                <c:pt idx="11">
                  <c:v>37.585000000000065</c:v>
                </c:pt>
                <c:pt idx="12">
                  <c:v>37.467000000000098</c:v>
                </c:pt>
                <c:pt idx="13">
                  <c:v>37.489999999999966</c:v>
                </c:pt>
                <c:pt idx="14">
                  <c:v>37.393999999999977</c:v>
                </c:pt>
                <c:pt idx="15">
                  <c:v>37.072999999999951</c:v>
                </c:pt>
                <c:pt idx="16">
                  <c:v>36.72099999999994</c:v>
                </c:pt>
                <c:pt idx="17">
                  <c:v>36.358999999999938</c:v>
                </c:pt>
                <c:pt idx="18">
                  <c:v>36.017999999999994</c:v>
                </c:pt>
                <c:pt idx="19">
                  <c:v>35.69399999999996</c:v>
                </c:pt>
                <c:pt idx="20">
                  <c:v>35.427999999999962</c:v>
                </c:pt>
                <c:pt idx="21">
                  <c:v>35.13300000000001</c:v>
                </c:pt>
                <c:pt idx="22">
                  <c:v>34.851999999999947</c:v>
                </c:pt>
                <c:pt idx="23">
                  <c:v>34.582000000000022</c:v>
                </c:pt>
                <c:pt idx="24">
                  <c:v>34.323999999999927</c:v>
                </c:pt>
                <c:pt idx="25">
                  <c:v>34.079999999999941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22.898999999999969</c:v>
                </c:pt>
                <c:pt idx="1">
                  <c:v>20.181999999999963</c:v>
                </c:pt>
                <c:pt idx="2">
                  <c:v>20.282000000000014</c:v>
                </c:pt>
                <c:pt idx="3">
                  <c:v>21.777999999999942</c:v>
                </c:pt>
                <c:pt idx="4">
                  <c:v>18.25800000000001</c:v>
                </c:pt>
                <c:pt idx="5">
                  <c:v>21.404999999999966</c:v>
                </c:pt>
                <c:pt idx="6">
                  <c:v>21.967000000000013</c:v>
                </c:pt>
                <c:pt idx="7">
                  <c:v>21.832999999999995</c:v>
                </c:pt>
                <c:pt idx="8">
                  <c:v>27.717999999999964</c:v>
                </c:pt>
                <c:pt idx="9">
                  <c:v>26.308999999999926</c:v>
                </c:pt>
                <c:pt idx="10">
                  <c:v>24.876999999999938</c:v>
                </c:pt>
                <c:pt idx="11">
                  <c:v>24.411999999999992</c:v>
                </c:pt>
                <c:pt idx="12">
                  <c:v>24.452999999999943</c:v>
                </c:pt>
                <c:pt idx="13">
                  <c:v>24.589000000000048</c:v>
                </c:pt>
                <c:pt idx="14">
                  <c:v>24.723999999999986</c:v>
                </c:pt>
                <c:pt idx="15">
                  <c:v>24.805000000000007</c:v>
                </c:pt>
                <c:pt idx="16">
                  <c:v>24.860999999999944</c:v>
                </c:pt>
                <c:pt idx="17">
                  <c:v>24.863999999999962</c:v>
                </c:pt>
                <c:pt idx="18">
                  <c:v>24.890999999999966</c:v>
                </c:pt>
                <c:pt idx="19">
                  <c:v>24.904999999999937</c:v>
                </c:pt>
                <c:pt idx="20">
                  <c:v>24.945000000000014</c:v>
                </c:pt>
                <c:pt idx="21">
                  <c:v>24.988000000000032</c:v>
                </c:pt>
                <c:pt idx="22">
                  <c:v>25.036000000000104</c:v>
                </c:pt>
                <c:pt idx="23">
                  <c:v>25.086999999999993</c:v>
                </c:pt>
                <c:pt idx="24" formatCode="#,##0.00">
                  <c:v>25.139000000000042</c:v>
                </c:pt>
                <c:pt idx="25">
                  <c:v>25.190999999999971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85.402999999999935</c:v>
                </c:pt>
                <c:pt idx="1">
                  <c:v>80.933999999999912</c:v>
                </c:pt>
                <c:pt idx="2">
                  <c:v>89.636000000000109</c:v>
                </c:pt>
                <c:pt idx="3">
                  <c:v>88.093000000000046</c:v>
                </c:pt>
                <c:pt idx="4">
                  <c:v>90.155000000000058</c:v>
                </c:pt>
                <c:pt idx="5">
                  <c:v>93.588999999999984</c:v>
                </c:pt>
                <c:pt idx="6">
                  <c:v>96.542000000000087</c:v>
                </c:pt>
                <c:pt idx="7">
                  <c:v>97.659000000000049</c:v>
                </c:pt>
                <c:pt idx="8">
                  <c:v>93.115000000000052</c:v>
                </c:pt>
                <c:pt idx="9">
                  <c:v>94.964999999999904</c:v>
                </c:pt>
                <c:pt idx="10">
                  <c:v>93.282000000000068</c:v>
                </c:pt>
                <c:pt idx="11">
                  <c:v>94.804000000000144</c:v>
                </c:pt>
                <c:pt idx="12">
                  <c:v>95.862999999999943</c:v>
                </c:pt>
                <c:pt idx="13">
                  <c:v>96.614000000000047</c:v>
                </c:pt>
                <c:pt idx="14">
                  <c:v>97.350999999999843</c:v>
                </c:pt>
                <c:pt idx="15">
                  <c:v>98.121999999999929</c:v>
                </c:pt>
                <c:pt idx="16">
                  <c:v>98.76299999999992</c:v>
                </c:pt>
                <c:pt idx="17">
                  <c:v>99.355999999999995</c:v>
                </c:pt>
                <c:pt idx="18">
                  <c:v>99.913999999999859</c:v>
                </c:pt>
                <c:pt idx="19">
                  <c:v>100.4560000000001</c:v>
                </c:pt>
                <c:pt idx="20">
                  <c:v>101.01499999999996</c:v>
                </c:pt>
                <c:pt idx="21">
                  <c:v>101.56199999999998</c:v>
                </c:pt>
                <c:pt idx="22">
                  <c:v>102.09699999999995</c:v>
                </c:pt>
                <c:pt idx="23">
                  <c:v>102.63600000000002</c:v>
                </c:pt>
                <c:pt idx="24">
                  <c:v>103.15300000000013</c:v>
                </c:pt>
                <c:pt idx="25">
                  <c:v>103.66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66.943999999999946</c:v>
                </c:pt>
                <c:pt idx="1">
                  <c:v>67.992000000000104</c:v>
                </c:pt>
                <c:pt idx="2">
                  <c:v>69.375999999999934</c:v>
                </c:pt>
                <c:pt idx="3">
                  <c:v>73.556999999999917</c:v>
                </c:pt>
                <c:pt idx="4">
                  <c:v>72.772999999999996</c:v>
                </c:pt>
                <c:pt idx="5">
                  <c:v>76.639000000000038</c:v>
                </c:pt>
                <c:pt idx="6">
                  <c:v>80.37600000000009</c:v>
                </c:pt>
                <c:pt idx="7">
                  <c:v>79.985000000000028</c:v>
                </c:pt>
                <c:pt idx="8">
                  <c:v>80.01100000000001</c:v>
                </c:pt>
                <c:pt idx="9">
                  <c:v>80.360000000000014</c:v>
                </c:pt>
                <c:pt idx="10">
                  <c:v>78.188999999999993</c:v>
                </c:pt>
                <c:pt idx="11">
                  <c:v>79.031999999999982</c:v>
                </c:pt>
                <c:pt idx="12">
                  <c:v>79.216999999999913</c:v>
                </c:pt>
                <c:pt idx="13">
                  <c:v>79.729000000000084</c:v>
                </c:pt>
                <c:pt idx="14">
                  <c:v>80.342999999999989</c:v>
                </c:pt>
                <c:pt idx="15">
                  <c:v>80.755999999999929</c:v>
                </c:pt>
                <c:pt idx="16">
                  <c:v>81.229000000000013</c:v>
                </c:pt>
                <c:pt idx="17">
                  <c:v>81.667000000000087</c:v>
                </c:pt>
                <c:pt idx="18">
                  <c:v>82.112999999999985</c:v>
                </c:pt>
                <c:pt idx="19">
                  <c:v>82.559000000000069</c:v>
                </c:pt>
                <c:pt idx="20">
                  <c:v>83.035999999999959</c:v>
                </c:pt>
                <c:pt idx="21">
                  <c:v>83.503000000000014</c:v>
                </c:pt>
                <c:pt idx="22">
                  <c:v>83.972999999999843</c:v>
                </c:pt>
                <c:pt idx="23">
                  <c:v>84.441999999999993</c:v>
                </c:pt>
                <c:pt idx="24">
                  <c:v>84.908999999999963</c:v>
                </c:pt>
                <c:pt idx="25">
                  <c:v>85.373000000000005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90.834000000000245</c:v>
                </c:pt>
                <c:pt idx="1">
                  <c:v>89.182000000000073</c:v>
                </c:pt>
                <c:pt idx="2">
                  <c:v>89.88300000000001</c:v>
                </c:pt>
                <c:pt idx="3">
                  <c:v>87.810999999999964</c:v>
                </c:pt>
                <c:pt idx="4">
                  <c:v>89.317999999999969</c:v>
                </c:pt>
                <c:pt idx="5">
                  <c:v>84.817000000000064</c:v>
                </c:pt>
                <c:pt idx="6">
                  <c:v>89.775999999999954</c:v>
                </c:pt>
                <c:pt idx="7">
                  <c:v>90.44000000000004</c:v>
                </c:pt>
                <c:pt idx="8">
                  <c:v>89.332000000000022</c:v>
                </c:pt>
                <c:pt idx="9">
                  <c:v>88.649000000000044</c:v>
                </c:pt>
                <c:pt idx="10">
                  <c:v>88.294999999999888</c:v>
                </c:pt>
                <c:pt idx="11">
                  <c:v>89.104999999999933</c:v>
                </c:pt>
                <c:pt idx="12">
                  <c:v>89.852999999999994</c:v>
                </c:pt>
                <c:pt idx="13">
                  <c:v>90.499000000000052</c:v>
                </c:pt>
                <c:pt idx="14">
                  <c:v>91.305999999999955</c:v>
                </c:pt>
                <c:pt idx="15">
                  <c:v>91.890999999999963</c:v>
                </c:pt>
                <c:pt idx="16">
                  <c:v>92.338999999999885</c:v>
                </c:pt>
                <c:pt idx="17">
                  <c:v>92.764000000000095</c:v>
                </c:pt>
                <c:pt idx="18">
                  <c:v>93.183000000000021</c:v>
                </c:pt>
                <c:pt idx="19">
                  <c:v>93.603000000000009</c:v>
                </c:pt>
                <c:pt idx="20">
                  <c:v>94.033000000000044</c:v>
                </c:pt>
                <c:pt idx="21">
                  <c:v>94.462000000000089</c:v>
                </c:pt>
                <c:pt idx="22">
                  <c:v>94.891000000000048</c:v>
                </c:pt>
                <c:pt idx="23">
                  <c:v>95.318999999999988</c:v>
                </c:pt>
                <c:pt idx="24">
                  <c:v>95.748000000000019</c:v>
                </c:pt>
                <c:pt idx="25">
                  <c:v>96.181999999999988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26.262141483699391</c:v>
                </c:pt>
                <c:pt idx="1">
                  <c:v>26.908706358494221</c:v>
                </c:pt>
                <c:pt idx="2">
                  <c:v>27.396815449910278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23.729962875004272</c:v>
                </c:pt>
                <c:pt idx="1">
                  <c:v>23.828810708016391</c:v>
                </c:pt>
                <c:pt idx="2">
                  <c:v>24.317942290711258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28.978242089651136</c:v>
                </c:pt>
                <c:pt idx="1">
                  <c:v>28.428540081919284</c:v>
                </c:pt>
                <c:pt idx="2">
                  <c:v>29.526874982197288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6.6276941940717569</c:v>
                </c:pt>
                <c:pt idx="1">
                  <c:v>7.5814925882582251</c:v>
                </c:pt>
                <c:pt idx="2">
                  <c:v>7.1754920671091167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11.827051395980332</c:v>
                </c:pt>
                <c:pt idx="1">
                  <c:v>11.218183148039786</c:v>
                </c:pt>
                <c:pt idx="2">
                  <c:v>9.7074657475716943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2.5749079615931212</c:v>
                </c:pt>
                <c:pt idx="1">
                  <c:v>2.0342671152720899</c:v>
                </c:pt>
                <c:pt idx="2">
                  <c:v>1.8754094625003559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3.4779999999998239</c:v>
                </c:pt>
                <c:pt idx="1">
                  <c:v>1.5499999999999545</c:v>
                </c:pt>
                <c:pt idx="2">
                  <c:v>-0.30699999999991689</c:v>
                </c:pt>
                <c:pt idx="3">
                  <c:v>3.4719999999999729</c:v>
                </c:pt>
                <c:pt idx="4">
                  <c:v>-1.3869999999999862</c:v>
                </c:pt>
                <c:pt idx="5">
                  <c:v>-1.6409999999999911</c:v>
                </c:pt>
                <c:pt idx="7">
                  <c:v>5.1649999999999068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7.8870000000000999</c:v>
                </c:pt>
                <c:pt idx="1">
                  <c:v>7.1840000000000117</c:v>
                </c:pt>
                <c:pt idx="2">
                  <c:v>10.377999999999929</c:v>
                </c:pt>
                <c:pt idx="3">
                  <c:v>0.31400000000003203</c:v>
                </c:pt>
                <c:pt idx="4">
                  <c:v>-2.7300000000000324</c:v>
                </c:pt>
                <c:pt idx="5">
                  <c:v>-9.1000000000002856E-2</c:v>
                </c:pt>
                <c:pt idx="7">
                  <c:v>22.942000000000036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0.45156220068820474</c:v>
                </c:pt>
                <c:pt idx="2">
                  <c:v>-1.3206216691319606</c:v>
                </c:pt>
                <c:pt idx="3">
                  <c:v>4.4779905607916115</c:v>
                </c:pt>
                <c:pt idx="4">
                  <c:v>0.10968373228450456</c:v>
                </c:pt>
                <c:pt idx="6">
                  <c:v>0.47296450494498377</c:v>
                </c:pt>
                <c:pt idx="7">
                  <c:v>-0.1093547552155183</c:v>
                </c:pt>
                <c:pt idx="8">
                  <c:v>0.23560906983954855</c:v>
                </c:pt>
                <c:pt idx="10">
                  <c:v>1.7017093787761617</c:v>
                </c:pt>
                <c:pt idx="11">
                  <c:v>-0.33528224595944511</c:v>
                </c:pt>
                <c:pt idx="12">
                  <c:v>0.22231938609191815</c:v>
                </c:pt>
                <c:pt idx="14">
                  <c:v>-1.0545513811118012</c:v>
                </c:pt>
                <c:pt idx="15">
                  <c:v>-0.38902458480312152</c:v>
                </c:pt>
                <c:pt idx="16">
                  <c:v>0.77354549581676313</c:v>
                </c:pt>
                <c:pt idx="17">
                  <c:v>0.5426989242386604</c:v>
                </c:pt>
                <c:pt idx="19">
                  <c:v>-7.0599958622785675E-2</c:v>
                </c:pt>
                <c:pt idx="20">
                  <c:v>-1.22925723357451</c:v>
                </c:pt>
                <c:pt idx="21">
                  <c:v>-0.55041116150202907</c:v>
                </c:pt>
                <c:pt idx="22">
                  <c:v>0.24823173224874928</c:v>
                </c:pt>
                <c:pt idx="23">
                  <c:v>-0.59614596721232482</c:v>
                </c:pt>
                <c:pt idx="25">
                  <c:v>-3.227023254560113</c:v>
                </c:pt>
                <c:pt idx="26">
                  <c:v>0.2717911004705309</c:v>
                </c:pt>
                <c:pt idx="27">
                  <c:v>-0.20623641259428505</c:v>
                </c:pt>
                <c:pt idx="29">
                  <c:v>0.5019482977428158</c:v>
                </c:pt>
                <c:pt idx="30">
                  <c:v>-5.8186010121219489E-2</c:v>
                </c:pt>
                <c:pt idx="31">
                  <c:v>-0.35322060038139869</c:v>
                </c:pt>
                <c:pt idx="32">
                  <c:v>4.3549406842436911</c:v>
                </c:pt>
                <c:pt idx="33">
                  <c:v>-1.9971406386776192E-2</c:v>
                </c:pt>
                <c:pt idx="34">
                  <c:v>1.1475642610130787</c:v>
                </c:pt>
                <c:pt idx="36">
                  <c:v>1.1225240605611475</c:v>
                </c:pt>
                <c:pt idx="37">
                  <c:v>0.43532435989404039</c:v>
                </c:pt>
                <c:pt idx="38">
                  <c:v>0.36543879098223098</c:v>
                </c:pt>
                <c:pt idx="39">
                  <c:v>2.2132495129088658</c:v>
                </c:pt>
                <c:pt idx="40">
                  <c:v>1.1279206795321572</c:v>
                </c:pt>
                <c:pt idx="42">
                  <c:v>1.1314647619739659</c:v>
                </c:pt>
                <c:pt idx="43">
                  <c:v>4.2294066291415078E-4</c:v>
                </c:pt>
                <c:pt idx="44">
                  <c:v>0.34490458042091277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0.31782420520671817</c:v>
                </c:pt>
                <c:pt idx="2">
                  <c:v>-2.1821579878264608</c:v>
                </c:pt>
                <c:pt idx="3">
                  <c:v>-4.9960721577091416</c:v>
                </c:pt>
                <c:pt idx="4">
                  <c:v>-2.7197878638977047</c:v>
                </c:pt>
                <c:pt idx="6">
                  <c:v>0.45632322709900919</c:v>
                </c:pt>
                <c:pt idx="7">
                  <c:v>-3.6269092343961917</c:v>
                </c:pt>
                <c:pt idx="8">
                  <c:v>-1.3731551108858597</c:v>
                </c:pt>
                <c:pt idx="10">
                  <c:v>1.3598441468408717</c:v>
                </c:pt>
                <c:pt idx="11">
                  <c:v>-2.8861493353204981</c:v>
                </c:pt>
                <c:pt idx="12">
                  <c:v>-1.9379609964096933</c:v>
                </c:pt>
                <c:pt idx="14">
                  <c:v>0.87642635043509998</c:v>
                </c:pt>
                <c:pt idx="15">
                  <c:v>-2.4366501229549309</c:v>
                </c:pt>
                <c:pt idx="16">
                  <c:v>0.10941323904649636</c:v>
                </c:pt>
                <c:pt idx="17">
                  <c:v>-0.41687999386411656</c:v>
                </c:pt>
                <c:pt idx="19">
                  <c:v>-2.3789370539159749</c:v>
                </c:pt>
                <c:pt idx="20">
                  <c:v>-0.37184860647810902</c:v>
                </c:pt>
                <c:pt idx="21">
                  <c:v>-3.1933991034990283</c:v>
                </c:pt>
                <c:pt idx="22">
                  <c:v>-5.8530544907861914</c:v>
                </c:pt>
                <c:pt idx="23">
                  <c:v>-2.5037471733103112</c:v>
                </c:pt>
                <c:pt idx="25">
                  <c:v>-2.7995801574211554</c:v>
                </c:pt>
                <c:pt idx="26">
                  <c:v>-0.27628247749471591</c:v>
                </c:pt>
                <c:pt idx="27">
                  <c:v>-0.7267932545438005</c:v>
                </c:pt>
                <c:pt idx="29">
                  <c:v>1.3917159230212306</c:v>
                </c:pt>
                <c:pt idx="30">
                  <c:v>1.834176506967089</c:v>
                </c:pt>
                <c:pt idx="31">
                  <c:v>1.4431691853201922</c:v>
                </c:pt>
                <c:pt idx="32">
                  <c:v>3.1303834929738539</c:v>
                </c:pt>
                <c:pt idx="33">
                  <c:v>4.8052410073510687</c:v>
                </c:pt>
                <c:pt idx="34">
                  <c:v>2.2147786213526865</c:v>
                </c:pt>
                <c:pt idx="36">
                  <c:v>5.4534195158000287</c:v>
                </c:pt>
                <c:pt idx="37">
                  <c:v>2.5645246031487545</c:v>
                </c:pt>
                <c:pt idx="38">
                  <c:v>3.3806741228584958</c:v>
                </c:pt>
                <c:pt idx="39">
                  <c:v>4.2407139178015196</c:v>
                </c:pt>
                <c:pt idx="40">
                  <c:v>3.9916352699597146</c:v>
                </c:pt>
                <c:pt idx="42">
                  <c:v>1.7246021781983201</c:v>
                </c:pt>
                <c:pt idx="43">
                  <c:v>3.6645787020646026</c:v>
                </c:pt>
                <c:pt idx="44">
                  <c:v>3.0828705542899737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3.6601557427942488</c:v>
                </c:pt>
                <c:pt idx="1">
                  <c:v>0.73686161253931459</c:v>
                </c:pt>
                <c:pt idx="2">
                  <c:v>3.5046535600384967</c:v>
                </c:pt>
                <c:pt idx="3">
                  <c:v>2.7102267364418182</c:v>
                </c:pt>
                <c:pt idx="4">
                  <c:v>1.6164127772374162</c:v>
                </c:pt>
                <c:pt idx="5">
                  <c:v>4.4245097782476073</c:v>
                </c:pt>
                <c:pt idx="6">
                  <c:v>1.2345942858583934</c:v>
                </c:pt>
                <c:pt idx="7">
                  <c:v>1.0421786013573975</c:v>
                </c:pt>
                <c:pt idx="8">
                  <c:v>0.24813248488789164</c:v>
                </c:pt>
                <c:pt idx="9">
                  <c:v>0.53274564413051273</c:v>
                </c:pt>
                <c:pt idx="10">
                  <c:v>1.2275978287994427</c:v>
                </c:pt>
                <c:pt idx="11">
                  <c:v>-0.4332626395317547</c:v>
                </c:pt>
                <c:pt idx="12">
                  <c:v>-0.95456096762829912</c:v>
                </c:pt>
                <c:pt idx="13">
                  <c:v>-1.2583184645092449</c:v>
                </c:pt>
                <c:pt idx="14">
                  <c:v>-2.5126316481127251</c:v>
                </c:pt>
                <c:pt idx="15">
                  <c:v>-0.21328530936656698</c:v>
                </c:pt>
                <c:pt idx="16">
                  <c:v>-0.70624779133970339</c:v>
                </c:pt>
                <c:pt idx="17">
                  <c:v>0.14268306067674885</c:v>
                </c:pt>
                <c:pt idx="18">
                  <c:v>-0.85276663371900963</c:v>
                </c:pt>
                <c:pt idx="19">
                  <c:v>1.38174556833911E-2</c:v>
                </c:pt>
                <c:pt idx="20">
                  <c:v>-2.8112443328027297</c:v>
                </c:pt>
                <c:pt idx="21">
                  <c:v>0.38019931073549706</c:v>
                </c:pt>
                <c:pt idx="22">
                  <c:v>-2.2212250269606653</c:v>
                </c:pt>
                <c:pt idx="23">
                  <c:v>0.34388205411924311</c:v>
                </c:pt>
                <c:pt idx="24">
                  <c:v>-1.6477916449142356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1.409995877523329E-3</c:v>
                </c:pt>
                <c:pt idx="1">
                  <c:v>1.6532075997364455</c:v>
                </c:pt>
                <c:pt idx="2">
                  <c:v>7.2646069703737375</c:v>
                </c:pt>
                <c:pt idx="3">
                  <c:v>0.99522110941189723</c:v>
                </c:pt>
                <c:pt idx="4">
                  <c:v>0.91511273184084096</c:v>
                </c:pt>
                <c:pt idx="5">
                  <c:v>3.458690342567678</c:v>
                </c:pt>
                <c:pt idx="6">
                  <c:v>-1.765731892876321E-2</c:v>
                </c:pt>
                <c:pt idx="7">
                  <c:v>6.5332172909908808</c:v>
                </c:pt>
                <c:pt idx="8">
                  <c:v>-0.18552675151704578</c:v>
                </c:pt>
                <c:pt idx="9">
                  <c:v>-5.3307435411530157E-2</c:v>
                </c:pt>
                <c:pt idx="10">
                  <c:v>1.4339473146721353</c:v>
                </c:pt>
                <c:pt idx="11">
                  <c:v>1.292491544927227</c:v>
                </c:pt>
                <c:pt idx="12">
                  <c:v>-2.4317548668012887</c:v>
                </c:pt>
                <c:pt idx="13">
                  <c:v>0.13545299986726489</c:v>
                </c:pt>
                <c:pt idx="14">
                  <c:v>-1.1331465804938947</c:v>
                </c:pt>
                <c:pt idx="15">
                  <c:v>-1.9209549330523554</c:v>
                </c:pt>
                <c:pt idx="16">
                  <c:v>-5.8174639866015454E-2</c:v>
                </c:pt>
                <c:pt idx="17">
                  <c:v>3.2062716248556917</c:v>
                </c:pt>
                <c:pt idx="18">
                  <c:v>-0.36892928261665059</c:v>
                </c:pt>
                <c:pt idx="19">
                  <c:v>-4.7584321284520281E-2</c:v>
                </c:pt>
                <c:pt idx="20">
                  <c:v>-0.87582738487554934</c:v>
                </c:pt>
                <c:pt idx="21">
                  <c:v>1.6768672658021426</c:v>
                </c:pt>
                <c:pt idx="22">
                  <c:v>-0.17822482361506431</c:v>
                </c:pt>
                <c:pt idx="23">
                  <c:v>1.1205837812468253</c:v>
                </c:pt>
                <c:pt idx="24">
                  <c:v>5.2418763904466426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4.397017355333567</c:v>
                </c:pt>
                <c:pt idx="1">
                  <c:v>12.255802851965342</c:v>
                </c:pt>
                <c:pt idx="2">
                  <c:v>4.2852488450336352</c:v>
                </c:pt>
                <c:pt idx="3">
                  <c:v>-1.3878236071600512</c:v>
                </c:pt>
                <c:pt idx="4">
                  <c:v>-4.6904832133282426</c:v>
                </c:pt>
                <c:pt idx="5">
                  <c:v>-0.69626611735886712</c:v>
                </c:pt>
                <c:pt idx="6">
                  <c:v>-2.4310450220672344</c:v>
                </c:pt>
                <c:pt idx="7">
                  <c:v>-1.8773429728414222</c:v>
                </c:pt>
                <c:pt idx="8">
                  <c:v>-4.6901081195767809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1.6546175956139706</c:v>
                </c:pt>
                <c:pt idx="1">
                  <c:v>12.633631154194148</c:v>
                </c:pt>
                <c:pt idx="2">
                  <c:v>7.7106730998056747</c:v>
                </c:pt>
                <c:pt idx="3">
                  <c:v>-1.1392633218740613</c:v>
                </c:pt>
                <c:pt idx="4">
                  <c:v>-2.976823153545002</c:v>
                </c:pt>
                <c:pt idx="5">
                  <c:v>2.7897580209545225</c:v>
                </c:pt>
                <c:pt idx="6">
                  <c:v>0.80103988092659151</c:v>
                </c:pt>
                <c:pt idx="7">
                  <c:v>0.94235895763176103</c:v>
                </c:pt>
                <c:pt idx="8">
                  <c:v>0.52600776629234147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15.779767833172686</c:v>
                </c:pt>
                <c:pt idx="1">
                  <c:v>16.553312256332241</c:v>
                </c:pt>
                <c:pt idx="2">
                  <c:v>17.518905651854645</c:v>
                </c:pt>
                <c:pt idx="3">
                  <c:v>18.251802302254308</c:v>
                </c:pt>
                <c:pt idx="4">
                  <c:v>17.190737918454523</c:v>
                </c:pt>
                <c:pt idx="5">
                  <c:v>18.564461207307271</c:v>
                </c:pt>
                <c:pt idx="6">
                  <c:v>20.381188863486887</c:v>
                </c:pt>
                <c:pt idx="7">
                  <c:v>20.497901067519408</c:v>
                </c:pt>
                <c:pt idx="8">
                  <c:v>21.520305458917601</c:v>
                </c:pt>
                <c:pt idx="9">
                  <c:v>21.655196509733255</c:v>
                </c:pt>
                <c:pt idx="10">
                  <c:v>22.22461695010152</c:v>
                </c:pt>
                <c:pt idx="11">
                  <c:v>19.426259805645049</c:v>
                </c:pt>
                <c:pt idx="12">
                  <c:v>19.617150070154718</c:v>
                </c:pt>
                <c:pt idx="13">
                  <c:v>19.841375498764986</c:v>
                </c:pt>
                <c:pt idx="14">
                  <c:v>20.084131168966476</c:v>
                </c:pt>
                <c:pt idx="15">
                  <c:v>20.277129586905595</c:v>
                </c:pt>
                <c:pt idx="16">
                  <c:v>20.458725136303073</c:v>
                </c:pt>
                <c:pt idx="17">
                  <c:v>20.638979395096609</c:v>
                </c:pt>
                <c:pt idx="18">
                  <c:v>20.827298385797732</c:v>
                </c:pt>
                <c:pt idx="19">
                  <c:v>21.013269617172206</c:v>
                </c:pt>
                <c:pt idx="20">
                  <c:v>21.21539537692783</c:v>
                </c:pt>
                <c:pt idx="21">
                  <c:v>21.41121162291174</c:v>
                </c:pt>
                <c:pt idx="22">
                  <c:v>21.609996990418892</c:v>
                </c:pt>
                <c:pt idx="23">
                  <c:v>21.813050004412172</c:v>
                </c:pt>
                <c:pt idx="24">
                  <c:v>22.016604769214407</c:v>
                </c:pt>
                <c:pt idx="25">
                  <c:v>22.226026945979044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6.8384209920799117</c:v>
                </c:pt>
                <c:pt idx="1">
                  <c:v>7.1923466543938979</c:v>
                </c:pt>
                <c:pt idx="2">
                  <c:v>7.7338785253205646</c:v>
                </c:pt>
                <c:pt idx="3">
                  <c:v>8.0040451488090394</c:v>
                </c:pt>
                <c:pt idx="4">
                  <c:v>8.617356545673811</c:v>
                </c:pt>
                <c:pt idx="5">
                  <c:v>8.2555883253936582</c:v>
                </c:pt>
                <c:pt idx="6">
                  <c:v>7.9303719487727324</c:v>
                </c:pt>
                <c:pt idx="7">
                  <c:v>8.6842128873936275</c:v>
                </c:pt>
                <c:pt idx="8">
                  <c:v>8.5854814728220692</c:v>
                </c:pt>
                <c:pt idx="9">
                  <c:v>8.6480577875744444</c:v>
                </c:pt>
                <c:pt idx="10">
                  <c:v>8.9924499379329728</c:v>
                </c:pt>
                <c:pt idx="11">
                  <c:v>8.8286330439767582</c:v>
                </c:pt>
                <c:pt idx="12">
                  <c:v>8.9881233909817198</c:v>
                </c:pt>
                <c:pt idx="13">
                  <c:v>9.1230190800040845</c:v>
                </c:pt>
                <c:pt idx="14">
                  <c:v>9.2544154372226721</c:v>
                </c:pt>
                <c:pt idx="15">
                  <c:v>9.3834042479575164</c:v>
                </c:pt>
                <c:pt idx="16">
                  <c:v>9.5002217279085155</c:v>
                </c:pt>
                <c:pt idx="17">
                  <c:v>9.6115155916115711</c:v>
                </c:pt>
                <c:pt idx="18">
                  <c:v>9.7247469508142039</c:v>
                </c:pt>
                <c:pt idx="19">
                  <c:v>9.8462545861278983</c:v>
                </c:pt>
                <c:pt idx="20">
                  <c:v>9.9746843044072939</c:v>
                </c:pt>
                <c:pt idx="21">
                  <c:v>10.103299746887517</c:v>
                </c:pt>
                <c:pt idx="22">
                  <c:v>10.229792995217554</c:v>
                </c:pt>
                <c:pt idx="23">
                  <c:v>10.360679817674461</c:v>
                </c:pt>
                <c:pt idx="24">
                  <c:v>10.501946613565609</c:v>
                </c:pt>
                <c:pt idx="25">
                  <c:v>10.645657537669418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14.072436649119702</c:v>
                </c:pt>
                <c:pt idx="1">
                  <c:v>12.967700593726624</c:v>
                </c:pt>
                <c:pt idx="2">
                  <c:v>13.48555973512669</c:v>
                </c:pt>
                <c:pt idx="3">
                  <c:v>14.100151227027609</c:v>
                </c:pt>
                <c:pt idx="4">
                  <c:v>14.176077963089655</c:v>
                </c:pt>
                <c:pt idx="5">
                  <c:v>15.184919727182494</c:v>
                </c:pt>
                <c:pt idx="6">
                  <c:v>16.359015493105307</c:v>
                </c:pt>
                <c:pt idx="7">
                  <c:v>15.746519556409456</c:v>
                </c:pt>
                <c:pt idx="8">
                  <c:v>17.851297243329036</c:v>
                </c:pt>
                <c:pt idx="9">
                  <c:v>17.7706067457177</c:v>
                </c:pt>
                <c:pt idx="10">
                  <c:v>18.689573287220991</c:v>
                </c:pt>
                <c:pt idx="11">
                  <c:v>21.426986114688923</c:v>
                </c:pt>
                <c:pt idx="12">
                  <c:v>21.755820802295194</c:v>
                </c:pt>
                <c:pt idx="13">
                  <c:v>22.141500495824534</c:v>
                </c:pt>
                <c:pt idx="14">
                  <c:v>22.530143312427473</c:v>
                </c:pt>
                <c:pt idx="15">
                  <c:v>22.861695592133191</c:v>
                </c:pt>
                <c:pt idx="16">
                  <c:v>23.169609644488641</c:v>
                </c:pt>
                <c:pt idx="17">
                  <c:v>23.462359622081578</c:v>
                </c:pt>
                <c:pt idx="18">
                  <c:v>23.751624882978803</c:v>
                </c:pt>
                <c:pt idx="19">
                  <c:v>24.046766535778577</c:v>
                </c:pt>
                <c:pt idx="20">
                  <c:v>24.366563887160254</c:v>
                </c:pt>
                <c:pt idx="21">
                  <c:v>24.680164184146378</c:v>
                </c:pt>
                <c:pt idx="22">
                  <c:v>24.997531885611465</c:v>
                </c:pt>
                <c:pt idx="23">
                  <c:v>25.312975596792182</c:v>
                </c:pt>
                <c:pt idx="24">
                  <c:v>25.634622781596949</c:v>
                </c:pt>
                <c:pt idx="25">
                  <c:v>25.954180257594729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14.229906871011375</c:v>
                </c:pt>
                <c:pt idx="1">
                  <c:v>14.52507862871272</c:v>
                </c:pt>
                <c:pt idx="2">
                  <c:v>14.946212903153484</c:v>
                </c:pt>
                <c:pt idx="3">
                  <c:v>15.307175222145347</c:v>
                </c:pt>
                <c:pt idx="4">
                  <c:v>15.950655595489909</c:v>
                </c:pt>
                <c:pt idx="5">
                  <c:v>14.985582510623903</c:v>
                </c:pt>
                <c:pt idx="6">
                  <c:v>17.01882827005328</c:v>
                </c:pt>
                <c:pt idx="7">
                  <c:v>17.817440835773915</c:v>
                </c:pt>
                <c:pt idx="8">
                  <c:v>17.499967506577132</c:v>
                </c:pt>
                <c:pt idx="9">
                  <c:v>17.946938859403133</c:v>
                </c:pt>
                <c:pt idx="10">
                  <c:v>17.695809247065721</c:v>
                </c:pt>
                <c:pt idx="11">
                  <c:v>16.77605351169387</c:v>
                </c:pt>
                <c:pt idx="12">
                  <c:v>16.927423877805882</c:v>
                </c:pt>
                <c:pt idx="13">
                  <c:v>17.091419976113762</c:v>
                </c:pt>
                <c:pt idx="14">
                  <c:v>17.282873427401036</c:v>
                </c:pt>
                <c:pt idx="15">
                  <c:v>17.434430409929103</c:v>
                </c:pt>
                <c:pt idx="16">
                  <c:v>17.575140882239531</c:v>
                </c:pt>
                <c:pt idx="17">
                  <c:v>17.708624089090943</c:v>
                </c:pt>
                <c:pt idx="18">
                  <c:v>17.815307599752675</c:v>
                </c:pt>
                <c:pt idx="19">
                  <c:v>17.943929296845138</c:v>
                </c:pt>
                <c:pt idx="20">
                  <c:v>18.070238739798345</c:v>
                </c:pt>
                <c:pt idx="21">
                  <c:v>18.198404503970671</c:v>
                </c:pt>
                <c:pt idx="22">
                  <c:v>18.325308896163197</c:v>
                </c:pt>
                <c:pt idx="23">
                  <c:v>18.453566045161953</c:v>
                </c:pt>
                <c:pt idx="24">
                  <c:v>18.578263878606016</c:v>
                </c:pt>
                <c:pt idx="25">
                  <c:v>18.691030356477619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12.495114475766494</c:v>
                </c:pt>
                <c:pt idx="1">
                  <c:v>13.204331219603201</c:v>
                </c:pt>
                <c:pt idx="2">
                  <c:v>13.543601053954717</c:v>
                </c:pt>
                <c:pt idx="3">
                  <c:v>13.019843146548553</c:v>
                </c:pt>
                <c:pt idx="4">
                  <c:v>12.164150587770711</c:v>
                </c:pt>
                <c:pt idx="5">
                  <c:v>11.975747397710139</c:v>
                </c:pt>
                <c:pt idx="6">
                  <c:v>12.751762800013781</c:v>
                </c:pt>
                <c:pt idx="7">
                  <c:v>12.168094242597194</c:v>
                </c:pt>
                <c:pt idx="8">
                  <c:v>12.223854053955947</c:v>
                </c:pt>
                <c:pt idx="9">
                  <c:v>12.866779064056455</c:v>
                </c:pt>
                <c:pt idx="10">
                  <c:v>13.592160174947555</c:v>
                </c:pt>
                <c:pt idx="11">
                  <c:v>12.952688059690386</c:v>
                </c:pt>
                <c:pt idx="12">
                  <c:v>13.047604921391331</c:v>
                </c:pt>
                <c:pt idx="13">
                  <c:v>13.175446588175673</c:v>
                </c:pt>
                <c:pt idx="14">
                  <c:v>13.315427581687779</c:v>
                </c:pt>
                <c:pt idx="15">
                  <c:v>13.434184815501533</c:v>
                </c:pt>
                <c:pt idx="16">
                  <c:v>13.560100125026306</c:v>
                </c:pt>
                <c:pt idx="17">
                  <c:v>13.685382766415488</c:v>
                </c:pt>
                <c:pt idx="18">
                  <c:v>13.803310016973706</c:v>
                </c:pt>
                <c:pt idx="19">
                  <c:v>13.909072522494384</c:v>
                </c:pt>
                <c:pt idx="20">
                  <c:v>14.016052103428009</c:v>
                </c:pt>
                <c:pt idx="21">
                  <c:v>14.127778575893391</c:v>
                </c:pt>
                <c:pt idx="22">
                  <c:v>14.223757042873693</c:v>
                </c:pt>
                <c:pt idx="23">
                  <c:v>14.321741749504815</c:v>
                </c:pt>
                <c:pt idx="24">
                  <c:v>14.417940672627791</c:v>
                </c:pt>
                <c:pt idx="25">
                  <c:v>14.507272906788396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15.022459576637328</c:v>
                </c:pt>
                <c:pt idx="1">
                  <c:v>13.852205660514427</c:v>
                </c:pt>
                <c:pt idx="2">
                  <c:v>13.745141869540447</c:v>
                </c:pt>
                <c:pt idx="3">
                  <c:v>14.964656320477777</c:v>
                </c:pt>
                <c:pt idx="4">
                  <c:v>14.398415110004969</c:v>
                </c:pt>
                <c:pt idx="5">
                  <c:v>14.55060858287781</c:v>
                </c:pt>
                <c:pt idx="6">
                  <c:v>16.195651646213143</c:v>
                </c:pt>
                <c:pt idx="7">
                  <c:v>16.270268721953176</c:v>
                </c:pt>
                <c:pt idx="8">
                  <c:v>17.367696193412286</c:v>
                </c:pt>
                <c:pt idx="9">
                  <c:v>17.310778213095599</c:v>
                </c:pt>
                <c:pt idx="10">
                  <c:v>18.975118361125418</c:v>
                </c:pt>
                <c:pt idx="11">
                  <c:v>18.998556751309781</c:v>
                </c:pt>
                <c:pt idx="12">
                  <c:v>19.194085633319464</c:v>
                </c:pt>
                <c:pt idx="13">
                  <c:v>19.445388816816621</c:v>
                </c:pt>
                <c:pt idx="14">
                  <c:v>19.725234705197501</c:v>
                </c:pt>
                <c:pt idx="15">
                  <c:v>19.956952582107583</c:v>
                </c:pt>
                <c:pt idx="16">
                  <c:v>20.184114943912054</c:v>
                </c:pt>
                <c:pt idx="17">
                  <c:v>20.412225580744188</c:v>
                </c:pt>
                <c:pt idx="18">
                  <c:v>20.653678231176681</c:v>
                </c:pt>
                <c:pt idx="19">
                  <c:v>20.893175096621995</c:v>
                </c:pt>
                <c:pt idx="20">
                  <c:v>21.149282688904329</c:v>
                </c:pt>
                <c:pt idx="21">
                  <c:v>21.402356739395234</c:v>
                </c:pt>
                <c:pt idx="22">
                  <c:v>21.656730659459662</c:v>
                </c:pt>
                <c:pt idx="23">
                  <c:v>21.918734388398878</c:v>
                </c:pt>
                <c:pt idx="24">
                  <c:v>22.17825570531156</c:v>
                </c:pt>
                <c:pt idx="25">
                  <c:v>22.433808703693096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4.9052416286246725</c:v>
                </c:pt>
                <c:pt idx="1">
                  <c:v>4.7232066137459121</c:v>
                </c:pt>
                <c:pt idx="2">
                  <c:v>4.9247406818611532</c:v>
                </c:pt>
                <c:pt idx="3">
                  <c:v>5.1294446031053038</c:v>
                </c:pt>
                <c:pt idx="4">
                  <c:v>4.5931299858028796</c:v>
                </c:pt>
                <c:pt idx="5">
                  <c:v>4.6678499848945165</c:v>
                </c:pt>
                <c:pt idx="6">
                  <c:v>5.0324513891046552</c:v>
                </c:pt>
                <c:pt idx="7">
                  <c:v>5.4816430001110739</c:v>
                </c:pt>
                <c:pt idx="8">
                  <c:v>5.8680935668498764</c:v>
                </c:pt>
                <c:pt idx="9">
                  <c:v>5.4624334818522229</c:v>
                </c:pt>
                <c:pt idx="10">
                  <c:v>5.9024442707529099</c:v>
                </c:pt>
                <c:pt idx="11">
                  <c:v>5.32244914133316</c:v>
                </c:pt>
                <c:pt idx="12">
                  <c:v>5.3684157195597555</c:v>
                </c:pt>
                <c:pt idx="13">
                  <c:v>5.4230410894457792</c:v>
                </c:pt>
                <c:pt idx="14">
                  <c:v>5.478038344413223</c:v>
                </c:pt>
                <c:pt idx="15">
                  <c:v>5.5193508724904046</c:v>
                </c:pt>
                <c:pt idx="16">
                  <c:v>5.5589489019770344</c:v>
                </c:pt>
                <c:pt idx="17">
                  <c:v>5.5948646199046399</c:v>
                </c:pt>
                <c:pt idx="18">
                  <c:v>5.6315588837396051</c:v>
                </c:pt>
                <c:pt idx="19">
                  <c:v>5.6634542058570316</c:v>
                </c:pt>
                <c:pt idx="20">
                  <c:v>5.6975128011232936</c:v>
                </c:pt>
                <c:pt idx="21">
                  <c:v>5.7337318564188964</c:v>
                </c:pt>
                <c:pt idx="22">
                  <c:v>5.7687946719636471</c:v>
                </c:pt>
                <c:pt idx="23">
                  <c:v>5.8047996319597175</c:v>
                </c:pt>
                <c:pt idx="24">
                  <c:v>5.8446812749743779</c:v>
                </c:pt>
                <c:pt idx="25">
                  <c:v>5.8847869518241467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5.270979592377488</c:v>
                </c:pt>
                <c:pt idx="1">
                  <c:v>6.4970496290120758</c:v>
                </c:pt>
                <c:pt idx="2">
                  <c:v>6.478564724558864</c:v>
                </c:pt>
                <c:pt idx="3">
                  <c:v>6.3219230712950525</c:v>
                </c:pt>
                <c:pt idx="4">
                  <c:v>6.5868075354415661</c:v>
                </c:pt>
                <c:pt idx="5">
                  <c:v>6.2544452394946584</c:v>
                </c:pt>
                <c:pt idx="6">
                  <c:v>6.9678285599886971</c:v>
                </c:pt>
                <c:pt idx="7">
                  <c:v>6.9744621220068286</c:v>
                </c:pt>
                <c:pt idx="8">
                  <c:v>7.3606797288165771</c:v>
                </c:pt>
                <c:pt idx="9">
                  <c:v>7.2561948045322175</c:v>
                </c:pt>
                <c:pt idx="10">
                  <c:v>7.2966238408520558</c:v>
                </c:pt>
                <c:pt idx="11">
                  <c:v>10.761426373915606</c:v>
                </c:pt>
                <c:pt idx="12">
                  <c:v>10.98557081188315</c:v>
                </c:pt>
                <c:pt idx="13">
                  <c:v>11.215911952298388</c:v>
                </c:pt>
                <c:pt idx="14">
                  <c:v>11.464555467659743</c:v>
                </c:pt>
                <c:pt idx="15">
                  <c:v>11.686270097730604</c:v>
                </c:pt>
                <c:pt idx="16">
                  <c:v>11.899781572503668</c:v>
                </c:pt>
                <c:pt idx="17">
                  <c:v>12.110620071603694</c:v>
                </c:pt>
                <c:pt idx="18">
                  <c:v>12.329030065344412</c:v>
                </c:pt>
                <c:pt idx="19">
                  <c:v>12.544074896899197</c:v>
                </c:pt>
                <c:pt idx="20">
                  <c:v>12.759051344940628</c:v>
                </c:pt>
                <c:pt idx="21">
                  <c:v>12.963815393437114</c:v>
                </c:pt>
                <c:pt idx="22">
                  <c:v>13.166391739421714</c:v>
                </c:pt>
                <c:pt idx="23">
                  <c:v>13.387247815181041</c:v>
                </c:pt>
                <c:pt idx="24">
                  <c:v>13.609179598178201</c:v>
                </c:pt>
                <c:pt idx="25">
                  <c:v>13.829841131842937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3.4088359405175246</c:v>
                </c:pt>
                <c:pt idx="1">
                  <c:v>3.6829211816391543</c:v>
                </c:pt>
                <c:pt idx="2">
                  <c:v>3.7905059166785398</c:v>
                </c:pt>
                <c:pt idx="3">
                  <c:v>3.270510434047424</c:v>
                </c:pt>
                <c:pt idx="4">
                  <c:v>3.3315400080407205</c:v>
                </c:pt>
                <c:pt idx="5">
                  <c:v>3.3408855361221748</c:v>
                </c:pt>
                <c:pt idx="6">
                  <c:v>3.6671657312808614</c:v>
                </c:pt>
                <c:pt idx="7">
                  <c:v>3.4257939012108545</c:v>
                </c:pt>
                <c:pt idx="8">
                  <c:v>3.5154990539498185</c:v>
                </c:pt>
                <c:pt idx="9">
                  <c:v>3.398356123699708</c:v>
                </c:pt>
                <c:pt idx="10">
                  <c:v>3.5890180210100664</c:v>
                </c:pt>
                <c:pt idx="11">
                  <c:v>2.9674312823559492</c:v>
                </c:pt>
                <c:pt idx="12">
                  <c:v>3.0026626108682271</c:v>
                </c:pt>
                <c:pt idx="13">
                  <c:v>3.0406002247839825</c:v>
                </c:pt>
                <c:pt idx="14">
                  <c:v>3.0820744627877663</c:v>
                </c:pt>
                <c:pt idx="15">
                  <c:v>3.1185469434079565</c:v>
                </c:pt>
                <c:pt idx="16">
                  <c:v>3.1494118032264096</c:v>
                </c:pt>
                <c:pt idx="17">
                  <c:v>3.178579346617151</c:v>
                </c:pt>
                <c:pt idx="18">
                  <c:v>3.2015710325624727</c:v>
                </c:pt>
                <c:pt idx="19">
                  <c:v>3.2350621614428436</c:v>
                </c:pt>
                <c:pt idx="20">
                  <c:v>3.2611167982569631</c:v>
                </c:pt>
                <c:pt idx="21">
                  <c:v>3.2870906929094348</c:v>
                </c:pt>
                <c:pt idx="22">
                  <c:v>3.3080776770028075</c:v>
                </c:pt>
                <c:pt idx="23">
                  <c:v>3.3432911379180532</c:v>
                </c:pt>
                <c:pt idx="24">
                  <c:v>3.366460200054155</c:v>
                </c:pt>
                <c:pt idx="25">
                  <c:v>3.4034912694930206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4.466499059822775</c:v>
                </c:pt>
                <c:pt idx="1">
                  <c:v>3.8864491488676713</c:v>
                </c:pt>
                <c:pt idx="2">
                  <c:v>4.4783837188779811</c:v>
                </c:pt>
                <c:pt idx="3">
                  <c:v>4.993896643420233</c:v>
                </c:pt>
                <c:pt idx="4">
                  <c:v>4.9906333602850408</c:v>
                </c:pt>
                <c:pt idx="5">
                  <c:v>5.5998733569864578</c:v>
                </c:pt>
                <c:pt idx="6">
                  <c:v>5.0405501843847276</c:v>
                </c:pt>
                <c:pt idx="7">
                  <c:v>5.40999868858857</c:v>
                </c:pt>
                <c:pt idx="8">
                  <c:v>5.1630190717075433</c:v>
                </c:pt>
                <c:pt idx="9">
                  <c:v>6.1468758749998509</c:v>
                </c:pt>
                <c:pt idx="10">
                  <c:v>6.1326190011169706</c:v>
                </c:pt>
                <c:pt idx="11">
                  <c:v>5.3533608320554524</c:v>
                </c:pt>
                <c:pt idx="12">
                  <c:v>5.2827902974837118</c:v>
                </c:pt>
                <c:pt idx="13">
                  <c:v>5.3081284005329419</c:v>
                </c:pt>
                <c:pt idx="14">
                  <c:v>5.3863667167869602</c:v>
                </c:pt>
                <c:pt idx="15">
                  <c:v>5.4475393641249754</c:v>
                </c:pt>
                <c:pt idx="16">
                  <c:v>5.5096636955355498</c:v>
                </c:pt>
                <c:pt idx="17">
                  <c:v>5.5669515797008531</c:v>
                </c:pt>
                <c:pt idx="18">
                  <c:v>5.6251622579112617</c:v>
                </c:pt>
                <c:pt idx="19">
                  <c:v>5.6852698256406633</c:v>
                </c:pt>
                <c:pt idx="20">
                  <c:v>5.7506655053363014</c:v>
                </c:pt>
                <c:pt idx="21">
                  <c:v>5.8112311762476798</c:v>
                </c:pt>
                <c:pt idx="22">
                  <c:v>5.8764691126312449</c:v>
                </c:pt>
                <c:pt idx="23">
                  <c:v>5.9459458731117385</c:v>
                </c:pt>
                <c:pt idx="24">
                  <c:v>6.0117428309197747</c:v>
                </c:pt>
                <c:pt idx="25">
                  <c:v>6.0793115657054404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17.027299082345696</c:v>
                </c:pt>
                <c:pt idx="1">
                  <c:v>15.461905463660582</c:v>
                </c:pt>
                <c:pt idx="2">
                  <c:v>16.224049086481511</c:v>
                </c:pt>
                <c:pt idx="3">
                  <c:v>16.584036190258196</c:v>
                </c:pt>
                <c:pt idx="4">
                  <c:v>16.89315027192816</c:v>
                </c:pt>
                <c:pt idx="5">
                  <c:v>17.157247145394553</c:v>
                </c:pt>
                <c:pt idx="6">
                  <c:v>17.661938159101215</c:v>
                </c:pt>
                <c:pt idx="7">
                  <c:v>17.954462943198894</c:v>
                </c:pt>
                <c:pt idx="8">
                  <c:v>18.001377365172853</c:v>
                </c:pt>
                <c:pt idx="9">
                  <c:v>17.822081656770536</c:v>
                </c:pt>
                <c:pt idx="10">
                  <c:v>18.384844974193996</c:v>
                </c:pt>
                <c:pt idx="11">
                  <c:v>18.057837206399885</c:v>
                </c:pt>
                <c:pt idx="12">
                  <c:v>18.200131526957385</c:v>
                </c:pt>
                <c:pt idx="13">
                  <c:v>18.363375636114327</c:v>
                </c:pt>
                <c:pt idx="14">
                  <c:v>18.534955683330299</c:v>
                </c:pt>
                <c:pt idx="15">
                  <c:v>18.655183538071256</c:v>
                </c:pt>
                <c:pt idx="16">
                  <c:v>18.761125865254147</c:v>
                </c:pt>
                <c:pt idx="17">
                  <c:v>18.858299268322739</c:v>
                </c:pt>
                <c:pt idx="18">
                  <c:v>18.970412192896102</c:v>
                </c:pt>
                <c:pt idx="19">
                  <c:v>19.079802300178866</c:v>
                </c:pt>
                <c:pt idx="20">
                  <c:v>19.202519187614303</c:v>
                </c:pt>
                <c:pt idx="21">
                  <c:v>19.324682949079662</c:v>
                </c:pt>
                <c:pt idx="22">
                  <c:v>19.448925241566752</c:v>
                </c:pt>
                <c:pt idx="23">
                  <c:v>19.568105881233372</c:v>
                </c:pt>
                <c:pt idx="24">
                  <c:v>19.697967184306282</c:v>
                </c:pt>
                <c:pt idx="25">
                  <c:v>19.818792288866131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29.492314264259292</c:v>
                </c:pt>
                <c:pt idx="1">
                  <c:v>29.397136762396087</c:v>
                </c:pt>
                <c:pt idx="2">
                  <c:v>30.740043860992955</c:v>
                </c:pt>
                <c:pt idx="3">
                  <c:v>29.68657029062355</c:v>
                </c:pt>
                <c:pt idx="4">
                  <c:v>29.972091486628251</c:v>
                </c:pt>
                <c:pt idx="5">
                  <c:v>31.537528147630024</c:v>
                </c:pt>
                <c:pt idx="6">
                  <c:v>31.33707765671636</c:v>
                </c:pt>
                <c:pt idx="7">
                  <c:v>31.857224450879222</c:v>
                </c:pt>
                <c:pt idx="8">
                  <c:v>31.337683228878166</c:v>
                </c:pt>
                <c:pt idx="9">
                  <c:v>29.864930269681761</c:v>
                </c:pt>
                <c:pt idx="10">
                  <c:v>31.104265508098269</c:v>
                </c:pt>
                <c:pt idx="11">
                  <c:v>32.137013592464115</c:v>
                </c:pt>
                <c:pt idx="12">
                  <c:v>32.288426808883067</c:v>
                </c:pt>
                <c:pt idx="13">
                  <c:v>32.429249132309053</c:v>
                </c:pt>
                <c:pt idx="14">
                  <c:v>32.57629518823633</c:v>
                </c:pt>
                <c:pt idx="15">
                  <c:v>32.64349755085226</c:v>
                </c:pt>
                <c:pt idx="16">
                  <c:v>32.674275171496227</c:v>
                </c:pt>
                <c:pt idx="17">
                  <c:v>32.663551461372869</c:v>
                </c:pt>
                <c:pt idx="18">
                  <c:v>32.638713930753035</c:v>
                </c:pt>
                <c:pt idx="19">
                  <c:v>32.61481173534559</c:v>
                </c:pt>
                <c:pt idx="20">
                  <c:v>32.614155917267659</c:v>
                </c:pt>
                <c:pt idx="21">
                  <c:v>32.600694973428226</c:v>
                </c:pt>
                <c:pt idx="22">
                  <c:v>32.567484063593064</c:v>
                </c:pt>
                <c:pt idx="23">
                  <c:v>32.526953912142709</c:v>
                </c:pt>
                <c:pt idx="24">
                  <c:v>32.469628396786419</c:v>
                </c:pt>
                <c:pt idx="25">
                  <c:v>32.396757053025496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8.448209357309997</c:v>
                </c:pt>
                <c:pt idx="1">
                  <c:v>7.6436474262089211</c:v>
                </c:pt>
                <c:pt idx="2">
                  <c:v>7.6265717869935887</c:v>
                </c:pt>
                <c:pt idx="3">
                  <c:v>7.7171282082078214</c:v>
                </c:pt>
                <c:pt idx="4">
                  <c:v>7.569278932699036</c:v>
                </c:pt>
                <c:pt idx="5">
                  <c:v>7.2119777033050649</c:v>
                </c:pt>
                <c:pt idx="6">
                  <c:v>7.1273474969352844</c:v>
                </c:pt>
                <c:pt idx="7">
                  <c:v>7.4745164174136525</c:v>
                </c:pt>
                <c:pt idx="8">
                  <c:v>7.4736389510359302</c:v>
                </c:pt>
                <c:pt idx="9">
                  <c:v>6.3984556247456794</c:v>
                </c:pt>
                <c:pt idx="10">
                  <c:v>6.2574167356767658</c:v>
                </c:pt>
                <c:pt idx="11">
                  <c:v>6.2438957368341086</c:v>
                </c:pt>
                <c:pt idx="12">
                  <c:v>6.1819433599503748</c:v>
                </c:pt>
                <c:pt idx="13">
                  <c:v>6.0900172289157082</c:v>
                </c:pt>
                <c:pt idx="14">
                  <c:v>5.9934632572609443</c:v>
                </c:pt>
                <c:pt idx="15">
                  <c:v>5.8583437713493689</c:v>
                </c:pt>
                <c:pt idx="16">
                  <c:v>5.6765113901135207</c:v>
                </c:pt>
                <c:pt idx="17">
                  <c:v>5.5080848837591425</c:v>
                </c:pt>
                <c:pt idx="18">
                  <c:v>5.3180629101469634</c:v>
                </c:pt>
                <c:pt idx="19">
                  <c:v>5.1113110302926685</c:v>
                </c:pt>
                <c:pt idx="20">
                  <c:v>4.8991830739921429</c:v>
                </c:pt>
                <c:pt idx="21">
                  <c:v>4.6767226096887615</c:v>
                </c:pt>
                <c:pt idx="22">
                  <c:v>4.4711175103847607</c:v>
                </c:pt>
                <c:pt idx="23">
                  <c:v>4.2195646756529825</c:v>
                </c:pt>
                <c:pt idx="24">
                  <c:v>3.9936431509984627</c:v>
                </c:pt>
                <c:pt idx="25">
                  <c:v>3.8256618688754771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5.254941446467952</c:v>
                </c:pt>
                <c:pt idx="1">
                  <c:v>3.8402490834738185</c:v>
                </c:pt>
                <c:pt idx="2">
                  <c:v>4.7273832984856039</c:v>
                </c:pt>
                <c:pt idx="3">
                  <c:v>4.4770766426941719</c:v>
                </c:pt>
                <c:pt idx="4">
                  <c:v>4.05484917456553</c:v>
                </c:pt>
                <c:pt idx="5">
                  <c:v>4.8333354534394397</c:v>
                </c:pt>
                <c:pt idx="6">
                  <c:v>4.2200915137118988</c:v>
                </c:pt>
                <c:pt idx="7">
                  <c:v>3.4882009781927308</c:v>
                </c:pt>
                <c:pt idx="8">
                  <c:v>4.9310288832467775</c:v>
                </c:pt>
                <c:pt idx="9">
                  <c:v>4.3559815712033876</c:v>
                </c:pt>
                <c:pt idx="10">
                  <c:v>3.5750169889301948</c:v>
                </c:pt>
                <c:pt idx="11">
                  <c:v>3.4053292868193261</c:v>
                </c:pt>
                <c:pt idx="12">
                  <c:v>3.4298036817668915</c:v>
                </c:pt>
                <c:pt idx="13">
                  <c:v>3.4754462429036854</c:v>
                </c:pt>
                <c:pt idx="14">
                  <c:v>3.5202985927091741</c:v>
                </c:pt>
                <c:pt idx="15">
                  <c:v>3.5410679812465191</c:v>
                </c:pt>
                <c:pt idx="16">
                  <c:v>3.5585697151640203</c:v>
                </c:pt>
                <c:pt idx="17">
                  <c:v>3.5760230192155116</c:v>
                </c:pt>
                <c:pt idx="18">
                  <c:v>3.5921664351773863</c:v>
                </c:pt>
                <c:pt idx="19">
                  <c:v>3.6086827149255107</c:v>
                </c:pt>
                <c:pt idx="20">
                  <c:v>3.6254224738495537</c:v>
                </c:pt>
                <c:pt idx="21">
                  <c:v>3.6433326760120961</c:v>
                </c:pt>
                <c:pt idx="22">
                  <c:v>3.6607075859131362</c:v>
                </c:pt>
                <c:pt idx="23">
                  <c:v>3.677867663761444</c:v>
                </c:pt>
                <c:pt idx="24">
                  <c:v>3.6945572949026908</c:v>
                </c:pt>
                <c:pt idx="25">
                  <c:v>3.7104699887974597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15.051151376003393</c:v>
                </c:pt>
                <c:pt idx="1">
                  <c:v>14.981345048215656</c:v>
                </c:pt>
                <c:pt idx="2">
                  <c:v>14.913321105764039</c:v>
                </c:pt>
                <c:pt idx="3">
                  <c:v>15.735232226085012</c:v>
                </c:pt>
                <c:pt idx="4">
                  <c:v>15.749436920240603</c:v>
                </c:pt>
                <c:pt idx="5">
                  <c:v>16.774065318941872</c:v>
                </c:pt>
                <c:pt idx="6">
                  <c:v>15.866918476798714</c:v>
                </c:pt>
                <c:pt idx="7">
                  <c:v>15.495693959329667</c:v>
                </c:pt>
                <c:pt idx="8">
                  <c:v>16.593117321450087</c:v>
                </c:pt>
                <c:pt idx="9">
                  <c:v>17.045814686708606</c:v>
                </c:pt>
                <c:pt idx="10">
                  <c:v>14.261433670829147</c:v>
                </c:pt>
                <c:pt idx="11">
                  <c:v>14.388790000657236</c:v>
                </c:pt>
                <c:pt idx="12">
                  <c:v>14.328366211541619</c:v>
                </c:pt>
                <c:pt idx="13">
                  <c:v>14.286381793750902</c:v>
                </c:pt>
                <c:pt idx="14">
                  <c:v>14.233294437647276</c:v>
                </c:pt>
                <c:pt idx="15">
                  <c:v>14.145982255351404</c:v>
                </c:pt>
                <c:pt idx="16">
                  <c:v>14.044025148659227</c:v>
                </c:pt>
                <c:pt idx="17">
                  <c:v>13.935677130307623</c:v>
                </c:pt>
                <c:pt idx="18">
                  <c:v>13.823843197127232</c:v>
                </c:pt>
                <c:pt idx="19">
                  <c:v>13.710376369997462</c:v>
                </c:pt>
                <c:pt idx="20">
                  <c:v>13.611468000362445</c:v>
                </c:pt>
                <c:pt idx="21">
                  <c:v>13.511010498489673</c:v>
                </c:pt>
                <c:pt idx="22">
                  <c:v>13.41804315922348</c:v>
                </c:pt>
                <c:pt idx="23">
                  <c:v>13.323223828468919</c:v>
                </c:pt>
                <c:pt idx="24">
                  <c:v>13.226489842524868</c:v>
                </c:pt>
                <c:pt idx="25">
                  <c:v>13.128287090335252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13.28829176284809</c:v>
                </c:pt>
                <c:pt idx="1">
                  <c:v>11.089716637624743</c:v>
                </c:pt>
                <c:pt idx="2">
                  <c:v>11.158922270046787</c:v>
                </c:pt>
                <c:pt idx="3">
                  <c:v>12.043121615579761</c:v>
                </c:pt>
                <c:pt idx="4">
                  <c:v>10.626482588901331</c:v>
                </c:pt>
                <c:pt idx="5">
                  <c:v>11.557252695510497</c:v>
                </c:pt>
                <c:pt idx="6">
                  <c:v>11.207022017847732</c:v>
                </c:pt>
                <c:pt idx="7">
                  <c:v>11.523967838414759</c:v>
                </c:pt>
                <c:pt idx="8">
                  <c:v>13.535967738966908</c:v>
                </c:pt>
                <c:pt idx="9">
                  <c:v>13.834654228150832</c:v>
                </c:pt>
                <c:pt idx="10">
                  <c:v>11.34396738614393</c:v>
                </c:pt>
                <c:pt idx="11">
                  <c:v>11.565273842995182</c:v>
                </c:pt>
                <c:pt idx="12">
                  <c:v>11.426067155577929</c:v>
                </c:pt>
                <c:pt idx="13">
                  <c:v>11.255753602808952</c:v>
                </c:pt>
                <c:pt idx="14">
                  <c:v>11.112799304521818</c:v>
                </c:pt>
                <c:pt idx="15">
                  <c:v>10.974162631519405</c:v>
                </c:pt>
                <c:pt idx="16">
                  <c:v>10.820233196030783</c:v>
                </c:pt>
                <c:pt idx="17">
                  <c:v>10.661337185188096</c:v>
                </c:pt>
                <c:pt idx="18">
                  <c:v>10.514656506514847</c:v>
                </c:pt>
                <c:pt idx="19">
                  <c:v>10.361543047631384</c:v>
                </c:pt>
                <c:pt idx="20">
                  <c:v>10.207721352064636</c:v>
                </c:pt>
                <c:pt idx="21">
                  <c:v>10.049361551960187</c:v>
                </c:pt>
                <c:pt idx="22">
                  <c:v>9.8932341393835159</c:v>
                </c:pt>
                <c:pt idx="23">
                  <c:v>9.7390094836222634</c:v>
                </c:pt>
                <c:pt idx="24">
                  <c:v>9.5820520112365486</c:v>
                </c:pt>
                <c:pt idx="25">
                  <c:v>9.4230124530915749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6.0990446581967106</c:v>
                </c:pt>
                <c:pt idx="1">
                  <c:v>5.481763921377282</c:v>
                </c:pt>
                <c:pt idx="2">
                  <c:v>6.2947466689554359</c:v>
                </c:pt>
                <c:pt idx="3">
                  <c:v>6.2036944375730565</c:v>
                </c:pt>
                <c:pt idx="4">
                  <c:v>6.4027166032052891</c:v>
                </c:pt>
                <c:pt idx="5">
                  <c:v>6.2268062885969115</c:v>
                </c:pt>
                <c:pt idx="6">
                  <c:v>6.3579363747299142</c:v>
                </c:pt>
                <c:pt idx="7">
                  <c:v>6.6541798403015608</c:v>
                </c:pt>
                <c:pt idx="8">
                  <c:v>5.8903993509280328</c:v>
                </c:pt>
                <c:pt idx="9">
                  <c:v>5.4988513959224417</c:v>
                </c:pt>
                <c:pt idx="10">
                  <c:v>5.5205584972572082</c:v>
                </c:pt>
                <c:pt idx="11">
                  <c:v>5.7662840861747178</c:v>
                </c:pt>
                <c:pt idx="12">
                  <c:v>5.7732116379861802</c:v>
                </c:pt>
                <c:pt idx="13">
                  <c:v>5.7376247563835259</c:v>
                </c:pt>
                <c:pt idx="14">
                  <c:v>5.6908013415601726</c:v>
                </c:pt>
                <c:pt idx="15">
                  <c:v>5.6439082730827339</c:v>
                </c:pt>
                <c:pt idx="16">
                  <c:v>5.6138149132712467</c:v>
                </c:pt>
                <c:pt idx="17">
                  <c:v>5.5846472450716043</c:v>
                </c:pt>
                <c:pt idx="18">
                  <c:v>5.5621387927432817</c:v>
                </c:pt>
                <c:pt idx="19">
                  <c:v>5.5431306395271145</c:v>
                </c:pt>
                <c:pt idx="20">
                  <c:v>5.5282008507726159</c:v>
                </c:pt>
                <c:pt idx="21">
                  <c:v>5.5120408196676784</c:v>
                </c:pt>
                <c:pt idx="22">
                  <c:v>5.4952611101993503</c:v>
                </c:pt>
                <c:pt idx="23">
                  <c:v>5.4805099490800266</c:v>
                </c:pt>
                <c:pt idx="24">
                  <c:v>5.4708714844930579</c:v>
                </c:pt>
                <c:pt idx="25">
                  <c:v>5.4623838573911927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27.789591327238401</c:v>
                </c:pt>
                <c:pt idx="1">
                  <c:v>25.343092973964289</c:v>
                </c:pt>
                <c:pt idx="2">
                  <c:v>26.002077435662518</c:v>
                </c:pt>
                <c:pt idx="3">
                  <c:v>25.922884600063025</c:v>
                </c:pt>
                <c:pt idx="4">
                  <c:v>27.220422834151112</c:v>
                </c:pt>
                <c:pt idx="5">
                  <c:v>26.024487536085122</c:v>
                </c:pt>
                <c:pt idx="6">
                  <c:v>28.546816907644111</c:v>
                </c:pt>
                <c:pt idx="7">
                  <c:v>28.391909010110847</c:v>
                </c:pt>
                <c:pt idx="8">
                  <c:v>27.540486753132036</c:v>
                </c:pt>
                <c:pt idx="9">
                  <c:v>27.09332199283201</c:v>
                </c:pt>
                <c:pt idx="10">
                  <c:v>26.167170596761871</c:v>
                </c:pt>
                <c:pt idx="11">
                  <c:v>26.221624372374155</c:v>
                </c:pt>
                <c:pt idx="12">
                  <c:v>26.453482830720738</c:v>
                </c:pt>
                <c:pt idx="13">
                  <c:v>26.715910341872242</c:v>
                </c:pt>
                <c:pt idx="14">
                  <c:v>27.006824311165733</c:v>
                </c:pt>
                <c:pt idx="15">
                  <c:v>27.234132595136405</c:v>
                </c:pt>
                <c:pt idx="16">
                  <c:v>27.447294380398752</c:v>
                </c:pt>
                <c:pt idx="17">
                  <c:v>27.651945666944751</c:v>
                </c:pt>
                <c:pt idx="18">
                  <c:v>27.870775384685036</c:v>
                </c:pt>
                <c:pt idx="19">
                  <c:v>28.079110611073055</c:v>
                </c:pt>
                <c:pt idx="20">
                  <c:v>28.28282343415859</c:v>
                </c:pt>
                <c:pt idx="21">
                  <c:v>28.495254734942286</c:v>
                </c:pt>
                <c:pt idx="22">
                  <c:v>28.705821062322389</c:v>
                </c:pt>
                <c:pt idx="23">
                  <c:v>28.930233842540414</c:v>
                </c:pt>
                <c:pt idx="24">
                  <c:v>29.155845493743691</c:v>
                </c:pt>
                <c:pt idx="25">
                  <c:v>29.373442221617562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6.2651541878571546</c:v>
                </c:pt>
                <c:pt idx="1">
                  <c:v>6.8058825898226667</c:v>
                </c:pt>
                <c:pt idx="2">
                  <c:v>6.8246286628887649</c:v>
                </c:pt>
                <c:pt idx="3">
                  <c:v>7.0026135850380662</c:v>
                </c:pt>
                <c:pt idx="4">
                  <c:v>6.0574675431775455</c:v>
                </c:pt>
                <c:pt idx="5">
                  <c:v>7.349019005678449</c:v>
                </c:pt>
                <c:pt idx="6">
                  <c:v>7.640411712320911</c:v>
                </c:pt>
                <c:pt idx="7">
                  <c:v>7.7717635502274334</c:v>
                </c:pt>
                <c:pt idx="8">
                  <c:v>6.7955993746560024</c:v>
                </c:pt>
                <c:pt idx="9">
                  <c:v>7.1122458102282815</c:v>
                </c:pt>
                <c:pt idx="10">
                  <c:v>6.4962523719594394</c:v>
                </c:pt>
                <c:pt idx="11">
                  <c:v>6.0217907050087236</c:v>
                </c:pt>
                <c:pt idx="12">
                  <c:v>6.0423782345151444</c:v>
                </c:pt>
                <c:pt idx="13">
                  <c:v>6.0625809189209239</c:v>
                </c:pt>
                <c:pt idx="14">
                  <c:v>6.0854568771787321</c:v>
                </c:pt>
                <c:pt idx="15">
                  <c:v>6.0953219056000298</c:v>
                </c:pt>
                <c:pt idx="16">
                  <c:v>6.1035339500789343</c:v>
                </c:pt>
                <c:pt idx="17">
                  <c:v>6.1075585886932133</c:v>
                </c:pt>
                <c:pt idx="18">
                  <c:v>6.1099434210728143</c:v>
                </c:pt>
                <c:pt idx="19">
                  <c:v>6.1096958816305715</c:v>
                </c:pt>
                <c:pt idx="20">
                  <c:v>6.1117646251829001</c:v>
                </c:pt>
                <c:pt idx="21">
                  <c:v>6.1148433717590542</c:v>
                </c:pt>
                <c:pt idx="22">
                  <c:v>6.1167281000699338</c:v>
                </c:pt>
                <c:pt idx="23">
                  <c:v>6.1167036236578118</c:v>
                </c:pt>
                <c:pt idx="24">
                  <c:v>6.1210562978905818</c:v>
                </c:pt>
                <c:pt idx="25">
                  <c:v>6.1273230893427888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0.49365528048248453</c:v>
                </c:pt>
                <c:pt idx="1">
                  <c:v>0.32898024053495795</c:v>
                </c:pt>
                <c:pt idx="2">
                  <c:v>0.34563918651163067</c:v>
                </c:pt>
                <c:pt idx="3">
                  <c:v>0.30008579237229654</c:v>
                </c:pt>
                <c:pt idx="4">
                  <c:v>0.34240848063876655</c:v>
                </c:pt>
                <c:pt idx="5">
                  <c:v>0.30983480620656095</c:v>
                </c:pt>
                <c:pt idx="6">
                  <c:v>0.26930084196921</c:v>
                </c:pt>
                <c:pt idx="7">
                  <c:v>0.2815852564242104</c:v>
                </c:pt>
                <c:pt idx="8">
                  <c:v>0.30184296206656874</c:v>
                </c:pt>
                <c:pt idx="9">
                  <c:v>0.26859565754938836</c:v>
                </c:pt>
                <c:pt idx="10">
                  <c:v>0.32365226188995205</c:v>
                </c:pt>
                <c:pt idx="11">
                  <c:v>0.23887926733400619</c:v>
                </c:pt>
                <c:pt idx="12">
                  <c:v>0.24188483665583257</c:v>
                </c:pt>
                <c:pt idx="13">
                  <c:v>0.24495810083966996</c:v>
                </c:pt>
                <c:pt idx="14">
                  <c:v>0.24825059271189281</c:v>
                </c:pt>
                <c:pt idx="15">
                  <c:v>0.2515170897145646</c:v>
                </c:pt>
                <c:pt idx="16">
                  <c:v>0.2540623304635074</c:v>
                </c:pt>
                <c:pt idx="17">
                  <c:v>0.25646257126837152</c:v>
                </c:pt>
                <c:pt idx="18">
                  <c:v>0.25839345030152494</c:v>
                </c:pt>
                <c:pt idx="19">
                  <c:v>0.26143899584875846</c:v>
                </c:pt>
                <c:pt idx="20">
                  <c:v>0.26383267048359621</c:v>
                </c:pt>
                <c:pt idx="21">
                  <c:v>0.26619553738045326</c:v>
                </c:pt>
                <c:pt idx="22">
                  <c:v>0.26812800528332542</c:v>
                </c:pt>
                <c:pt idx="23">
                  <c:v>0.27113211342828525</c:v>
                </c:pt>
                <c:pt idx="24">
                  <c:v>0.27312315634521966</c:v>
                </c:pt>
                <c:pt idx="25">
                  <c:v>0.27606794060543177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19.15964139897617</c:v>
                </c:pt>
                <c:pt idx="1">
                  <c:v>19.812143635174323</c:v>
                </c:pt>
                <c:pt idx="2">
                  <c:v>21.719467739238517</c:v>
                </c:pt>
                <c:pt idx="3">
                  <c:v>21.230358052547956</c:v>
                </c:pt>
                <c:pt idx="4">
                  <c:v>22.339007325382997</c:v>
                </c:pt>
                <c:pt idx="5">
                  <c:v>20.638352412372075</c:v>
                </c:pt>
                <c:pt idx="6">
                  <c:v>20.810880070259724</c:v>
                </c:pt>
                <c:pt idx="7">
                  <c:v>20.528271853099007</c:v>
                </c:pt>
                <c:pt idx="8">
                  <c:v>19.568467434695709</c:v>
                </c:pt>
                <c:pt idx="9">
                  <c:v>18.251367900572461</c:v>
                </c:pt>
                <c:pt idx="10">
                  <c:v>17.827108079569346</c:v>
                </c:pt>
                <c:pt idx="11">
                  <c:v>17.458484657219017</c:v>
                </c:pt>
                <c:pt idx="12">
                  <c:v>17.470808689411502</c:v>
                </c:pt>
                <c:pt idx="13">
                  <c:v>17.492536475870686</c:v>
                </c:pt>
                <c:pt idx="14">
                  <c:v>17.511894721035013</c:v>
                </c:pt>
                <c:pt idx="15">
                  <c:v>17.477608234862515</c:v>
                </c:pt>
                <c:pt idx="16">
                  <c:v>17.428204117751282</c:v>
                </c:pt>
                <c:pt idx="17">
                  <c:v>17.368433215697507</c:v>
                </c:pt>
                <c:pt idx="18">
                  <c:v>17.308251194771987</c:v>
                </c:pt>
                <c:pt idx="19">
                  <c:v>17.248118878164263</c:v>
                </c:pt>
                <c:pt idx="20">
                  <c:v>17.190276302648719</c:v>
                </c:pt>
                <c:pt idx="21">
                  <c:v>17.159382405428403</c:v>
                </c:pt>
                <c:pt idx="22">
                  <c:v>17.121006704639342</c:v>
                </c:pt>
                <c:pt idx="23">
                  <c:v>17.078482965910307</c:v>
                </c:pt>
                <c:pt idx="24">
                  <c:v>17.023522501811506</c:v>
                </c:pt>
                <c:pt idx="25">
                  <c:v>16.951280694693796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5.0377559033031076</c:v>
                </c:pt>
                <c:pt idx="1">
                  <c:v>4.9966846325398704</c:v>
                </c:pt>
                <c:pt idx="2">
                  <c:v>5.2286207899609769</c:v>
                </c:pt>
                <c:pt idx="3">
                  <c:v>5.2725480873762995</c:v>
                </c:pt>
                <c:pt idx="4">
                  <c:v>5.0234531318236968</c:v>
                </c:pt>
                <c:pt idx="5">
                  <c:v>5.4417813694062449</c:v>
                </c:pt>
                <c:pt idx="6">
                  <c:v>5.4698891285118858</c:v>
                </c:pt>
                <c:pt idx="7">
                  <c:v>5.862959067020328</c:v>
                </c:pt>
                <c:pt idx="8">
                  <c:v>5.9379504908700067</c:v>
                </c:pt>
                <c:pt idx="9">
                  <c:v>5.7057518305224777</c:v>
                </c:pt>
                <c:pt idx="10">
                  <c:v>5.821980680141742</c:v>
                </c:pt>
                <c:pt idx="11">
                  <c:v>6.2389892476380391</c:v>
                </c:pt>
                <c:pt idx="12">
                  <c:v>6.3533814588613042</c:v>
                </c:pt>
                <c:pt idx="13">
                  <c:v>6.4583076736341445</c:v>
                </c:pt>
                <c:pt idx="14">
                  <c:v>6.5597750597722051</c:v>
                </c:pt>
                <c:pt idx="15">
                  <c:v>6.6442007506127752</c:v>
                </c:pt>
                <c:pt idx="16">
                  <c:v>6.722716987181161</c:v>
                </c:pt>
                <c:pt idx="17">
                  <c:v>6.8022848201137833</c:v>
                </c:pt>
                <c:pt idx="18">
                  <c:v>6.8861803137526607</c:v>
                </c:pt>
                <c:pt idx="19">
                  <c:v>6.9715516205240835</c:v>
                </c:pt>
                <c:pt idx="20">
                  <c:v>7.0606023790341865</c:v>
                </c:pt>
                <c:pt idx="21">
                  <c:v>7.1455894046892805</c:v>
                </c:pt>
                <c:pt idx="22">
                  <c:v>7.2298361470638097</c:v>
                </c:pt>
                <c:pt idx="23">
                  <c:v>7.3190358313421839</c:v>
                </c:pt>
                <c:pt idx="24">
                  <c:v>7.4079328492737302</c:v>
                </c:pt>
                <c:pt idx="25">
                  <c:v>7.4988479459438846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12.446645784221831</c:v>
                </c:pt>
                <c:pt idx="1">
                  <c:v>11.274538207979633</c:v>
                </c:pt>
                <c:pt idx="2">
                  <c:v>11.95827469522871</c:v>
                </c:pt>
                <c:pt idx="3">
                  <c:v>12.757369237129224</c:v>
                </c:pt>
                <c:pt idx="4">
                  <c:v>12.73048797052066</c:v>
                </c:pt>
                <c:pt idx="5">
                  <c:v>13.169877729157248</c:v>
                </c:pt>
                <c:pt idx="6">
                  <c:v>13.181614509021855</c:v>
                </c:pt>
                <c:pt idx="7">
                  <c:v>13.062100098322393</c:v>
                </c:pt>
                <c:pt idx="8">
                  <c:v>13.669311108488372</c:v>
                </c:pt>
                <c:pt idx="9">
                  <c:v>12.679300680693585</c:v>
                </c:pt>
                <c:pt idx="10">
                  <c:v>10.948652702196583</c:v>
                </c:pt>
                <c:pt idx="11">
                  <c:v>11.697169342635412</c:v>
                </c:pt>
                <c:pt idx="12">
                  <c:v>11.675121403763333</c:v>
                </c:pt>
                <c:pt idx="13">
                  <c:v>11.656306513516974</c:v>
                </c:pt>
                <c:pt idx="14">
                  <c:v>11.61792080861353</c:v>
                </c:pt>
                <c:pt idx="15">
                  <c:v>11.532713545556932</c:v>
                </c:pt>
                <c:pt idx="16">
                  <c:v>11.470747899739449</c:v>
                </c:pt>
                <c:pt idx="17">
                  <c:v>11.404916188171439</c:v>
                </c:pt>
                <c:pt idx="18">
                  <c:v>11.334677831056885</c:v>
                </c:pt>
                <c:pt idx="19">
                  <c:v>11.256827084665455</c:v>
                </c:pt>
                <c:pt idx="20">
                  <c:v>11.184962408807927</c:v>
                </c:pt>
                <c:pt idx="21">
                  <c:v>11.106194510321512</c:v>
                </c:pt>
                <c:pt idx="22">
                  <c:v>11.034072252572988</c:v>
                </c:pt>
                <c:pt idx="23">
                  <c:v>10.958433921937955</c:v>
                </c:pt>
                <c:pt idx="24">
                  <c:v>10.868147079095436</c:v>
                </c:pt>
                <c:pt idx="25">
                  <c:v>10.770427878581518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13.763797542523987</c:v>
                </c:pt>
                <c:pt idx="1">
                  <c:v>12.685576998040638</c:v>
                </c:pt>
                <c:pt idx="2">
                  <c:v>14.36450457509747</c:v>
                </c:pt>
                <c:pt idx="3">
                  <c:v>13.391487052664189</c:v>
                </c:pt>
                <c:pt idx="4">
                  <c:v>13.527733784582079</c:v>
                </c:pt>
                <c:pt idx="5">
                  <c:v>14.934936254721071</c:v>
                </c:pt>
                <c:pt idx="6">
                  <c:v>15.841297945143969</c:v>
                </c:pt>
                <c:pt idx="7">
                  <c:v>15.364280404044047</c:v>
                </c:pt>
                <c:pt idx="8">
                  <c:v>15.17968881918666</c:v>
                </c:pt>
                <c:pt idx="9">
                  <c:v>17.327510453612845</c:v>
                </c:pt>
                <c:pt idx="10">
                  <c:v>15.278818308840314</c:v>
                </c:pt>
                <c:pt idx="11">
                  <c:v>15.922428408488434</c:v>
                </c:pt>
                <c:pt idx="12">
                  <c:v>15.965721999453015</c:v>
                </c:pt>
                <c:pt idx="13">
                  <c:v>16.049354472219353</c:v>
                </c:pt>
                <c:pt idx="14">
                  <c:v>16.139118689715382</c:v>
                </c:pt>
                <c:pt idx="15">
                  <c:v>16.192253592549164</c:v>
                </c:pt>
                <c:pt idx="16">
                  <c:v>16.225165514179043</c:v>
                </c:pt>
                <c:pt idx="17">
                  <c:v>16.249336405178497</c:v>
                </c:pt>
                <c:pt idx="18">
                  <c:v>16.271043746012875</c:v>
                </c:pt>
                <c:pt idx="19">
                  <c:v>16.289181910656879</c:v>
                </c:pt>
                <c:pt idx="20">
                  <c:v>16.315400686499917</c:v>
                </c:pt>
                <c:pt idx="21">
                  <c:v>16.333197397112009</c:v>
                </c:pt>
                <c:pt idx="22">
                  <c:v>16.353683899473335</c:v>
                </c:pt>
                <c:pt idx="23">
                  <c:v>16.371935718020147</c:v>
                </c:pt>
                <c:pt idx="24">
                  <c:v>16.387186583015712</c:v>
                </c:pt>
                <c:pt idx="25">
                  <c:v>16.39940209008714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6.4827745038025952</c:v>
                </c:pt>
                <c:pt idx="1">
                  <c:v>5.9504884931618589</c:v>
                </c:pt>
                <c:pt idx="2">
                  <c:v>6.1482028008961143</c:v>
                </c:pt>
                <c:pt idx="3">
                  <c:v>6.4728103129254375</c:v>
                </c:pt>
                <c:pt idx="4">
                  <c:v>6.7783367929541347</c:v>
                </c:pt>
                <c:pt idx="5">
                  <c:v>7.2892077430193352</c:v>
                </c:pt>
                <c:pt idx="6">
                  <c:v>7.4619295017296476</c:v>
                </c:pt>
                <c:pt idx="7">
                  <c:v>6.5299951745655163</c:v>
                </c:pt>
                <c:pt idx="8">
                  <c:v>6.9046557802371025</c:v>
                </c:pt>
                <c:pt idx="9">
                  <c:v>6.5570686439459402</c:v>
                </c:pt>
                <c:pt idx="10">
                  <c:v>5.6414160981050996</c:v>
                </c:pt>
                <c:pt idx="11">
                  <c:v>9.2927551794669885</c:v>
                </c:pt>
                <c:pt idx="12">
                  <c:v>9.4047324943951551</c:v>
                </c:pt>
                <c:pt idx="13">
                  <c:v>9.5457233392115288</c:v>
                </c:pt>
                <c:pt idx="14">
                  <c:v>9.6899238257008022</c:v>
                </c:pt>
                <c:pt idx="15">
                  <c:v>9.820803316629247</c:v>
                </c:pt>
                <c:pt idx="16">
                  <c:v>9.938866498519543</c:v>
                </c:pt>
                <c:pt idx="17">
                  <c:v>10.045987695343952</c:v>
                </c:pt>
                <c:pt idx="18">
                  <c:v>10.147740711288476</c:v>
                </c:pt>
                <c:pt idx="19">
                  <c:v>10.2448924888285</c:v>
                </c:pt>
                <c:pt idx="20">
                  <c:v>10.342218089664273</c:v>
                </c:pt>
                <c:pt idx="21">
                  <c:v>10.433105804429161</c:v>
                </c:pt>
                <c:pt idx="22">
                  <c:v>10.536285917545117</c:v>
                </c:pt>
                <c:pt idx="23">
                  <c:v>10.647228421948267</c:v>
                </c:pt>
                <c:pt idx="24">
                  <c:v>10.765823113132583</c:v>
                </c:pt>
                <c:pt idx="25">
                  <c:v>10.883292488551742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30.629069505033211</c:v>
                </c:pt>
                <c:pt idx="1">
                  <c:v>28.219246299276758</c:v>
                </c:pt>
                <c:pt idx="2">
                  <c:v>29.420051255868387</c:v>
                </c:pt>
                <c:pt idx="3">
                  <c:v>28.305535549731374</c:v>
                </c:pt>
                <c:pt idx="4">
                  <c:v>28.510171548547067</c:v>
                </c:pt>
                <c:pt idx="5">
                  <c:v>29.127328521942413</c:v>
                </c:pt>
                <c:pt idx="6">
                  <c:v>29.617712801153473</c:v>
                </c:pt>
                <c:pt idx="7">
                  <c:v>29.345554134891678</c:v>
                </c:pt>
                <c:pt idx="8">
                  <c:v>28.793891086650845</c:v>
                </c:pt>
                <c:pt idx="9">
                  <c:v>28.904850132195175</c:v>
                </c:pt>
                <c:pt idx="10">
                  <c:v>26.085012047279868</c:v>
                </c:pt>
                <c:pt idx="11">
                  <c:v>24.090610150825693</c:v>
                </c:pt>
                <c:pt idx="12">
                  <c:v>24.06488953381735</c:v>
                </c:pt>
                <c:pt idx="13">
                  <c:v>23.893641647967765</c:v>
                </c:pt>
                <c:pt idx="14">
                  <c:v>23.691666684290077</c:v>
                </c:pt>
                <c:pt idx="15">
                  <c:v>23.51279845557692</c:v>
                </c:pt>
                <c:pt idx="16">
                  <c:v>23.301134488578239</c:v>
                </c:pt>
                <c:pt idx="17">
                  <c:v>23.048351992484086</c:v>
                </c:pt>
                <c:pt idx="18">
                  <c:v>22.816711674647166</c:v>
                </c:pt>
                <c:pt idx="19">
                  <c:v>22.599195945830093</c:v>
                </c:pt>
                <c:pt idx="20">
                  <c:v>22.398884997313367</c:v>
                </c:pt>
                <c:pt idx="21">
                  <c:v>22.187306263393484</c:v>
                </c:pt>
                <c:pt idx="22">
                  <c:v>21.985813430001915</c:v>
                </c:pt>
                <c:pt idx="23">
                  <c:v>21.781546107137761</c:v>
                </c:pt>
                <c:pt idx="24">
                  <c:v>21.571455235394396</c:v>
                </c:pt>
                <c:pt idx="25">
                  <c:v>21.369143423125571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22.618188825252599</c:v>
                </c:pt>
                <c:pt idx="1">
                  <c:v>23.745658910726139</c:v>
                </c:pt>
                <c:pt idx="2">
                  <c:v>25.252784177175208</c:v>
                </c:pt>
                <c:pt idx="3">
                  <c:v>26.255847451063346</c:v>
                </c:pt>
                <c:pt idx="4">
                  <c:v>25.808094464128335</c:v>
                </c:pt>
                <c:pt idx="5">
                  <c:v>26.820049532700928</c:v>
                </c:pt>
                <c:pt idx="6">
                  <c:v>28.311560812259621</c:v>
                </c:pt>
                <c:pt idx="7">
                  <c:v>29.182113954913035</c:v>
                </c:pt>
                <c:pt idx="8">
                  <c:v>30.105786931739672</c:v>
                </c:pt>
                <c:pt idx="9">
                  <c:v>30.303254297307699</c:v>
                </c:pt>
                <c:pt idx="10">
                  <c:v>31.217066888034495</c:v>
                </c:pt>
                <c:pt idx="11">
                  <c:v>28.254892849621807</c:v>
                </c:pt>
                <c:pt idx="12">
                  <c:v>28.605273461136438</c:v>
                </c:pt>
                <c:pt idx="13">
                  <c:v>28.96439457876907</c:v>
                </c:pt>
                <c:pt idx="14">
                  <c:v>29.338546606189148</c:v>
                </c:pt>
                <c:pt idx="15">
                  <c:v>29.660533834863109</c:v>
                </c:pt>
                <c:pt idx="16">
                  <c:v>29.95894686421159</c:v>
                </c:pt>
                <c:pt idx="17">
                  <c:v>30.25049498670818</c:v>
                </c:pt>
                <c:pt idx="18">
                  <c:v>30.552045336611936</c:v>
                </c:pt>
                <c:pt idx="19">
                  <c:v>30.859524203300104</c:v>
                </c:pt>
                <c:pt idx="20">
                  <c:v>31.190079681335124</c:v>
                </c:pt>
                <c:pt idx="21">
                  <c:v>31.514511369799258</c:v>
                </c:pt>
                <c:pt idx="22">
                  <c:v>31.839789985636447</c:v>
                </c:pt>
                <c:pt idx="23">
                  <c:v>32.173729822086635</c:v>
                </c:pt>
                <c:pt idx="24">
                  <c:v>32.518551382780018</c:v>
                </c:pt>
                <c:pt idx="25">
                  <c:v>32.871684483648465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55.819917572534891</c:v>
                </c:pt>
                <c:pt idx="1">
                  <c:v>54.549316102556972</c:v>
                </c:pt>
                <c:pt idx="2">
                  <c:v>55.720515561775336</c:v>
                </c:pt>
                <c:pt idx="3">
                  <c:v>57.391825916199288</c:v>
                </c:pt>
                <c:pt idx="4">
                  <c:v>56.689299256355248</c:v>
                </c:pt>
                <c:pt idx="5">
                  <c:v>56.69685821839434</c:v>
                </c:pt>
                <c:pt idx="6">
                  <c:v>62.32525820938551</c:v>
                </c:pt>
                <c:pt idx="7">
                  <c:v>62.00232335673374</c:v>
                </c:pt>
                <c:pt idx="8">
                  <c:v>64.942814997274397</c:v>
                </c:pt>
                <c:pt idx="9">
                  <c:v>65.895102882272894</c:v>
                </c:pt>
                <c:pt idx="10">
                  <c:v>68.952661070359682</c:v>
                </c:pt>
                <c:pt idx="11">
                  <c:v>70.154284437382955</c:v>
                </c:pt>
                <c:pt idx="12">
                  <c:v>70.924935234811869</c:v>
                </c:pt>
                <c:pt idx="13">
                  <c:v>71.853755876930592</c:v>
                </c:pt>
                <c:pt idx="14">
                  <c:v>72.853679026713792</c:v>
                </c:pt>
                <c:pt idx="15">
                  <c:v>73.687263399671409</c:v>
                </c:pt>
                <c:pt idx="16">
                  <c:v>74.488965595666528</c:v>
                </c:pt>
                <c:pt idx="17">
                  <c:v>75.268592058332203</c:v>
                </c:pt>
                <c:pt idx="18">
                  <c:v>76.023920730881855</c:v>
                </c:pt>
                <c:pt idx="19">
                  <c:v>76.792943451740086</c:v>
                </c:pt>
                <c:pt idx="20">
                  <c:v>77.602137419290926</c:v>
                </c:pt>
                <c:pt idx="21">
                  <c:v>78.408704003405674</c:v>
                </c:pt>
                <c:pt idx="22">
                  <c:v>79.203328484108013</c:v>
                </c:pt>
                <c:pt idx="23">
                  <c:v>80.007017779857833</c:v>
                </c:pt>
                <c:pt idx="24">
                  <c:v>80.809083038142319</c:v>
                </c:pt>
                <c:pt idx="25">
                  <c:v>81.58629222455383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35.078855303688158</c:v>
                </c:pt>
                <c:pt idx="1">
                  <c:v>34.251532036925397</c:v>
                </c:pt>
                <c:pt idx="2">
                  <c:v>35.896244128458051</c:v>
                </c:pt>
                <c:pt idx="3">
                  <c:v>36.299810942126207</c:v>
                </c:pt>
                <c:pt idx="4">
                  <c:v>36.395261161498368</c:v>
                </c:pt>
                <c:pt idx="5">
                  <c:v>37.02030126289236</c:v>
                </c:pt>
                <c:pt idx="6">
                  <c:v>38.369934023860154</c:v>
                </c:pt>
                <c:pt idx="7">
                  <c:v>39.24636065511622</c:v>
                </c:pt>
                <c:pt idx="8">
                  <c:v>39.908668786496662</c:v>
                </c:pt>
                <c:pt idx="9">
                  <c:v>40.085941941854536</c:v>
                </c:pt>
                <c:pt idx="10">
                  <c:v>41.305550107925995</c:v>
                </c:pt>
                <c:pt idx="11">
                  <c:v>42.462504836060049</c:v>
                </c:pt>
                <c:pt idx="12">
                  <c:v>42.839570966752234</c:v>
                </c:pt>
                <c:pt idx="13">
                  <c:v>43.351057303175416</c:v>
                </c:pt>
                <c:pt idx="14">
                  <c:v>43.945990674977992</c:v>
                </c:pt>
                <c:pt idx="15">
                  <c:v>44.426890815825196</c:v>
                </c:pt>
                <c:pt idx="16">
                  <c:v>44.878931838496811</c:v>
                </c:pt>
                <c:pt idx="17">
                  <c:v>45.309314886149082</c:v>
                </c:pt>
                <c:pt idx="18">
                  <c:v>45.757734432453859</c:v>
                </c:pt>
                <c:pt idx="19">
                  <c:v>46.207663390018602</c:v>
                </c:pt>
                <c:pt idx="20">
                  <c:v>46.67086563727149</c:v>
                </c:pt>
                <c:pt idx="21">
                  <c:v>47.120552068092792</c:v>
                </c:pt>
                <c:pt idx="22">
                  <c:v>47.568658442586162</c:v>
                </c:pt>
                <c:pt idx="23">
                  <c:v>48.049390339403928</c:v>
                </c:pt>
                <c:pt idx="24">
                  <c:v>48.530031088432793</c:v>
                </c:pt>
                <c:pt idx="25">
                  <c:v>49.01622320773167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37.940523621569291</c:v>
                </c:pt>
                <c:pt idx="1">
                  <c:v>37.040784188605009</c:v>
                </c:pt>
                <c:pt idx="2">
                  <c:v>38.366615647986542</c:v>
                </c:pt>
                <c:pt idx="3">
                  <c:v>37.403698498831375</c:v>
                </c:pt>
                <c:pt idx="4">
                  <c:v>37.541370419327286</c:v>
                </c:pt>
                <c:pt idx="5">
                  <c:v>38.749505850935087</c:v>
                </c:pt>
                <c:pt idx="6">
                  <c:v>38.464425153651646</c:v>
                </c:pt>
                <c:pt idx="7">
                  <c:v>39.331740868292876</c:v>
                </c:pt>
                <c:pt idx="8">
                  <c:v>38.8113221799141</c:v>
                </c:pt>
                <c:pt idx="9">
                  <c:v>36.263385894427444</c:v>
                </c:pt>
                <c:pt idx="10">
                  <c:v>37.361682243775036</c:v>
                </c:pt>
                <c:pt idx="11">
                  <c:v>38.38090932929822</c:v>
                </c:pt>
                <c:pt idx="12">
                  <c:v>38.470370168833441</c:v>
                </c:pt>
                <c:pt idx="13">
                  <c:v>38.519266361224759</c:v>
                </c:pt>
                <c:pt idx="14">
                  <c:v>38.569758445497271</c:v>
                </c:pt>
                <c:pt idx="15">
                  <c:v>38.501841322201628</c:v>
                </c:pt>
                <c:pt idx="16">
                  <c:v>38.350786561609745</c:v>
                </c:pt>
                <c:pt idx="17">
                  <c:v>38.171636345132015</c:v>
                </c:pt>
                <c:pt idx="18">
                  <c:v>37.956776840899998</c:v>
                </c:pt>
                <c:pt idx="19">
                  <c:v>37.726122765638259</c:v>
                </c:pt>
                <c:pt idx="20">
                  <c:v>37.513338991259801</c:v>
                </c:pt>
                <c:pt idx="21">
                  <c:v>37.277417583116986</c:v>
                </c:pt>
                <c:pt idx="22">
                  <c:v>37.038601573977822</c:v>
                </c:pt>
                <c:pt idx="23">
                  <c:v>36.746518587795691</c:v>
                </c:pt>
                <c:pt idx="24">
                  <c:v>36.463271547784885</c:v>
                </c:pt>
                <c:pt idx="25">
                  <c:v>36.222418921900974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39.693429243516142</c:v>
                </c:pt>
                <c:pt idx="1">
                  <c:v>35.393074690691499</c:v>
                </c:pt>
                <c:pt idx="2">
                  <c:v>37.094373343251867</c:v>
                </c:pt>
                <c:pt idx="3">
                  <c:v>38.459124921931995</c:v>
                </c:pt>
                <c:pt idx="4">
                  <c:v>36.833485286912754</c:v>
                </c:pt>
                <c:pt idx="5">
                  <c:v>39.391459756488722</c:v>
                </c:pt>
                <c:pt idx="6">
                  <c:v>37.65196838308826</c:v>
                </c:pt>
                <c:pt idx="7">
                  <c:v>37.162042616238715</c:v>
                </c:pt>
                <c:pt idx="8">
                  <c:v>40.950513294591808</c:v>
                </c:pt>
                <c:pt idx="9">
                  <c:v>40.735301881985265</c:v>
                </c:pt>
                <c:pt idx="10">
                  <c:v>34.700976543160479</c:v>
                </c:pt>
                <c:pt idx="11">
                  <c:v>35.125677216646466</c:v>
                </c:pt>
                <c:pt idx="12">
                  <c:v>34.957448686872624</c:v>
                </c:pt>
                <c:pt idx="13">
                  <c:v>34.755206395847068</c:v>
                </c:pt>
                <c:pt idx="14">
                  <c:v>34.557193676438438</c:v>
                </c:pt>
                <c:pt idx="15">
                  <c:v>34.305121141200061</c:v>
                </c:pt>
                <c:pt idx="16">
                  <c:v>34.036642973125275</c:v>
                </c:pt>
                <c:pt idx="17">
                  <c:v>33.757684579782833</c:v>
                </c:pt>
                <c:pt idx="18">
                  <c:v>33.492804931562745</c:v>
                </c:pt>
                <c:pt idx="19">
                  <c:v>33.223732772081469</c:v>
                </c:pt>
                <c:pt idx="20">
                  <c:v>32.972812677049248</c:v>
                </c:pt>
                <c:pt idx="21">
                  <c:v>32.715745546129639</c:v>
                </c:pt>
                <c:pt idx="22">
                  <c:v>32.467245994719484</c:v>
                </c:pt>
                <c:pt idx="23">
                  <c:v>32.220610924932657</c:v>
                </c:pt>
                <c:pt idx="24">
                  <c:v>31.973970633157165</c:v>
                </c:pt>
                <c:pt idx="25">
                  <c:v>31.724153389615477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34.54840079557804</c:v>
                </c:pt>
                <c:pt idx="1">
                  <c:v>32.477955804321915</c:v>
                </c:pt>
                <c:pt idx="2">
                  <c:v>33.172345285062917</c:v>
                </c:pt>
                <c:pt idx="3">
                  <c:v>33.225583977473384</c:v>
                </c:pt>
                <c:pt idx="4">
                  <c:v>33.620298857967427</c:v>
                </c:pt>
                <c:pt idx="5">
                  <c:v>33.683341347970128</c:v>
                </c:pt>
                <c:pt idx="6">
                  <c:v>36.456529461934231</c:v>
                </c:pt>
                <c:pt idx="7">
                  <c:v>36.445257816762492</c:v>
                </c:pt>
                <c:pt idx="8">
                  <c:v>34.637929089854602</c:v>
                </c:pt>
                <c:pt idx="9">
                  <c:v>34.474163460609681</c:v>
                </c:pt>
                <c:pt idx="10">
                  <c:v>32.987075230611261</c:v>
                </c:pt>
                <c:pt idx="11">
                  <c:v>32.482294344716884</c:v>
                </c:pt>
                <c:pt idx="12">
                  <c:v>32.737745901891721</c:v>
                </c:pt>
                <c:pt idx="13">
                  <c:v>33.023449361632835</c:v>
                </c:pt>
                <c:pt idx="14">
                  <c:v>33.340531781056356</c:v>
                </c:pt>
                <c:pt idx="15">
                  <c:v>33.580971590451</c:v>
                </c:pt>
                <c:pt idx="16">
                  <c:v>33.80489066094119</c:v>
                </c:pt>
                <c:pt idx="17">
                  <c:v>34.015966826906336</c:v>
                </c:pt>
                <c:pt idx="18">
                  <c:v>34.239112256059379</c:v>
                </c:pt>
                <c:pt idx="19">
                  <c:v>34.450245488552383</c:v>
                </c:pt>
                <c:pt idx="20">
                  <c:v>34.658420729825082</c:v>
                </c:pt>
                <c:pt idx="21">
                  <c:v>34.876293644081798</c:v>
                </c:pt>
                <c:pt idx="22">
                  <c:v>35.090677167675643</c:v>
                </c:pt>
                <c:pt idx="23">
                  <c:v>35.31806957962651</c:v>
                </c:pt>
                <c:pt idx="24">
                  <c:v>35.550024947979495</c:v>
                </c:pt>
                <c:pt idx="25">
                  <c:v>35.776833251565783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24.197397302279278</c:v>
                </c:pt>
                <c:pt idx="1">
                  <c:v>24.808828267714194</c:v>
                </c:pt>
                <c:pt idx="2">
                  <c:v>26.948088529199495</c:v>
                </c:pt>
                <c:pt idx="3">
                  <c:v>26.502906139924256</c:v>
                </c:pt>
                <c:pt idx="4">
                  <c:v>27.362460457206694</c:v>
                </c:pt>
                <c:pt idx="5">
                  <c:v>26.080133781778322</c:v>
                </c:pt>
                <c:pt idx="6">
                  <c:v>26.280769198771608</c:v>
                </c:pt>
                <c:pt idx="7">
                  <c:v>26.391230920119334</c:v>
                </c:pt>
                <c:pt idx="8">
                  <c:v>25.506417925565714</c:v>
                </c:pt>
                <c:pt idx="9">
                  <c:v>23.957119731094938</c:v>
                </c:pt>
                <c:pt idx="10">
                  <c:v>23.649088759711088</c:v>
                </c:pt>
                <c:pt idx="11">
                  <c:v>23.697473904857056</c:v>
                </c:pt>
                <c:pt idx="12">
                  <c:v>23.824190148272805</c:v>
                </c:pt>
                <c:pt idx="13">
                  <c:v>23.950844149504832</c:v>
                </c:pt>
                <c:pt idx="14">
                  <c:v>24.07166978080722</c:v>
                </c:pt>
                <c:pt idx="15">
                  <c:v>24.12180898547529</c:v>
                </c:pt>
                <c:pt idx="16">
                  <c:v>24.150921104932443</c:v>
                </c:pt>
                <c:pt idx="17">
                  <c:v>24.170718035811291</c:v>
                </c:pt>
                <c:pt idx="18">
                  <c:v>24.194431508524648</c:v>
                </c:pt>
                <c:pt idx="19">
                  <c:v>24.219670498688345</c:v>
                </c:pt>
                <c:pt idx="20">
                  <c:v>24.250878681682906</c:v>
                </c:pt>
                <c:pt idx="21">
                  <c:v>24.304971810117685</c:v>
                </c:pt>
                <c:pt idx="22">
                  <c:v>24.350842851703153</c:v>
                </c:pt>
                <c:pt idx="23">
                  <c:v>24.397518797252491</c:v>
                </c:pt>
                <c:pt idx="24">
                  <c:v>24.431455351085237</c:v>
                </c:pt>
                <c:pt idx="25">
                  <c:v>24.450128640637679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26.210443326745818</c:v>
                </c:pt>
                <c:pt idx="1">
                  <c:v>23.960115206020269</c:v>
                </c:pt>
                <c:pt idx="2">
                  <c:v>26.32277927032618</c:v>
                </c:pt>
                <c:pt idx="3">
                  <c:v>26.148856289793414</c:v>
                </c:pt>
                <c:pt idx="4">
                  <c:v>26.258221755102738</c:v>
                </c:pt>
                <c:pt idx="5">
                  <c:v>28.104813983878319</c:v>
                </c:pt>
                <c:pt idx="6">
                  <c:v>29.022912454165827</c:v>
                </c:pt>
                <c:pt idx="7">
                  <c:v>28.426380502366442</c:v>
                </c:pt>
                <c:pt idx="8">
                  <c:v>28.848999927675031</c:v>
                </c:pt>
                <c:pt idx="9">
                  <c:v>30.006811134306432</c:v>
                </c:pt>
                <c:pt idx="10">
                  <c:v>26.227471011036897</c:v>
                </c:pt>
                <c:pt idx="11">
                  <c:v>27.619597751123848</c:v>
                </c:pt>
                <c:pt idx="12">
                  <c:v>27.640843403216348</c:v>
                </c:pt>
                <c:pt idx="13">
                  <c:v>27.705660985736326</c:v>
                </c:pt>
                <c:pt idx="14">
                  <c:v>27.757039498328911</c:v>
                </c:pt>
                <c:pt idx="15">
                  <c:v>27.724967138106095</c:v>
                </c:pt>
                <c:pt idx="16">
                  <c:v>27.69591341391849</c:v>
                </c:pt>
                <c:pt idx="17">
                  <c:v>27.654252593349938</c:v>
                </c:pt>
                <c:pt idx="18">
                  <c:v>27.605721577069758</c:v>
                </c:pt>
                <c:pt idx="19">
                  <c:v>27.546008995322332</c:v>
                </c:pt>
                <c:pt idx="20">
                  <c:v>27.500363095307844</c:v>
                </c:pt>
                <c:pt idx="21">
                  <c:v>27.439391907433521</c:v>
                </c:pt>
                <c:pt idx="22">
                  <c:v>27.387756152046322</c:v>
                </c:pt>
                <c:pt idx="23">
                  <c:v>27.3303696399581</c:v>
                </c:pt>
                <c:pt idx="24">
                  <c:v>27.255333662111148</c:v>
                </c:pt>
                <c:pt idx="25">
                  <c:v>27.169829968668658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37.111844008835803</c:v>
                </c:pt>
                <c:pt idx="1">
                  <c:v>34.169734792438618</c:v>
                </c:pt>
                <c:pt idx="2">
                  <c:v>35.568254056764502</c:v>
                </c:pt>
                <c:pt idx="3">
                  <c:v>34.778345862656813</c:v>
                </c:pt>
                <c:pt idx="4">
                  <c:v>35.288508341501199</c:v>
                </c:pt>
                <c:pt idx="5">
                  <c:v>36.416536264961749</c:v>
                </c:pt>
                <c:pt idx="6">
                  <c:v>37.079642302883123</c:v>
                </c:pt>
                <c:pt idx="7">
                  <c:v>35.875549309457192</c:v>
                </c:pt>
                <c:pt idx="8">
                  <c:v>35.698546866887945</c:v>
                </c:pt>
                <c:pt idx="9">
                  <c:v>35.461918776141118</c:v>
                </c:pt>
                <c:pt idx="10">
                  <c:v>31.726428145384968</c:v>
                </c:pt>
                <c:pt idx="11">
                  <c:v>33.383365330292683</c:v>
                </c:pt>
                <c:pt idx="12">
                  <c:v>33.469622028212505</c:v>
                </c:pt>
                <c:pt idx="13">
                  <c:v>33.439364987179296</c:v>
                </c:pt>
                <c:pt idx="14">
                  <c:v>33.381590509990879</c:v>
                </c:pt>
                <c:pt idx="15">
                  <c:v>33.333601772206165</c:v>
                </c:pt>
                <c:pt idx="16">
                  <c:v>33.24000098709778</c:v>
                </c:pt>
                <c:pt idx="17">
                  <c:v>33.09433968782804</c:v>
                </c:pt>
                <c:pt idx="18">
                  <c:v>32.964452385935644</c:v>
                </c:pt>
                <c:pt idx="19">
                  <c:v>32.844088434658595</c:v>
                </c:pt>
                <c:pt idx="20">
                  <c:v>32.741103086977638</c:v>
                </c:pt>
                <c:pt idx="21">
                  <c:v>32.620412067822642</c:v>
                </c:pt>
                <c:pt idx="22">
                  <c:v>32.522099347547034</c:v>
                </c:pt>
                <c:pt idx="23">
                  <c:v>32.428774529086027</c:v>
                </c:pt>
                <c:pt idx="24">
                  <c:v>32.337278348526979</c:v>
                </c:pt>
                <c:pt idx="25">
                  <c:v>32.25243591167731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22.618188825252599</c:v>
                </c:pt>
                <c:pt idx="1">
                  <c:v>23.745658910726139</c:v>
                </c:pt>
                <c:pt idx="2">
                  <c:v>25.252784177175208</c:v>
                </c:pt>
                <c:pt idx="3">
                  <c:v>26.255847451063346</c:v>
                </c:pt>
                <c:pt idx="4">
                  <c:v>25.808094464128335</c:v>
                </c:pt>
                <c:pt idx="5">
                  <c:v>26.820049532700928</c:v>
                </c:pt>
                <c:pt idx="6">
                  <c:v>28.311560812259621</c:v>
                </c:pt>
                <c:pt idx="7">
                  <c:v>29.182113954913035</c:v>
                </c:pt>
                <c:pt idx="8">
                  <c:v>30.105786931739672</c:v>
                </c:pt>
                <c:pt idx="9">
                  <c:v>30.303254297307699</c:v>
                </c:pt>
                <c:pt idx="10">
                  <c:v>31.217066888034495</c:v>
                </c:pt>
                <c:pt idx="11">
                  <c:v>28.254892849621807</c:v>
                </c:pt>
                <c:pt idx="12">
                  <c:v>28.605273461136438</c:v>
                </c:pt>
                <c:pt idx="13">
                  <c:v>28.96439457876907</c:v>
                </c:pt>
                <c:pt idx="14">
                  <c:v>29.338546606189148</c:v>
                </c:pt>
                <c:pt idx="15">
                  <c:v>29.660533834863109</c:v>
                </c:pt>
                <c:pt idx="16">
                  <c:v>29.95894686421159</c:v>
                </c:pt>
                <c:pt idx="17">
                  <c:v>30.25049498670818</c:v>
                </c:pt>
                <c:pt idx="18">
                  <c:v>30.552045336611936</c:v>
                </c:pt>
                <c:pt idx="19">
                  <c:v>30.859524203300104</c:v>
                </c:pt>
                <c:pt idx="20">
                  <c:v>31.190079681335124</c:v>
                </c:pt>
                <c:pt idx="21">
                  <c:v>31.514511369799258</c:v>
                </c:pt>
                <c:pt idx="22">
                  <c:v>31.839789985636447</c:v>
                </c:pt>
                <c:pt idx="23">
                  <c:v>32.173729822086635</c:v>
                </c:pt>
                <c:pt idx="24">
                  <c:v>32.518551382780018</c:v>
                </c:pt>
                <c:pt idx="25">
                  <c:v>32.871684483648465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55.819917572534891</c:v>
                </c:pt>
                <c:pt idx="1">
                  <c:v>54.549316102556972</c:v>
                </c:pt>
                <c:pt idx="2">
                  <c:v>55.720515561775336</c:v>
                </c:pt>
                <c:pt idx="3">
                  <c:v>57.391825916199288</c:v>
                </c:pt>
                <c:pt idx="4">
                  <c:v>56.689299256355248</c:v>
                </c:pt>
                <c:pt idx="5">
                  <c:v>56.69685821839434</c:v>
                </c:pt>
                <c:pt idx="6">
                  <c:v>62.32525820938551</c:v>
                </c:pt>
                <c:pt idx="7">
                  <c:v>62.00232335673374</c:v>
                </c:pt>
                <c:pt idx="8">
                  <c:v>64.942814997274397</c:v>
                </c:pt>
                <c:pt idx="9">
                  <c:v>65.895102882272894</c:v>
                </c:pt>
                <c:pt idx="10">
                  <c:v>68.952661070359682</c:v>
                </c:pt>
                <c:pt idx="11">
                  <c:v>70.154284437382955</c:v>
                </c:pt>
                <c:pt idx="12">
                  <c:v>70.924935234811869</c:v>
                </c:pt>
                <c:pt idx="13">
                  <c:v>71.853755876930592</c:v>
                </c:pt>
                <c:pt idx="14">
                  <c:v>72.853679026713792</c:v>
                </c:pt>
                <c:pt idx="15">
                  <c:v>73.687263399671409</c:v>
                </c:pt>
                <c:pt idx="16">
                  <c:v>74.488965595666528</c:v>
                </c:pt>
                <c:pt idx="17">
                  <c:v>75.268592058332203</c:v>
                </c:pt>
                <c:pt idx="18">
                  <c:v>76.023920730881855</c:v>
                </c:pt>
                <c:pt idx="19">
                  <c:v>76.792943451740086</c:v>
                </c:pt>
                <c:pt idx="20">
                  <c:v>77.602137419290926</c:v>
                </c:pt>
                <c:pt idx="21">
                  <c:v>78.408704003405674</c:v>
                </c:pt>
                <c:pt idx="22">
                  <c:v>79.203328484108013</c:v>
                </c:pt>
                <c:pt idx="23">
                  <c:v>80.007017779857833</c:v>
                </c:pt>
                <c:pt idx="24">
                  <c:v>80.809083038142319</c:v>
                </c:pt>
                <c:pt idx="25">
                  <c:v>81.58629222455383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35.078855303688158</c:v>
                </c:pt>
                <c:pt idx="1">
                  <c:v>34.251532036925397</c:v>
                </c:pt>
                <c:pt idx="2">
                  <c:v>35.896244128458051</c:v>
                </c:pt>
                <c:pt idx="3">
                  <c:v>36.299810942126207</c:v>
                </c:pt>
                <c:pt idx="4">
                  <c:v>36.395261161498368</c:v>
                </c:pt>
                <c:pt idx="5">
                  <c:v>37.02030126289236</c:v>
                </c:pt>
                <c:pt idx="6">
                  <c:v>38.369934023860154</c:v>
                </c:pt>
                <c:pt idx="7">
                  <c:v>39.24636065511622</c:v>
                </c:pt>
                <c:pt idx="8">
                  <c:v>39.908668786496662</c:v>
                </c:pt>
                <c:pt idx="9">
                  <c:v>40.085941941854536</c:v>
                </c:pt>
                <c:pt idx="10">
                  <c:v>41.305550107925995</c:v>
                </c:pt>
                <c:pt idx="11">
                  <c:v>42.462504836060049</c:v>
                </c:pt>
                <c:pt idx="12">
                  <c:v>42.839570966752234</c:v>
                </c:pt>
                <c:pt idx="13">
                  <c:v>43.351057303175416</c:v>
                </c:pt>
                <c:pt idx="14">
                  <c:v>43.945990674977992</c:v>
                </c:pt>
                <c:pt idx="15">
                  <c:v>44.426890815825196</c:v>
                </c:pt>
                <c:pt idx="16">
                  <c:v>44.878931838496811</c:v>
                </c:pt>
                <c:pt idx="17">
                  <c:v>45.309314886149082</c:v>
                </c:pt>
                <c:pt idx="18">
                  <c:v>45.757734432453859</c:v>
                </c:pt>
                <c:pt idx="19">
                  <c:v>46.207663390018602</c:v>
                </c:pt>
                <c:pt idx="20">
                  <c:v>46.67086563727149</c:v>
                </c:pt>
                <c:pt idx="21">
                  <c:v>47.120552068092792</c:v>
                </c:pt>
                <c:pt idx="22">
                  <c:v>47.568658442586162</c:v>
                </c:pt>
                <c:pt idx="23">
                  <c:v>48.049390339403928</c:v>
                </c:pt>
                <c:pt idx="24">
                  <c:v>48.530031088432793</c:v>
                </c:pt>
                <c:pt idx="25">
                  <c:v>49.01622320773167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37.940523621569291</c:v>
                </c:pt>
                <c:pt idx="1">
                  <c:v>37.040784188605009</c:v>
                </c:pt>
                <c:pt idx="2">
                  <c:v>38.366615647986542</c:v>
                </c:pt>
                <c:pt idx="3">
                  <c:v>37.403698498831375</c:v>
                </c:pt>
                <c:pt idx="4">
                  <c:v>37.541370419327286</c:v>
                </c:pt>
                <c:pt idx="5">
                  <c:v>38.749505850935087</c:v>
                </c:pt>
                <c:pt idx="6">
                  <c:v>38.464425153651646</c:v>
                </c:pt>
                <c:pt idx="7">
                  <c:v>39.331740868292876</c:v>
                </c:pt>
                <c:pt idx="8">
                  <c:v>38.8113221799141</c:v>
                </c:pt>
                <c:pt idx="9">
                  <c:v>36.263385894427444</c:v>
                </c:pt>
                <c:pt idx="10">
                  <c:v>37.361682243775036</c:v>
                </c:pt>
                <c:pt idx="11">
                  <c:v>38.38090932929822</c:v>
                </c:pt>
                <c:pt idx="12">
                  <c:v>38.470370168833441</c:v>
                </c:pt>
                <c:pt idx="13">
                  <c:v>38.519266361224759</c:v>
                </c:pt>
                <c:pt idx="14">
                  <c:v>38.569758445497271</c:v>
                </c:pt>
                <c:pt idx="15">
                  <c:v>38.501841322201628</c:v>
                </c:pt>
                <c:pt idx="16">
                  <c:v>38.350786561609745</c:v>
                </c:pt>
                <c:pt idx="17">
                  <c:v>38.171636345132015</c:v>
                </c:pt>
                <c:pt idx="18">
                  <c:v>37.956776840899998</c:v>
                </c:pt>
                <c:pt idx="19">
                  <c:v>37.726122765638259</c:v>
                </c:pt>
                <c:pt idx="20">
                  <c:v>37.513338991259801</c:v>
                </c:pt>
                <c:pt idx="21">
                  <c:v>37.277417583116986</c:v>
                </c:pt>
                <c:pt idx="22">
                  <c:v>37.038601573977822</c:v>
                </c:pt>
                <c:pt idx="23">
                  <c:v>36.746518587795691</c:v>
                </c:pt>
                <c:pt idx="24">
                  <c:v>36.463271547784885</c:v>
                </c:pt>
                <c:pt idx="25">
                  <c:v>36.222418921900974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39.693429243516142</c:v>
                </c:pt>
                <c:pt idx="1">
                  <c:v>35.393074690691499</c:v>
                </c:pt>
                <c:pt idx="2">
                  <c:v>37.094373343251867</c:v>
                </c:pt>
                <c:pt idx="3">
                  <c:v>38.459124921931995</c:v>
                </c:pt>
                <c:pt idx="4">
                  <c:v>36.833485286912754</c:v>
                </c:pt>
                <c:pt idx="5">
                  <c:v>39.391459756488722</c:v>
                </c:pt>
                <c:pt idx="6">
                  <c:v>37.65196838308826</c:v>
                </c:pt>
                <c:pt idx="7">
                  <c:v>37.162042616238715</c:v>
                </c:pt>
                <c:pt idx="8">
                  <c:v>40.950513294591808</c:v>
                </c:pt>
                <c:pt idx="9">
                  <c:v>40.735301881985265</c:v>
                </c:pt>
                <c:pt idx="10">
                  <c:v>34.700976543160479</c:v>
                </c:pt>
                <c:pt idx="11">
                  <c:v>35.125677216646466</c:v>
                </c:pt>
                <c:pt idx="12">
                  <c:v>34.957448686872624</c:v>
                </c:pt>
                <c:pt idx="13">
                  <c:v>34.755206395847068</c:v>
                </c:pt>
                <c:pt idx="14">
                  <c:v>34.557193676438438</c:v>
                </c:pt>
                <c:pt idx="15">
                  <c:v>34.305121141200061</c:v>
                </c:pt>
                <c:pt idx="16">
                  <c:v>34.036642973125275</c:v>
                </c:pt>
                <c:pt idx="17">
                  <c:v>33.757684579782833</c:v>
                </c:pt>
                <c:pt idx="18">
                  <c:v>33.492804931562745</c:v>
                </c:pt>
                <c:pt idx="19">
                  <c:v>33.223732772081469</c:v>
                </c:pt>
                <c:pt idx="20">
                  <c:v>32.972812677049248</c:v>
                </c:pt>
                <c:pt idx="21">
                  <c:v>32.715745546129639</c:v>
                </c:pt>
                <c:pt idx="22">
                  <c:v>32.467245994719484</c:v>
                </c:pt>
                <c:pt idx="23">
                  <c:v>32.220610924932657</c:v>
                </c:pt>
                <c:pt idx="24">
                  <c:v>31.973970633157165</c:v>
                </c:pt>
                <c:pt idx="25">
                  <c:v>31.724153389615477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34.54840079557804</c:v>
                </c:pt>
                <c:pt idx="1">
                  <c:v>32.477955804321915</c:v>
                </c:pt>
                <c:pt idx="2">
                  <c:v>33.172345285062917</c:v>
                </c:pt>
                <c:pt idx="3">
                  <c:v>33.225583977473384</c:v>
                </c:pt>
                <c:pt idx="4">
                  <c:v>33.620298857967427</c:v>
                </c:pt>
                <c:pt idx="5">
                  <c:v>33.683341347970128</c:v>
                </c:pt>
                <c:pt idx="6">
                  <c:v>36.456529461934231</c:v>
                </c:pt>
                <c:pt idx="7">
                  <c:v>36.445257816762492</c:v>
                </c:pt>
                <c:pt idx="8">
                  <c:v>34.637929089854602</c:v>
                </c:pt>
                <c:pt idx="9">
                  <c:v>34.474163460609681</c:v>
                </c:pt>
                <c:pt idx="10">
                  <c:v>32.987075230611261</c:v>
                </c:pt>
                <c:pt idx="11">
                  <c:v>32.482294344716884</c:v>
                </c:pt>
                <c:pt idx="12">
                  <c:v>32.737745901891721</c:v>
                </c:pt>
                <c:pt idx="13">
                  <c:v>33.023449361632835</c:v>
                </c:pt>
                <c:pt idx="14">
                  <c:v>33.340531781056356</c:v>
                </c:pt>
                <c:pt idx="15">
                  <c:v>33.580971590451</c:v>
                </c:pt>
                <c:pt idx="16">
                  <c:v>33.80489066094119</c:v>
                </c:pt>
                <c:pt idx="17">
                  <c:v>34.015966826906336</c:v>
                </c:pt>
                <c:pt idx="18">
                  <c:v>34.239112256059379</c:v>
                </c:pt>
                <c:pt idx="19">
                  <c:v>34.450245488552383</c:v>
                </c:pt>
                <c:pt idx="20">
                  <c:v>34.658420729825082</c:v>
                </c:pt>
                <c:pt idx="21">
                  <c:v>34.876293644081798</c:v>
                </c:pt>
                <c:pt idx="22">
                  <c:v>35.090677167675643</c:v>
                </c:pt>
                <c:pt idx="23">
                  <c:v>35.31806957962651</c:v>
                </c:pt>
                <c:pt idx="24">
                  <c:v>35.550024947979495</c:v>
                </c:pt>
                <c:pt idx="25">
                  <c:v>35.776833251565783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24.197397302279278</c:v>
                </c:pt>
                <c:pt idx="1">
                  <c:v>24.808828267714194</c:v>
                </c:pt>
                <c:pt idx="2">
                  <c:v>26.948088529199495</c:v>
                </c:pt>
                <c:pt idx="3">
                  <c:v>26.502906139924256</c:v>
                </c:pt>
                <c:pt idx="4">
                  <c:v>27.362460457206694</c:v>
                </c:pt>
                <c:pt idx="5">
                  <c:v>26.080133781778322</c:v>
                </c:pt>
                <c:pt idx="6">
                  <c:v>26.280769198771608</c:v>
                </c:pt>
                <c:pt idx="7">
                  <c:v>26.391230920119334</c:v>
                </c:pt>
                <c:pt idx="8">
                  <c:v>25.506417925565714</c:v>
                </c:pt>
                <c:pt idx="9">
                  <c:v>23.957119731094938</c:v>
                </c:pt>
                <c:pt idx="10">
                  <c:v>23.649088759711088</c:v>
                </c:pt>
                <c:pt idx="11">
                  <c:v>23.697473904857056</c:v>
                </c:pt>
                <c:pt idx="12">
                  <c:v>23.824190148272805</c:v>
                </c:pt>
                <c:pt idx="13">
                  <c:v>23.950844149504832</c:v>
                </c:pt>
                <c:pt idx="14">
                  <c:v>24.07166978080722</c:v>
                </c:pt>
                <c:pt idx="15">
                  <c:v>24.12180898547529</c:v>
                </c:pt>
                <c:pt idx="16">
                  <c:v>24.150921104932443</c:v>
                </c:pt>
                <c:pt idx="17">
                  <c:v>24.170718035811291</c:v>
                </c:pt>
                <c:pt idx="18">
                  <c:v>24.194431508524648</c:v>
                </c:pt>
                <c:pt idx="19">
                  <c:v>24.219670498688345</c:v>
                </c:pt>
                <c:pt idx="20">
                  <c:v>24.250878681682906</c:v>
                </c:pt>
                <c:pt idx="21">
                  <c:v>24.304971810117685</c:v>
                </c:pt>
                <c:pt idx="22">
                  <c:v>24.350842851703153</c:v>
                </c:pt>
                <c:pt idx="23">
                  <c:v>24.397518797252491</c:v>
                </c:pt>
                <c:pt idx="24">
                  <c:v>24.431455351085237</c:v>
                </c:pt>
                <c:pt idx="25">
                  <c:v>24.450128640637679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26.210443326745818</c:v>
                </c:pt>
                <c:pt idx="1">
                  <c:v>23.960115206020269</c:v>
                </c:pt>
                <c:pt idx="2">
                  <c:v>26.32277927032618</c:v>
                </c:pt>
                <c:pt idx="3">
                  <c:v>26.148856289793414</c:v>
                </c:pt>
                <c:pt idx="4">
                  <c:v>26.258221755102738</c:v>
                </c:pt>
                <c:pt idx="5">
                  <c:v>28.104813983878319</c:v>
                </c:pt>
                <c:pt idx="6">
                  <c:v>29.022912454165827</c:v>
                </c:pt>
                <c:pt idx="7">
                  <c:v>28.426380502366442</c:v>
                </c:pt>
                <c:pt idx="8">
                  <c:v>28.848999927675031</c:v>
                </c:pt>
                <c:pt idx="9">
                  <c:v>30.006811134306432</c:v>
                </c:pt>
                <c:pt idx="10">
                  <c:v>26.227471011036897</c:v>
                </c:pt>
                <c:pt idx="11">
                  <c:v>27.619597751123848</c:v>
                </c:pt>
                <c:pt idx="12">
                  <c:v>27.640843403216348</c:v>
                </c:pt>
                <c:pt idx="13">
                  <c:v>27.705660985736326</c:v>
                </c:pt>
                <c:pt idx="14">
                  <c:v>27.757039498328911</c:v>
                </c:pt>
                <c:pt idx="15">
                  <c:v>27.724967138106095</c:v>
                </c:pt>
                <c:pt idx="16">
                  <c:v>27.69591341391849</c:v>
                </c:pt>
                <c:pt idx="17">
                  <c:v>27.654252593349938</c:v>
                </c:pt>
                <c:pt idx="18">
                  <c:v>27.605721577069758</c:v>
                </c:pt>
                <c:pt idx="19">
                  <c:v>27.546008995322332</c:v>
                </c:pt>
                <c:pt idx="20">
                  <c:v>27.500363095307844</c:v>
                </c:pt>
                <c:pt idx="21">
                  <c:v>27.439391907433521</c:v>
                </c:pt>
                <c:pt idx="22">
                  <c:v>27.387756152046322</c:v>
                </c:pt>
                <c:pt idx="23">
                  <c:v>27.3303696399581</c:v>
                </c:pt>
                <c:pt idx="24">
                  <c:v>27.255333662111148</c:v>
                </c:pt>
                <c:pt idx="25">
                  <c:v>27.169829968668658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37.111844008835803</c:v>
                </c:pt>
                <c:pt idx="1">
                  <c:v>34.169734792438618</c:v>
                </c:pt>
                <c:pt idx="2">
                  <c:v>35.568254056764502</c:v>
                </c:pt>
                <c:pt idx="3">
                  <c:v>34.778345862656813</c:v>
                </c:pt>
                <c:pt idx="4">
                  <c:v>35.288508341501199</c:v>
                </c:pt>
                <c:pt idx="5">
                  <c:v>36.416536264961749</c:v>
                </c:pt>
                <c:pt idx="6">
                  <c:v>37.079642302883123</c:v>
                </c:pt>
                <c:pt idx="7">
                  <c:v>35.875549309457192</c:v>
                </c:pt>
                <c:pt idx="8">
                  <c:v>35.698546866887945</c:v>
                </c:pt>
                <c:pt idx="9">
                  <c:v>35.461918776141118</c:v>
                </c:pt>
                <c:pt idx="10">
                  <c:v>31.726428145384968</c:v>
                </c:pt>
                <c:pt idx="11">
                  <c:v>33.383365330292683</c:v>
                </c:pt>
                <c:pt idx="12">
                  <c:v>33.469622028212505</c:v>
                </c:pt>
                <c:pt idx="13">
                  <c:v>33.439364987179296</c:v>
                </c:pt>
                <c:pt idx="14">
                  <c:v>33.381590509990879</c:v>
                </c:pt>
                <c:pt idx="15">
                  <c:v>33.333601772206165</c:v>
                </c:pt>
                <c:pt idx="16">
                  <c:v>33.24000098709778</c:v>
                </c:pt>
                <c:pt idx="17">
                  <c:v>33.09433968782804</c:v>
                </c:pt>
                <c:pt idx="18">
                  <c:v>32.964452385935644</c:v>
                </c:pt>
                <c:pt idx="19">
                  <c:v>32.844088434658595</c:v>
                </c:pt>
                <c:pt idx="20">
                  <c:v>32.741103086977638</c:v>
                </c:pt>
                <c:pt idx="21">
                  <c:v>32.620412067822642</c:v>
                </c:pt>
                <c:pt idx="22">
                  <c:v>32.522099347547034</c:v>
                </c:pt>
                <c:pt idx="23">
                  <c:v>32.428774529086027</c:v>
                </c:pt>
                <c:pt idx="24">
                  <c:v>32.337278348526979</c:v>
                </c:pt>
                <c:pt idx="25">
                  <c:v>32.25243591167731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32.871684483648465</c:v>
                </c:pt>
                <c:pt idx="1">
                  <c:v>81.58629222455383</c:v>
                </c:pt>
                <c:pt idx="2">
                  <c:v>49.01622320773167</c:v>
                </c:pt>
                <c:pt idx="3">
                  <c:v>36.222418921900974</c:v>
                </c:pt>
                <c:pt idx="4">
                  <c:v>31.724153389615477</c:v>
                </c:pt>
                <c:pt idx="5">
                  <c:v>35.776833251565783</c:v>
                </c:pt>
                <c:pt idx="6">
                  <c:v>24.450128640637679</c:v>
                </c:pt>
                <c:pt idx="7">
                  <c:v>27.169829968668658</c:v>
                </c:pt>
                <c:pt idx="8">
                  <c:v>32.25243591167731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31.217066888034495</c:v>
                </c:pt>
                <c:pt idx="1">
                  <c:v>68.952661070359682</c:v>
                </c:pt>
                <c:pt idx="2">
                  <c:v>41.305550107925995</c:v>
                </c:pt>
                <c:pt idx="3">
                  <c:v>37.361682243775036</c:v>
                </c:pt>
                <c:pt idx="4">
                  <c:v>34.700976543160479</c:v>
                </c:pt>
                <c:pt idx="5">
                  <c:v>32.987075230611261</c:v>
                </c:pt>
                <c:pt idx="6">
                  <c:v>23.649088759711088</c:v>
                </c:pt>
                <c:pt idx="7">
                  <c:v>26.227471011036897</c:v>
                </c:pt>
                <c:pt idx="8">
                  <c:v>31.726428145384968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9.3632849527582778</c:v>
                </c:pt>
                <c:pt idx="1">
                  <c:v>23.239323275857771</c:v>
                </c:pt>
                <c:pt idx="2">
                  <c:v>13.96195152184228</c:v>
                </c:pt>
                <c:pt idx="3">
                  <c:v>10.317719805708546</c:v>
                </c:pt>
                <c:pt idx="4">
                  <c:v>9.0364182042371866</c:v>
                </c:pt>
                <c:pt idx="5">
                  <c:v>10.190797633396702</c:v>
                </c:pt>
                <c:pt idx="6">
                  <c:v>6.9644596919809985</c:v>
                </c:pt>
                <c:pt idx="7">
                  <c:v>7.7391488787616929</c:v>
                </c:pt>
                <c:pt idx="8">
                  <c:v>9.1868960354565541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9.5136857836071584</c:v>
                </c:pt>
                <c:pt idx="1">
                  <c:v>21.013952198641899</c:v>
                </c:pt>
                <c:pt idx="2">
                  <c:v>12.588243035622076</c:v>
                </c:pt>
                <c:pt idx="3">
                  <c:v>11.386313342285646</c:v>
                </c:pt>
                <c:pt idx="4">
                  <c:v>10.575439018663596</c:v>
                </c:pt>
                <c:pt idx="5">
                  <c:v>10.053111965638797</c:v>
                </c:pt>
                <c:pt idx="6">
                  <c:v>7.2072754412031568</c:v>
                </c:pt>
                <c:pt idx="7">
                  <c:v>7.9930609429969106</c:v>
                </c:pt>
                <c:pt idx="8">
                  <c:v>9.6689182713407504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8.3043721827890291</c:v>
                </c:pt>
                <c:pt idx="1">
                  <c:v>17.555217847987027</c:v>
                </c:pt>
                <c:pt idx="2">
                  <c:v>11.462706645309947</c:v>
                </c:pt>
                <c:pt idx="3">
                  <c:v>11.99812543571093</c:v>
                </c:pt>
                <c:pt idx="4">
                  <c:v>12.196895544222938</c:v>
                </c:pt>
                <c:pt idx="5">
                  <c:v>10.429473762619908</c:v>
                </c:pt>
                <c:pt idx="6">
                  <c:v>8.0752698549921575</c:v>
                </c:pt>
                <c:pt idx="7">
                  <c:v>8.7021776438410345</c:v>
                </c:pt>
                <c:pt idx="8">
                  <c:v>11.275761082527023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7.2212058736068355E-2</c:v>
                </c:pt>
                <c:pt idx="1">
                  <c:v>7.9047590058243369E-2</c:v>
                </c:pt>
                <c:pt idx="2">
                  <c:v>8.0335380500140607E-2</c:v>
                </c:pt>
                <c:pt idx="3">
                  <c:v>8.2965776579674716E-2</c:v>
                </c:pt>
                <c:pt idx="4">
                  <c:v>8.1723684721920514E-2</c:v>
                </c:pt>
                <c:pt idx="5">
                  <c:v>8.3043721827890285E-2</c:v>
                </c:pt>
                <c:pt idx="6">
                  <c:v>8.4774543324439011E-2</c:v>
                </c:pt>
                <c:pt idx="7">
                  <c:v>8.7355121503767341E-2</c:v>
                </c:pt>
                <c:pt idx="8">
                  <c:v>8.8700092017464593E-2</c:v>
                </c:pt>
                <c:pt idx="9">
                  <c:v>8.9871833091548808E-2</c:v>
                </c:pt>
                <c:pt idx="10">
                  <c:v>9.5136857836071592E-2</c:v>
                </c:pt>
                <c:pt idx="11">
                  <c:v>8.521778149306404E-2</c:v>
                </c:pt>
                <c:pt idx="12">
                  <c:v>8.5780650316779436E-2</c:v>
                </c:pt>
                <c:pt idx="13">
                  <c:v>8.6315817234823428E-2</c:v>
                </c:pt>
                <c:pt idx="14">
                  <c:v>8.6847711790409995E-2</c:v>
                </c:pt>
                <c:pt idx="15">
                  <c:v>8.7405763003401027E-2</c:v>
                </c:pt>
                <c:pt idx="16">
                  <c:v>8.7957777796667122E-2</c:v>
                </c:pt>
                <c:pt idx="17">
                  <c:v>8.8531210726319198E-2</c:v>
                </c:pt>
                <c:pt idx="18">
                  <c:v>8.9128366410079582E-2</c:v>
                </c:pt>
                <c:pt idx="19">
                  <c:v>8.9741833260534767E-2</c:v>
                </c:pt>
                <c:pt idx="20">
                  <c:v>9.0379831009374439E-2</c:v>
                </c:pt>
                <c:pt idx="21">
                  <c:v>9.1009279739975565E-2</c:v>
                </c:pt>
                <c:pt idx="22">
                  <c:v>9.1633469419247285E-2</c:v>
                </c:pt>
                <c:pt idx="23">
                  <c:v>9.2275060291869285E-2</c:v>
                </c:pt>
                <c:pt idx="24">
                  <c:v>9.294493476924226E-2</c:v>
                </c:pt>
                <c:pt idx="25">
                  <c:v>9.3632849527582773E-2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0.17821370214621363</c:v>
                </c:pt>
                <c:pt idx="1">
                  <c:v>0.18159074858456298</c:v>
                </c:pt>
                <c:pt idx="2">
                  <c:v>0.17726080371625591</c:v>
                </c:pt>
                <c:pt idx="3">
                  <c:v>0.18135226506543919</c:v>
                </c:pt>
                <c:pt idx="4">
                  <c:v>0.17951183594636821</c:v>
                </c:pt>
                <c:pt idx="5">
                  <c:v>0.17555217847987029</c:v>
                </c:pt>
                <c:pt idx="6">
                  <c:v>0.18662324332152219</c:v>
                </c:pt>
                <c:pt idx="7">
                  <c:v>0.18560069015944217</c:v>
                </c:pt>
                <c:pt idx="8">
                  <c:v>0.19133974737788229</c:v>
                </c:pt>
                <c:pt idx="9">
                  <c:v>0.19542830712779974</c:v>
                </c:pt>
                <c:pt idx="10">
                  <c:v>0.210139521986419</c:v>
                </c:pt>
                <c:pt idx="11">
                  <c:v>0.21158786599564769</c:v>
                </c:pt>
                <c:pt idx="12">
                  <c:v>0.21268760378688301</c:v>
                </c:pt>
                <c:pt idx="13">
                  <c:v>0.2141289590238809</c:v>
                </c:pt>
                <c:pt idx="14">
                  <c:v>0.21566083023513921</c:v>
                </c:pt>
                <c:pt idx="15">
                  <c:v>0.21714684964673331</c:v>
                </c:pt>
                <c:pt idx="16">
                  <c:v>0.21869540053806028</c:v>
                </c:pt>
                <c:pt idx="17">
                  <c:v>0.22028134043814834</c:v>
                </c:pt>
                <c:pt idx="18">
                  <c:v>0.22178180832669234</c:v>
                </c:pt>
                <c:pt idx="19">
                  <c:v>0.22331969480251271</c:v>
                </c:pt>
                <c:pt idx="20">
                  <c:v>0.22486855235957956</c:v>
                </c:pt>
                <c:pt idx="21">
                  <c:v>0.22643281988288505</c:v>
                </c:pt>
                <c:pt idx="22">
                  <c:v>0.22794358197165213</c:v>
                </c:pt>
                <c:pt idx="23">
                  <c:v>0.22946212423096166</c:v>
                </c:pt>
                <c:pt idx="24">
                  <c:v>0.23096954299507053</c:v>
                </c:pt>
                <c:pt idx="25">
                  <c:v>0.23239323275857771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0.11199465965885899</c:v>
                </c:pt>
                <c:pt idx="1">
                  <c:v>0.11402088581751946</c:v>
                </c:pt>
                <c:pt idx="2">
                  <c:v>0.11419487096365755</c:v>
                </c:pt>
                <c:pt idx="3">
                  <c:v>0.11470366782569438</c:v>
                </c:pt>
                <c:pt idx="4">
                  <c:v>0.11524891357897118</c:v>
                </c:pt>
                <c:pt idx="5">
                  <c:v>0.11462706645309947</c:v>
                </c:pt>
                <c:pt idx="6">
                  <c:v>0.11489276962974987</c:v>
                </c:pt>
                <c:pt idx="7">
                  <c:v>0.1174819140554812</c:v>
                </c:pt>
                <c:pt idx="8">
                  <c:v>0.11758213135843172</c:v>
                </c:pt>
                <c:pt idx="9">
                  <c:v>0.11888482498184824</c:v>
                </c:pt>
                <c:pt idx="10">
                  <c:v>0.12588243035622076</c:v>
                </c:pt>
                <c:pt idx="11">
                  <c:v>0.12806845448065377</c:v>
                </c:pt>
                <c:pt idx="12">
                  <c:v>0.12846604182310925</c:v>
                </c:pt>
                <c:pt idx="13">
                  <c:v>0.12918902651119279</c:v>
                </c:pt>
                <c:pt idx="14">
                  <c:v>0.13008854132124584</c:v>
                </c:pt>
                <c:pt idx="15">
                  <c:v>0.13092031017532468</c:v>
                </c:pt>
                <c:pt idx="16">
                  <c:v>0.13176201193900527</c:v>
                </c:pt>
                <c:pt idx="17">
                  <c:v>0.13260240884697402</c:v>
                </c:pt>
                <c:pt idx="18">
                  <c:v>0.13348736805203779</c:v>
                </c:pt>
                <c:pt idx="19">
                  <c:v>0.13437538427318049</c:v>
                </c:pt>
                <c:pt idx="20">
                  <c:v>0.13523867179736737</c:v>
                </c:pt>
                <c:pt idx="21">
                  <c:v>0.13607723294027571</c:v>
                </c:pt>
                <c:pt idx="22">
                  <c:v>0.13690043843504354</c:v>
                </c:pt>
                <c:pt idx="23">
                  <c:v>0.13780685096424131</c:v>
                </c:pt>
                <c:pt idx="24">
                  <c:v>0.13870914853397356</c:v>
                </c:pt>
                <c:pt idx="25">
                  <c:v>0.13961951521842281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0.12113097743613664</c:v>
                </c:pt>
                <c:pt idx="1">
                  <c:v>0.12330610554900683</c:v>
                </c:pt>
                <c:pt idx="2">
                  <c:v>0.12205373652896059</c:v>
                </c:pt>
                <c:pt idx="3">
                  <c:v>0.11819183893003156</c:v>
                </c:pt>
                <c:pt idx="4">
                  <c:v>0.11887817306474502</c:v>
                </c:pt>
                <c:pt idx="5">
                  <c:v>0.1199812543571093</c:v>
                </c:pt>
                <c:pt idx="6">
                  <c:v>0.11517570854750871</c:v>
                </c:pt>
                <c:pt idx="7">
                  <c:v>0.11773749522782491</c:v>
                </c:pt>
                <c:pt idx="8">
                  <c:v>0.11434904048458684</c:v>
                </c:pt>
                <c:pt idx="9">
                  <c:v>0.10754808485133427</c:v>
                </c:pt>
                <c:pt idx="10">
                  <c:v>0.11386313342285646</c:v>
                </c:pt>
                <c:pt idx="11">
                  <c:v>0.11575821441393354</c:v>
                </c:pt>
                <c:pt idx="12">
                  <c:v>0.11536381134384935</c:v>
                </c:pt>
                <c:pt idx="13">
                  <c:v>0.11478996898115923</c:v>
                </c:pt>
                <c:pt idx="14">
                  <c:v>0.11417386519731827</c:v>
                </c:pt>
                <c:pt idx="15">
                  <c:v>0.11345995444786434</c:v>
                </c:pt>
                <c:pt idx="16">
                  <c:v>0.11259574570503678</c:v>
                </c:pt>
                <c:pt idx="17">
                  <c:v>0.11171325237898354</c:v>
                </c:pt>
                <c:pt idx="18">
                  <c:v>0.1107299192819448</c:v>
                </c:pt>
                <c:pt idx="19">
                  <c:v>0.10971042186186128</c:v>
                </c:pt>
                <c:pt idx="20">
                  <c:v>0.1087028078564468</c:v>
                </c:pt>
                <c:pt idx="21">
                  <c:v>0.10765170638364835</c:v>
                </c:pt>
                <c:pt idx="22">
                  <c:v>0.10659541304109953</c:v>
                </c:pt>
                <c:pt idx="23">
                  <c:v>0.10538993262377164</c:v>
                </c:pt>
                <c:pt idx="24">
                  <c:v>0.10421978382704637</c:v>
                </c:pt>
                <c:pt idx="25">
                  <c:v>0.10317719805708546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0.12672739917922007</c:v>
                </c:pt>
                <c:pt idx="1">
                  <c:v>0.1178209991800567</c:v>
                </c:pt>
                <c:pt idx="2">
                  <c:v>0.11800641767009135</c:v>
                </c:pt>
                <c:pt idx="3">
                  <c:v>0.12152687783816267</c:v>
                </c:pt>
                <c:pt idx="4">
                  <c:v>0.11663659023648974</c:v>
                </c:pt>
                <c:pt idx="5">
                  <c:v>0.12196895544222938</c:v>
                </c:pt>
                <c:pt idx="6">
                  <c:v>0.11274293374741592</c:v>
                </c:pt>
                <c:pt idx="7">
                  <c:v>0.11124261775844289</c:v>
                </c:pt>
                <c:pt idx="8">
                  <c:v>0.12065169748355774</c:v>
                </c:pt>
                <c:pt idx="9">
                  <c:v>0.12081066329555543</c:v>
                </c:pt>
                <c:pt idx="10">
                  <c:v>0.10575439018663596</c:v>
                </c:pt>
                <c:pt idx="11">
                  <c:v>0.10594031631176906</c:v>
                </c:pt>
                <c:pt idx="12">
                  <c:v>0.10482936602054946</c:v>
                </c:pt>
                <c:pt idx="13">
                  <c:v>0.10357282059061054</c:v>
                </c:pt>
                <c:pt idx="14">
                  <c:v>0.10229590568960154</c:v>
                </c:pt>
                <c:pt idx="15">
                  <c:v>0.10109276201719224</c:v>
                </c:pt>
                <c:pt idx="16">
                  <c:v>9.9929663520681625E-2</c:v>
                </c:pt>
                <c:pt idx="17">
                  <c:v>9.8795364785883355E-2</c:v>
                </c:pt>
                <c:pt idx="18">
                  <c:v>9.7707337009754619E-2</c:v>
                </c:pt>
                <c:pt idx="19">
                  <c:v>9.661713081129919E-2</c:v>
                </c:pt>
                <c:pt idx="20">
                  <c:v>9.554567567965587E-2</c:v>
                </c:pt>
                <c:pt idx="21">
                  <c:v>9.4478267594619456E-2</c:v>
                </c:pt>
                <c:pt idx="22">
                  <c:v>9.3439259314412146E-2</c:v>
                </c:pt>
                <c:pt idx="23">
                  <c:v>9.2409516465138217E-2</c:v>
                </c:pt>
                <c:pt idx="24">
                  <c:v>9.1388407184280887E-2</c:v>
                </c:pt>
                <c:pt idx="25">
                  <c:v>9.0364182042371871E-2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0.11030110177089524</c:v>
                </c:pt>
                <c:pt idx="1">
                  <c:v>0.1081167781446616</c:v>
                </c:pt>
                <c:pt idx="2">
                  <c:v>0.10552947199248877</c:v>
                </c:pt>
                <c:pt idx="3">
                  <c:v>0.10498942691307558</c:v>
                </c:pt>
                <c:pt idx="4">
                  <c:v>0.10646174237870348</c:v>
                </c:pt>
                <c:pt idx="5">
                  <c:v>0.10429473762619908</c:v>
                </c:pt>
                <c:pt idx="6">
                  <c:v>0.10916337876331879</c:v>
                </c:pt>
                <c:pt idx="7">
                  <c:v>0.10909696020440003</c:v>
                </c:pt>
                <c:pt idx="8">
                  <c:v>0.10205305393712816</c:v>
                </c:pt>
                <c:pt idx="9">
                  <c:v>0.10224170097724286</c:v>
                </c:pt>
                <c:pt idx="10">
                  <c:v>0.10053111965638796</c:v>
                </c:pt>
                <c:pt idx="11">
                  <c:v>9.7967777708225276E-2</c:v>
                </c:pt>
                <c:pt idx="12">
                  <c:v>9.8172986781094929E-2</c:v>
                </c:pt>
                <c:pt idx="13">
                  <c:v>9.8412069750338421E-2</c:v>
                </c:pt>
                <c:pt idx="14">
                  <c:v>9.869435367494836E-2</c:v>
                </c:pt>
                <c:pt idx="15">
                  <c:v>9.8958786804062573E-2</c:v>
                </c:pt>
                <c:pt idx="16">
                  <c:v>9.9249251806900654E-2</c:v>
                </c:pt>
                <c:pt idx="17">
                  <c:v>9.9551254567422642E-2</c:v>
                </c:pt>
                <c:pt idx="18">
                  <c:v>9.9884512119944438E-2</c:v>
                </c:pt>
                <c:pt idx="19">
                  <c:v>0.1001839226700566</c:v>
                </c:pt>
                <c:pt idx="20">
                  <c:v>0.10043008035301383</c:v>
                </c:pt>
                <c:pt idx="21">
                  <c:v>0.1007176131434333</c:v>
                </c:pt>
                <c:pt idx="22">
                  <c:v>0.10098937507425305</c:v>
                </c:pt>
                <c:pt idx="23">
                  <c:v>0.10129310520955662</c:v>
                </c:pt>
                <c:pt idx="24">
                  <c:v>0.10160953084720137</c:v>
                </c:pt>
                <c:pt idx="25">
                  <c:v>0.10190797633396702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7.7253925535421777E-2</c:v>
                </c:pt>
                <c:pt idx="1">
                  <c:v>8.2586804354618029E-2</c:v>
                </c:pt>
                <c:pt idx="2">
                  <c:v>8.5728564840840502E-2</c:v>
                </c:pt>
                <c:pt idx="3">
                  <c:v>8.374645661753316E-2</c:v>
                </c:pt>
                <c:pt idx="4">
                  <c:v>8.6645726391342201E-2</c:v>
                </c:pt>
                <c:pt idx="5">
                  <c:v>8.0752698549921578E-2</c:v>
                </c:pt>
                <c:pt idx="6">
                  <c:v>7.8693655281488098E-2</c:v>
                </c:pt>
                <c:pt idx="7">
                  <c:v>7.9000760096506736E-2</c:v>
                </c:pt>
                <c:pt idx="8">
                  <c:v>7.5149060948424523E-2</c:v>
                </c:pt>
                <c:pt idx="9">
                  <c:v>7.1050793578249616E-2</c:v>
                </c:pt>
                <c:pt idx="10">
                  <c:v>7.2072754412031564E-2</c:v>
                </c:pt>
                <c:pt idx="11">
                  <c:v>7.1472440681675631E-2</c:v>
                </c:pt>
                <c:pt idx="12">
                  <c:v>7.1443278700551199E-2</c:v>
                </c:pt>
                <c:pt idx="13">
                  <c:v>7.1375104375347748E-2</c:v>
                </c:pt>
                <c:pt idx="14">
                  <c:v>7.1256748587418053E-2</c:v>
                </c:pt>
                <c:pt idx="15">
                  <c:v>7.1083856114536895E-2</c:v>
                </c:pt>
                <c:pt idx="16">
                  <c:v>7.0905741839346489E-2</c:v>
                </c:pt>
                <c:pt idx="17">
                  <c:v>7.073811297220399E-2</c:v>
                </c:pt>
                <c:pt idx="18">
                  <c:v>7.0581531704891537E-2</c:v>
                </c:pt>
                <c:pt idx="19">
                  <c:v>7.0432635876023886E-2</c:v>
                </c:pt>
                <c:pt idx="20">
                  <c:v>7.027203327059664E-2</c:v>
                </c:pt>
                <c:pt idx="21">
                  <c:v>7.0189188484736778E-2</c:v>
                </c:pt>
                <c:pt idx="22">
                  <c:v>7.0080619714861306E-2</c:v>
                </c:pt>
                <c:pt idx="23">
                  <c:v>6.997269295283963E-2</c:v>
                </c:pt>
                <c:pt idx="24">
                  <c:v>6.9830294627661327E-2</c:v>
                </c:pt>
                <c:pt idx="25">
                  <c:v>6.9644596919809981E-2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8.3680885663851221E-2</c:v>
                </c:pt>
                <c:pt idx="1">
                  <c:v>7.9761499635549835E-2</c:v>
                </c:pt>
                <c:pt idx="2">
                  <c:v>8.3739300730816021E-2</c:v>
                </c:pt>
                <c:pt idx="3">
                  <c:v>8.2627695517981103E-2</c:v>
                </c:pt>
                <c:pt idx="4">
                  <c:v>8.3149053838708839E-2</c:v>
                </c:pt>
                <c:pt idx="5">
                  <c:v>8.7021776438410345E-2</c:v>
                </c:pt>
                <c:pt idx="6">
                  <c:v>8.6904574621038344E-2</c:v>
                </c:pt>
                <c:pt idx="7">
                  <c:v>8.5092873207647773E-2</c:v>
                </c:pt>
                <c:pt idx="8">
                  <c:v>8.4997245014672582E-2</c:v>
                </c:pt>
                <c:pt idx="9">
                  <c:v>8.8992657204860368E-2</c:v>
                </c:pt>
                <c:pt idx="10">
                  <c:v>7.9930609429969102E-2</c:v>
                </c:pt>
                <c:pt idx="11">
                  <c:v>8.3301708437131763E-2</c:v>
                </c:pt>
                <c:pt idx="12">
                  <c:v>8.2888545905827657E-2</c:v>
                </c:pt>
                <c:pt idx="13">
                  <c:v>8.2564707627885994E-2</c:v>
                </c:pt>
                <c:pt idx="14">
                  <c:v>8.2166148134869013E-2</c:v>
                </c:pt>
                <c:pt idx="15">
                  <c:v>8.1701897897130921E-2</c:v>
                </c:pt>
                <c:pt idx="16">
                  <c:v>8.1313639260372689E-2</c:v>
                </c:pt>
                <c:pt idx="17">
                  <c:v>8.0933038117110806E-2</c:v>
                </c:pt>
                <c:pt idx="18">
                  <c:v>8.0533163676188915E-2</c:v>
                </c:pt>
                <c:pt idx="19">
                  <c:v>8.0105880115515504E-2</c:v>
                </c:pt>
                <c:pt idx="20">
                  <c:v>7.9688099377884195E-2</c:v>
                </c:pt>
                <c:pt idx="21">
                  <c:v>7.9240933317835729E-2</c:v>
                </c:pt>
                <c:pt idx="22">
                  <c:v>7.8820718257013755E-2</c:v>
                </c:pt>
                <c:pt idx="23">
                  <c:v>7.8384182383323328E-2</c:v>
                </c:pt>
                <c:pt idx="24">
                  <c:v>7.7901539325036379E-2</c:v>
                </c:pt>
                <c:pt idx="25">
                  <c:v>7.7391488787616924E-2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0.11848528987333398</c:v>
                </c:pt>
                <c:pt idx="1">
                  <c:v>0.1137485886757811</c:v>
                </c:pt>
                <c:pt idx="2">
                  <c:v>0.11315145305674867</c:v>
                </c:pt>
                <c:pt idx="3">
                  <c:v>0.10989599471240767</c:v>
                </c:pt>
                <c:pt idx="4">
                  <c:v>0.11174427984275087</c:v>
                </c:pt>
                <c:pt idx="5">
                  <c:v>0.11275761082527024</c:v>
                </c:pt>
                <c:pt idx="6">
                  <c:v>0.11102919276351909</c:v>
                </c:pt>
                <c:pt idx="7">
                  <c:v>0.10739156778648694</c:v>
                </c:pt>
                <c:pt idx="8">
                  <c:v>0.10517793137785149</c:v>
                </c:pt>
                <c:pt idx="9">
                  <c:v>0.10517113489156073</c:v>
                </c:pt>
                <c:pt idx="10">
                  <c:v>9.6689182713407498E-2</c:v>
                </c:pt>
                <c:pt idx="11">
                  <c:v>0.10068544047789903</c:v>
                </c:pt>
                <c:pt idx="12">
                  <c:v>0.10036771532135577</c:v>
                </c:pt>
                <c:pt idx="13">
                  <c:v>9.9651525904760882E-2</c:v>
                </c:pt>
                <c:pt idx="14">
                  <c:v>9.8815895369049653E-2</c:v>
                </c:pt>
                <c:pt idx="15">
                  <c:v>9.8229819893754011E-2</c:v>
                </c:pt>
                <c:pt idx="16">
                  <c:v>9.7590767593929026E-2</c:v>
                </c:pt>
                <c:pt idx="17">
                  <c:v>9.6854017166954104E-2</c:v>
                </c:pt>
                <c:pt idx="18">
                  <c:v>9.6165993418465864E-2</c:v>
                </c:pt>
                <c:pt idx="19">
                  <c:v>9.5513096329015557E-2</c:v>
                </c:pt>
                <c:pt idx="20">
                  <c:v>9.4874248296081223E-2</c:v>
                </c:pt>
                <c:pt idx="21">
                  <c:v>9.4202958512590002E-2</c:v>
                </c:pt>
                <c:pt idx="22">
                  <c:v>9.3597124772417176E-2</c:v>
                </c:pt>
                <c:pt idx="23">
                  <c:v>9.3006534878298339E-2</c:v>
                </c:pt>
                <c:pt idx="24">
                  <c:v>9.2426817890487525E-2</c:v>
                </c:pt>
                <c:pt idx="25">
                  <c:v>9.1868960354565543E-2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3.4832047646067714</c:v>
                </c:pt>
                <c:pt idx="1">
                  <c:v>9.1982446638785547</c:v>
                </c:pt>
                <c:pt idx="2">
                  <c:v>3.0656406789621755</c:v>
                </c:pt>
                <c:pt idx="3">
                  <c:v>-2.4861199565076433</c:v>
                </c:pt>
                <c:pt idx="4">
                  <c:v>1.3438421254965434</c:v>
                </c:pt>
                <c:pt idx="5">
                  <c:v>0.79082211263955315</c:v>
                </c:pt>
                <c:pt idx="6">
                  <c:v>-2.1230140506833841</c:v>
                </c:pt>
                <c:pt idx="7">
                  <c:v>1.9019971504281123</c:v>
                </c:pt>
                <c:pt idx="8">
                  <c:v>-0.95461748882063091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0.91381259072679555</c:v>
                </c:pt>
                <c:pt idx="1">
                  <c:v>3.0575581880867873</c:v>
                </c:pt>
                <c:pt idx="2">
                  <c:v>1.2196081660714597</c:v>
                </c:pt>
                <c:pt idx="3">
                  <c:v>1.0982963493475921</c:v>
                </c:pt>
                <c:pt idx="4">
                  <c:v>-6.0343253388247859</c:v>
                </c:pt>
                <c:pt idx="5">
                  <c:v>-1.4870882299984203</c:v>
                </c:pt>
                <c:pt idx="6">
                  <c:v>-0.30803097138385027</c:v>
                </c:pt>
                <c:pt idx="7">
                  <c:v>-3.7793401232695345</c:v>
                </c:pt>
                <c:pt idx="8">
                  <c:v>-3.73549063075615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-1.5565330531713855</c:v>
                </c:pt>
                <c:pt idx="1">
                  <c:v>4.734602329311727</c:v>
                </c:pt>
                <c:pt idx="2">
                  <c:v>3.1213407078992006</c:v>
                </c:pt>
                <c:pt idx="3">
                  <c:v>1.140159078426592</c:v>
                </c:pt>
                <c:pt idx="4">
                  <c:v>-0.39585540196041791</c:v>
                </c:pt>
                <c:pt idx="5">
                  <c:v>0.59389635983973932</c:v>
                </c:pt>
                <c:pt idx="6">
                  <c:v>0.4727202257642027</c:v>
                </c:pt>
                <c:pt idx="7">
                  <c:v>1.4974961270691978</c:v>
                </c:pt>
                <c:pt idx="8">
                  <c:v>1.6071736268211971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3.2111506487853561</c:v>
                </c:pt>
                <c:pt idx="1">
                  <c:v>7.8990288248824214</c:v>
                </c:pt>
                <c:pt idx="2">
                  <c:v>4.5893323919064741</c:v>
                </c:pt>
                <c:pt idx="3">
                  <c:v>-2.2794224003006534</c:v>
                </c:pt>
                <c:pt idx="4">
                  <c:v>-2.5809677515845841</c:v>
                </c:pt>
                <c:pt idx="5">
                  <c:v>2.1958616611147832</c:v>
                </c:pt>
                <c:pt idx="6">
                  <c:v>0.32831965516238881</c:v>
                </c:pt>
                <c:pt idx="7">
                  <c:v>-0.55513716943743674</c:v>
                </c:pt>
                <c:pt idx="8">
                  <c:v>-1.0811658605288557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1.6546175956139706</c:v>
                </c:pt>
                <c:pt idx="1">
                  <c:v>12.633631154194148</c:v>
                </c:pt>
                <c:pt idx="2">
                  <c:v>7.7106730998056747</c:v>
                </c:pt>
                <c:pt idx="3">
                  <c:v>-1.1392633218740613</c:v>
                </c:pt>
                <c:pt idx="4">
                  <c:v>-2.976823153545002</c:v>
                </c:pt>
                <c:pt idx="5">
                  <c:v>2.7897580209545225</c:v>
                </c:pt>
                <c:pt idx="6">
                  <c:v>0.80103988092659151</c:v>
                </c:pt>
                <c:pt idx="7">
                  <c:v>0.94235895763176103</c:v>
                </c:pt>
                <c:pt idx="8">
                  <c:v>0.52600776629234147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1.3886032307469645</c:v>
                </c:pt>
                <c:pt idx="1">
                  <c:v>5.5024231673560848</c:v>
                </c:pt>
                <c:pt idx="2">
                  <c:v>7.5685870817520957</c:v>
                </c:pt>
                <c:pt idx="3">
                  <c:v>-3.6981618340440754</c:v>
                </c:pt>
                <c:pt idx="4">
                  <c:v>0.4188870413600374</c:v>
                </c:pt>
                <c:pt idx="5">
                  <c:v>1.801926543124587</c:v>
                </c:pt>
                <c:pt idx="6">
                  <c:v>-0.23418732736180736</c:v>
                </c:pt>
                <c:pt idx="7">
                  <c:v>0.83814816409080084</c:v>
                </c:pt>
                <c:pt idx="8">
                  <c:v>-0.48246110783450291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0.26601436486703633</c:v>
                </c:pt>
                <c:pt idx="1">
                  <c:v>7.1312079868379783</c:v>
                </c:pt>
                <c:pt idx="2">
                  <c:v>0.14208601805357546</c:v>
                </c:pt>
                <c:pt idx="3">
                  <c:v>2.5588985121700158</c:v>
                </c:pt>
                <c:pt idx="4">
                  <c:v>-3.3957101949050426</c:v>
                </c:pt>
                <c:pt idx="5">
                  <c:v>0.98783147782990888</c:v>
                </c:pt>
                <c:pt idx="6">
                  <c:v>1.0352272082883864</c:v>
                </c:pt>
                <c:pt idx="7">
                  <c:v>0.10421079354093621</c:v>
                </c:pt>
                <c:pt idx="8">
                  <c:v>1.0084688741268693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0.50192899647051625</c:v>
                </c:pt>
                <c:pt idx="1">
                  <c:v>-0.41366800423052386</c:v>
                </c:pt>
                <c:pt idx="2">
                  <c:v>0.37351670346257482</c:v>
                </c:pt>
                <c:pt idx="3">
                  <c:v>-0.12779441861510543</c:v>
                </c:pt>
                <c:pt idx="4">
                  <c:v>0.21749201596879253</c:v>
                </c:pt>
                <c:pt idx="5">
                  <c:v>0.63419763697349829</c:v>
                </c:pt>
                <c:pt idx="6">
                  <c:v>-0.17555928674733823</c:v>
                </c:pt>
                <c:pt idx="7">
                  <c:v>1.1027091984211337</c:v>
                </c:pt>
                <c:pt idx="8">
                  <c:v>0.94062349865546357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0.85970144934327486</c:v>
                </c:pt>
                <c:pt idx="1">
                  <c:v>3.0409214511649925</c:v>
                </c:pt>
                <c:pt idx="2">
                  <c:v>2.7406958797101808</c:v>
                </c:pt>
                <c:pt idx="3">
                  <c:v>-1.4362496627745358</c:v>
                </c:pt>
                <c:pt idx="4">
                  <c:v>0.66651191539803101</c:v>
                </c:pt>
                <c:pt idx="5">
                  <c:v>-0.11022089633422461</c:v>
                </c:pt>
                <c:pt idx="6">
                  <c:v>0.70543034859937492</c:v>
                </c:pt>
                <c:pt idx="7">
                  <c:v>0.91908879589341907</c:v>
                </c:pt>
                <c:pt idx="8">
                  <c:v>-1.807173031886272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0.29298714980024343</c:v>
                </c:pt>
                <c:pt idx="1">
                  <c:v>10.006377707259638</c:v>
                </c:pt>
                <c:pt idx="2">
                  <c:v>4.5964605166329022</c:v>
                </c:pt>
                <c:pt idx="3">
                  <c:v>0.42478075951558836</c:v>
                </c:pt>
                <c:pt idx="4">
                  <c:v>-3.8608270849118522</c:v>
                </c:pt>
                <c:pt idx="5">
                  <c:v>2.2657812803152275</c:v>
                </c:pt>
                <c:pt idx="6">
                  <c:v>0.27116881907454093</c:v>
                </c:pt>
                <c:pt idx="7">
                  <c:v>-1.0794390366828424</c:v>
                </c:pt>
                <c:pt idx="8">
                  <c:v>1.3925572995231725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0.15378160049523926</c:v>
                </c:pt>
                <c:pt idx="1">
                  <c:v>0.1559970751234494</c:v>
                </c:pt>
                <c:pt idx="2">
                  <c:v>8.0973116721154925E-2</c:v>
                </c:pt>
                <c:pt idx="3">
                  <c:v>-0.26217558341033442</c:v>
                </c:pt>
                <c:pt idx="4">
                  <c:v>0.16346850257712076</c:v>
                </c:pt>
                <c:pt idx="5">
                  <c:v>0.40565760769252934</c:v>
                </c:pt>
                <c:pt idx="6">
                  <c:v>-0.120388533715938</c:v>
                </c:pt>
                <c:pt idx="7">
                  <c:v>5.9384832416793543E-2</c:v>
                </c:pt>
                <c:pt idx="8">
                  <c:v>0.43706087195955901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0.63913646463872853</c:v>
                </c:pt>
                <c:pt idx="1">
                  <c:v>1.8821352686321742</c:v>
                </c:pt>
                <c:pt idx="2">
                  <c:v>2.5220642737618695</c:v>
                </c:pt>
                <c:pt idx="3">
                  <c:v>-1.6321793822904471</c:v>
                </c:pt>
                <c:pt idx="4">
                  <c:v>0.1446484948237865</c:v>
                </c:pt>
                <c:pt idx="5">
                  <c:v>-0.59598833752998637</c:v>
                </c:pt>
                <c:pt idx="6">
                  <c:v>8.4788448940212646E-2</c:v>
                </c:pt>
                <c:pt idx="7">
                  <c:v>0.45203074094096829</c:v>
                </c:pt>
                <c:pt idx="8">
                  <c:v>-1.29213128285922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0.59568516561299756</c:v>
                </c:pt>
                <c:pt idx="1">
                  <c:v>3.4642908236004573</c:v>
                </c:pt>
                <c:pt idx="2">
                  <c:v>4.9655496912690698</c:v>
                </c:pt>
                <c:pt idx="3">
                  <c:v>-1.803806868343294</c:v>
                </c:pt>
                <c:pt idx="4">
                  <c:v>0.11077004395912748</c:v>
                </c:pt>
                <c:pt idx="5">
                  <c:v>1.9922572729620533</c:v>
                </c:pt>
                <c:pt idx="6">
                  <c:v>-0.19858724258607063</c:v>
                </c:pt>
                <c:pt idx="7">
                  <c:v>0.32673259073304295</c:v>
                </c:pt>
                <c:pt idx="8">
                  <c:v>0.37260930306516249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0.34814739597527566</c:v>
                </c:pt>
                <c:pt idx="1">
                  <c:v>-0.56966507935397814</c:v>
                </c:pt>
                <c:pt idx="2">
                  <c:v>0.29254358674142189</c:v>
                </c:pt>
                <c:pt idx="3">
                  <c:v>0.1343811647952281</c:v>
                </c:pt>
                <c:pt idx="4">
                  <c:v>5.4023513391681988E-2</c:v>
                </c:pt>
                <c:pt idx="5">
                  <c:v>0.22854002928096739</c:v>
                </c:pt>
                <c:pt idx="6">
                  <c:v>-5.5170753031400954E-2</c:v>
                </c:pt>
                <c:pt idx="7">
                  <c:v>1.0433243660043399</c:v>
                </c:pt>
                <c:pt idx="8">
                  <c:v>0.50356262669590568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0.220564984704545</c:v>
                </c:pt>
                <c:pt idx="1">
                  <c:v>1.1587861825328178</c:v>
                </c:pt>
                <c:pt idx="2">
                  <c:v>0.21863160594831532</c:v>
                </c:pt>
                <c:pt idx="3">
                  <c:v>0.19592971951591487</c:v>
                </c:pt>
                <c:pt idx="4">
                  <c:v>0.52186342057424517</c:v>
                </c:pt>
                <c:pt idx="5">
                  <c:v>0.4857674411957611</c:v>
                </c:pt>
                <c:pt idx="6">
                  <c:v>0.62064189965917116</c:v>
                </c:pt>
                <c:pt idx="7">
                  <c:v>0.46705805495245478</c:v>
                </c:pt>
                <c:pt idx="8">
                  <c:v>-0.51504174902706268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-0.30269801581275324</c:v>
                </c:pt>
                <c:pt idx="1">
                  <c:v>6.5420868836591382</c:v>
                </c:pt>
                <c:pt idx="2">
                  <c:v>-0.3690891746361693</c:v>
                </c:pt>
                <c:pt idx="3">
                  <c:v>2.2285876278588672</c:v>
                </c:pt>
                <c:pt idx="4">
                  <c:v>-3.9715971288709788</c:v>
                </c:pt>
                <c:pt idx="5">
                  <c:v>0.2735240073531755</c:v>
                </c:pt>
                <c:pt idx="6">
                  <c:v>0.46975606166061201</c:v>
                </c:pt>
                <c:pt idx="7">
                  <c:v>-1.4061716274158922</c:v>
                </c:pt>
                <c:pt idx="8">
                  <c:v>1.0199479964580203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28.476216661968063</c:v>
                </c:pt>
                <c:pt idx="1">
                  <c:v>26.352724284925042</c:v>
                </c:pt>
                <c:pt idx="2">
                  <c:v>27.755892605692534</c:v>
                </c:pt>
                <c:pt idx="3">
                  <c:v>29.637124892761886</c:v>
                </c:pt>
                <c:pt idx="4">
                  <c:v>24.147609646363538</c:v>
                </c:pt>
                <c:pt idx="5">
                  <c:v>25.652316986172202</c:v>
                </c:pt>
                <c:pt idx="6">
                  <c:v>23.820022763775427</c:v>
                </c:pt>
                <c:pt idx="7">
                  <c:v>24.634509774983634</c:v>
                </c:pt>
                <c:pt idx="8">
                  <c:v>19.993935700411097</c:v>
                </c:pt>
                <c:pt idx="9">
                  <c:v>21.400327796472151</c:v>
                </c:pt>
                <c:pt idx="10">
                  <c:v>20.918691393396806</c:v>
                </c:pt>
                <c:pt idx="11">
                  <c:v>15.424622005693926</c:v>
                </c:pt>
                <c:pt idx="12">
                  <c:v>16.327352645930745</c:v>
                </c:pt>
                <c:pt idx="13">
                  <c:v>15.179505466733483</c:v>
                </c:pt>
                <c:pt idx="14">
                  <c:v>14.068652586826733</c:v>
                </c:pt>
                <c:pt idx="15">
                  <c:v>13.334522955694254</c:v>
                </c:pt>
                <c:pt idx="16">
                  <c:v>12.671713616310941</c:v>
                </c:pt>
                <c:pt idx="17">
                  <c:v>12.025679141013692</c:v>
                </c:pt>
                <c:pt idx="18">
                  <c:v>11.41585180453065</c:v>
                </c:pt>
                <c:pt idx="19">
                  <c:v>10.832039788911507</c:v>
                </c:pt>
                <c:pt idx="20">
                  <c:v>10.283244159819718</c:v>
                </c:pt>
                <c:pt idx="21">
                  <c:v>9.7587496617485439</c:v>
                </c:pt>
                <c:pt idx="22">
                  <c:v>9.2589033312523874</c:v>
                </c:pt>
                <c:pt idx="23">
                  <c:v>8.7854871014283802</c:v>
                </c:pt>
                <c:pt idx="24">
                  <c:v>8.3557199582707398</c:v>
                </c:pt>
                <c:pt idx="25">
                  <c:v>8.1922998052662255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55.249159570169653</c:v>
                </c:pt>
                <c:pt idx="1">
                  <c:v>52.920910715956524</c:v>
                </c:pt>
                <c:pt idx="2">
                  <c:v>49.276108177299974</c:v>
                </c:pt>
                <c:pt idx="3">
                  <c:v>47.340750789538006</c:v>
                </c:pt>
                <c:pt idx="4">
                  <c:v>52.574852808240706</c:v>
                </c:pt>
                <c:pt idx="5">
                  <c:v>46.33513031779448</c:v>
                </c:pt>
                <c:pt idx="6">
                  <c:v>45.426156537325006</c:v>
                </c:pt>
                <c:pt idx="7">
                  <c:v>46.107102196300893</c:v>
                </c:pt>
                <c:pt idx="8">
                  <c:v>44.625461982854105</c:v>
                </c:pt>
                <c:pt idx="9">
                  <c:v>43.183862060213528</c:v>
                </c:pt>
                <c:pt idx="10">
                  <c:v>39.295146846752075</c:v>
                </c:pt>
                <c:pt idx="11">
                  <c:v>39.822232366337332</c:v>
                </c:pt>
                <c:pt idx="12">
                  <c:v>38.145173122865813</c:v>
                </c:pt>
                <c:pt idx="13">
                  <c:v>36.940698885396031</c:v>
                </c:pt>
                <c:pt idx="14">
                  <c:v>35.740227839542769</c:v>
                </c:pt>
                <c:pt idx="15">
                  <c:v>34.435310318223685</c:v>
                </c:pt>
                <c:pt idx="16">
                  <c:v>33.107972506709075</c:v>
                </c:pt>
                <c:pt idx="17">
                  <c:v>31.773929192289259</c:v>
                </c:pt>
                <c:pt idx="18">
                  <c:v>30.451777871133071</c:v>
                </c:pt>
                <c:pt idx="19">
                  <c:v>29.141937935412557</c:v>
                </c:pt>
                <c:pt idx="20">
                  <c:v>27.858290143294557</c:v>
                </c:pt>
                <c:pt idx="21">
                  <c:v>26.577651433349981</c:v>
                </c:pt>
                <c:pt idx="22">
                  <c:v>25.304275931753867</c:v>
                </c:pt>
                <c:pt idx="23">
                  <c:v>24.041704663773725</c:v>
                </c:pt>
                <c:pt idx="24">
                  <c:v>22.788685302813978</c:v>
                </c:pt>
                <c:pt idx="25">
                  <c:v>21.524529335061867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71.837226996256433</c:v>
                </c:pt>
                <c:pt idx="1">
                  <c:v>69.936885782711855</c:v>
                </c:pt>
                <c:pt idx="2">
                  <c:v>71.587419048615885</c:v>
                </c:pt>
                <c:pt idx="3">
                  <c:v>70.69720900903998</c:v>
                </c:pt>
                <c:pt idx="4">
                  <c:v>66.494348282531831</c:v>
                </c:pt>
                <c:pt idx="5">
                  <c:v>71.324874325339124</c:v>
                </c:pt>
                <c:pt idx="6">
                  <c:v>73.670731978783522</c:v>
                </c:pt>
                <c:pt idx="7">
                  <c:v>76.378014519455931</c:v>
                </c:pt>
                <c:pt idx="8">
                  <c:v>80.289147407289349</c:v>
                </c:pt>
                <c:pt idx="9">
                  <c:v>75.275005536123729</c:v>
                </c:pt>
                <c:pt idx="10">
                  <c:v>64.964907788666736</c:v>
                </c:pt>
                <c:pt idx="11">
                  <c:v>69.530961739553618</c:v>
                </c:pt>
                <c:pt idx="12">
                  <c:v>70.359764941850855</c:v>
                </c:pt>
                <c:pt idx="13">
                  <c:v>70.122401839507091</c:v>
                </c:pt>
                <c:pt idx="14">
                  <c:v>69.861511915996275</c:v>
                </c:pt>
                <c:pt idx="15">
                  <c:v>69.332909727400363</c:v>
                </c:pt>
                <c:pt idx="16">
                  <c:v>68.699716729298046</c:v>
                </c:pt>
                <c:pt idx="17">
                  <c:v>67.999065261962599</c:v>
                </c:pt>
                <c:pt idx="18">
                  <c:v>67.263968469838872</c:v>
                </c:pt>
                <c:pt idx="19">
                  <c:v>66.492681322147121</c:v>
                </c:pt>
                <c:pt idx="20">
                  <c:v>65.720380808928297</c:v>
                </c:pt>
                <c:pt idx="21">
                  <c:v>64.900169584442921</c:v>
                </c:pt>
                <c:pt idx="22">
                  <c:v>64.050202530221554</c:v>
                </c:pt>
                <c:pt idx="23">
                  <c:v>63.169223416326368</c:v>
                </c:pt>
                <c:pt idx="24">
                  <c:v>62.252553227103725</c:v>
                </c:pt>
                <c:pt idx="25">
                  <c:v>61.254302973358747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62.143364222941187</c:v>
                </c:pt>
                <c:pt idx="1">
                  <c:v>59.095396990995965</c:v>
                </c:pt>
                <c:pt idx="2">
                  <c:v>65.034815653252252</c:v>
                </c:pt>
                <c:pt idx="3">
                  <c:v>66.590831455423853</c:v>
                </c:pt>
                <c:pt idx="4">
                  <c:v>68.064988898967314</c:v>
                </c:pt>
                <c:pt idx="5">
                  <c:v>64.350771950921128</c:v>
                </c:pt>
                <c:pt idx="6">
                  <c:v>66.307129621167974</c:v>
                </c:pt>
                <c:pt idx="7">
                  <c:v>70.381132237671849</c:v>
                </c:pt>
                <c:pt idx="8">
                  <c:v>74.855682644691527</c:v>
                </c:pt>
                <c:pt idx="9">
                  <c:v>71.437453962357282</c:v>
                </c:pt>
                <c:pt idx="10">
                  <c:v>67.960814485702556</c:v>
                </c:pt>
                <c:pt idx="11">
                  <c:v>69.638488437590794</c:v>
                </c:pt>
                <c:pt idx="12">
                  <c:v>70.329774687909634</c:v>
                </c:pt>
                <c:pt idx="13">
                  <c:v>70.836751585837106</c:v>
                </c:pt>
                <c:pt idx="14">
                  <c:v>71.354425823893337</c:v>
                </c:pt>
                <c:pt idx="15">
                  <c:v>71.620556491767331</c:v>
                </c:pt>
                <c:pt idx="16">
                  <c:v>71.800602168497505</c:v>
                </c:pt>
                <c:pt idx="17">
                  <c:v>71.927810768133369</c:v>
                </c:pt>
                <c:pt idx="18">
                  <c:v>72.038071817472101</c:v>
                </c:pt>
                <c:pt idx="19">
                  <c:v>72.126776095084693</c:v>
                </c:pt>
                <c:pt idx="20">
                  <c:v>72.232002099111256</c:v>
                </c:pt>
                <c:pt idx="21">
                  <c:v>72.314513018815632</c:v>
                </c:pt>
                <c:pt idx="22">
                  <c:v>72.386889638718529</c:v>
                </c:pt>
                <c:pt idx="23">
                  <c:v>72.447304380347077</c:v>
                </c:pt>
                <c:pt idx="24">
                  <c:v>72.491424652923413</c:v>
                </c:pt>
                <c:pt idx="25">
                  <c:v>72.466849360764783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14.011083847228477</c:v>
                </c:pt>
                <c:pt idx="1">
                  <c:v>13.598944922078182</c:v>
                </c:pt>
                <c:pt idx="2">
                  <c:v>14.808323090336756</c:v>
                </c:pt>
                <c:pt idx="3">
                  <c:v>14.684060539537045</c:v>
                </c:pt>
                <c:pt idx="4">
                  <c:v>15.089781145979167</c:v>
                </c:pt>
                <c:pt idx="5">
                  <c:v>16.971691517551626</c:v>
                </c:pt>
                <c:pt idx="6">
                  <c:v>17.959220082646674</c:v>
                </c:pt>
                <c:pt idx="7">
                  <c:v>15.643525946333154</c:v>
                </c:pt>
                <c:pt idx="8">
                  <c:v>15.7725601841369</c:v>
                </c:pt>
                <c:pt idx="9">
                  <c:v>16.507597201553505</c:v>
                </c:pt>
                <c:pt idx="10">
                  <c:v>17.949196238436336</c:v>
                </c:pt>
                <c:pt idx="11">
                  <c:v>18.252426350055277</c:v>
                </c:pt>
                <c:pt idx="12">
                  <c:v>17.810758282445317</c:v>
                </c:pt>
                <c:pt idx="13">
                  <c:v>18.170639269342537</c:v>
                </c:pt>
                <c:pt idx="14">
                  <c:v>18.530868082361383</c:v>
                </c:pt>
                <c:pt idx="15">
                  <c:v>18.820923114419156</c:v>
                </c:pt>
                <c:pt idx="16">
                  <c:v>19.09740850556279</c:v>
                </c:pt>
                <c:pt idx="17">
                  <c:v>19.366820070287215</c:v>
                </c:pt>
                <c:pt idx="18" formatCode="General">
                  <c:v>19.636825691834414</c:v>
                </c:pt>
                <c:pt idx="19" formatCode="General">
                  <c:v>19.901564252836859</c:v>
                </c:pt>
                <c:pt idx="20" formatCode="General">
                  <c:v>20.1803095673665</c:v>
                </c:pt>
                <c:pt idx="21" formatCode="General">
                  <c:v>20.456783043773623</c:v>
                </c:pt>
                <c:pt idx="22">
                  <c:v>20.742305463026508</c:v>
                </c:pt>
                <c:pt idx="23">
                  <c:v>21.042258777962676</c:v>
                </c:pt>
                <c:pt idx="24">
                  <c:v>21.331889869690936</c:v>
                </c:pt>
                <c:pt idx="25">
                  <c:v>21.600332788004788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17.900691517316751</c:v>
                </c:pt>
                <c:pt idx="1">
                  <c:v>17.316732478858068</c:v>
                </c:pt>
                <c:pt idx="2">
                  <c:v>18.08409801919067</c:v>
                </c:pt>
                <c:pt idx="3">
                  <c:v>17.498794878445636</c:v>
                </c:pt>
                <c:pt idx="4">
                  <c:v>17.889431093563221</c:v>
                </c:pt>
                <c:pt idx="5">
                  <c:v>18.128360515240846</c:v>
                </c:pt>
                <c:pt idx="6">
                  <c:v>19.705797815785058</c:v>
                </c:pt>
                <c:pt idx="7">
                  <c:v>17.789232108569113</c:v>
                </c:pt>
                <c:pt idx="8">
                  <c:v>17.062925425220808</c:v>
                </c:pt>
                <c:pt idx="9">
                  <c:v>16.738443859487209</c:v>
                </c:pt>
                <c:pt idx="10">
                  <c:v>18.625928651136618</c:v>
                </c:pt>
                <c:pt idx="11">
                  <c:v>18.482312678839129</c:v>
                </c:pt>
                <c:pt idx="12">
                  <c:v>17.812772919552508</c:v>
                </c:pt>
                <c:pt idx="13">
                  <c:v>17.97551312535035</c:v>
                </c:pt>
                <c:pt idx="14">
                  <c:v>18.163455914288566</c:v>
                </c:pt>
                <c:pt idx="15">
                  <c:v>18.29696458517385</c:v>
                </c:pt>
                <c:pt idx="16">
                  <c:v>18.423899674796303</c:v>
                </c:pt>
                <c:pt idx="17">
                  <c:v>18.554997094957603</c:v>
                </c:pt>
                <c:pt idx="18" formatCode="General">
                  <c:v>18.678942278841596</c:v>
                </c:pt>
                <c:pt idx="19" formatCode="General">
                  <c:v>18.848478285293492</c:v>
                </c:pt>
                <c:pt idx="20" formatCode="General">
                  <c:v>19.026851401808354</c:v>
                </c:pt>
                <c:pt idx="21" formatCode="General">
                  <c:v>19.211157415454913</c:v>
                </c:pt>
                <c:pt idx="22">
                  <c:v>19.411060800889022</c:v>
                </c:pt>
                <c:pt idx="23">
                  <c:v>19.61551795902923</c:v>
                </c:pt>
                <c:pt idx="24">
                  <c:v>19.824233412552061</c:v>
                </c:pt>
                <c:pt idx="25">
                  <c:v>20.020208417661063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41.702543584128442</c:v>
                </c:pt>
                <c:pt idx="1">
                  <c:v>42.993672946908745</c:v>
                </c:pt>
                <c:pt idx="2">
                  <c:v>46.822789144000012</c:v>
                </c:pt>
                <c:pt idx="3">
                  <c:v>47.726969783749432</c:v>
                </c:pt>
                <c:pt idx="4">
                  <c:v>50.08051084236557</c:v>
                </c:pt>
                <c:pt idx="5">
                  <c:v>54.677895720284425</c:v>
                </c:pt>
                <c:pt idx="6">
                  <c:v>59.246342375527462</c:v>
                </c:pt>
                <c:pt idx="7">
                  <c:v>54.988904291266927</c:v>
                </c:pt>
                <c:pt idx="8">
                  <c:v>54.086190251972084</c:v>
                </c:pt>
                <c:pt idx="9">
                  <c:v>55.708586929673835</c:v>
                </c:pt>
                <c:pt idx="10">
                  <c:v>61.77010177429225</c:v>
                </c:pt>
                <c:pt idx="11">
                  <c:v>63.419102387000287</c:v>
                </c:pt>
                <c:pt idx="12">
                  <c:v>62.561566727261841</c:v>
                </c:pt>
                <c:pt idx="13">
                  <c:v>63.990626018491483</c:v>
                </c:pt>
                <c:pt idx="14">
                  <c:v>65.458643121368723</c:v>
                </c:pt>
                <c:pt idx="15">
                  <c:v>66.69563426772396</c:v>
                </c:pt>
                <c:pt idx="16">
                  <c:v>67.852493268937891</c:v>
                </c:pt>
                <c:pt idx="17">
                  <c:v>68.954376627557835</c:v>
                </c:pt>
                <c:pt idx="18" formatCode="General">
                  <c:v>70.055568005845444</c:v>
                </c:pt>
                <c:pt idx="19" formatCode="General">
                  <c:v>71.111900796189573</c:v>
                </c:pt>
                <c:pt idx="20" formatCode="General">
                  <c:v>72.182165455117925</c:v>
                </c:pt>
                <c:pt idx="21" formatCode="General">
                  <c:v>73.230234854727499</c:v>
                </c:pt>
                <c:pt idx="22" formatCode="General">
                  <c:v>74.255971287052276</c:v>
                </c:pt>
                <c:pt idx="23" formatCode="General">
                  <c:v>75.263609643801061</c:v>
                </c:pt>
                <c:pt idx="24" formatCode="General">
                  <c:v>76.261028021643341</c:v>
                </c:pt>
                <c:pt idx="25" formatCode="General">
                  <c:v>77.214840109776361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19.121119308835247</c:v>
                </c:pt>
                <c:pt idx="1">
                  <c:v>15.794941069295952</c:v>
                </c:pt>
                <c:pt idx="2">
                  <c:v>18.229926542726897</c:v>
                </c:pt>
                <c:pt idx="3">
                  <c:v>19.40905292421942</c:v>
                </c:pt>
                <c:pt idx="4">
                  <c:v>18.571713472912322</c:v>
                </c:pt>
                <c:pt idx="5">
                  <c:v>22.170812200385257</c:v>
                </c:pt>
                <c:pt idx="6">
                  <c:v>24.171787146229178</c:v>
                </c:pt>
                <c:pt idx="7">
                  <c:v>24.442211285778569</c:v>
                </c:pt>
                <c:pt idx="8">
                  <c:v>28.44221146405874</c:v>
                </c:pt>
                <c:pt idx="9">
                  <c:v>32.123553207803354</c:v>
                </c:pt>
                <c:pt idx="10">
                  <c:v>31.96873939444723</c:v>
                </c:pt>
                <c:pt idx="11">
                  <c:v>32.224617391380676</c:v>
                </c:pt>
                <c:pt idx="12">
                  <c:v>34.925616777190271</c:v>
                </c:pt>
                <c:pt idx="13">
                  <c:v>36.863355821149057</c:v>
                </c:pt>
                <c:pt idx="14">
                  <c:v>38.8584682191361</c:v>
                </c:pt>
                <c:pt idx="15">
                  <c:v>40.743660833433395</c:v>
                </c:pt>
                <c:pt idx="16">
                  <c:v>42.60727885296636</c:v>
                </c:pt>
                <c:pt idx="17">
                  <c:v>44.461331711866436</c:v>
                </c:pt>
                <c:pt idx="18" formatCode="General">
                  <c:v>46.337755577737589</c:v>
                </c:pt>
                <c:pt idx="19" formatCode="General">
                  <c:v>48.227457747733638</c:v>
                </c:pt>
                <c:pt idx="20" formatCode="General">
                  <c:v>50.145133065466581</c:v>
                </c:pt>
                <c:pt idx="21" formatCode="General">
                  <c:v>52.071126595099152</c:v>
                </c:pt>
                <c:pt idx="22" formatCode="General">
                  <c:v>54.012767932156777</c:v>
                </c:pt>
                <c:pt idx="23" formatCode="General">
                  <c:v>55.970629764994499</c:v>
                </c:pt>
                <c:pt idx="24" formatCode="General">
                  <c:v>57.932471253821177</c:v>
                </c:pt>
                <c:pt idx="25" formatCode="General">
                  <c:v>59.874656964695177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2.7775942911555602</c:v>
                </c:pt>
                <c:pt idx="1">
                  <c:v>2.3867908082694105</c:v>
                </c:pt>
                <c:pt idx="2">
                  <c:v>2.742627718885061</c:v>
                </c:pt>
                <c:pt idx="3">
                  <c:v>2.8812057272848066</c:v>
                </c:pt>
                <c:pt idx="4">
                  <c:v>2.8837638090760764</c:v>
                </c:pt>
                <c:pt idx="5">
                  <c:v>3.3511464663107629</c:v>
                </c:pt>
                <c:pt idx="6">
                  <c:v>3.6558116787595578</c:v>
                </c:pt>
                <c:pt idx="7">
                  <c:v>3.6983676396400558</c:v>
                </c:pt>
                <c:pt idx="8">
                  <c:v>4.2828849393655783</c:v>
                </c:pt>
                <c:pt idx="9">
                  <c:v>4.808169446315592</c:v>
                </c:pt>
                <c:pt idx="10">
                  <c:v>4.6744734271693034</c:v>
                </c:pt>
                <c:pt idx="11">
                  <c:v>4.7662366435489725</c:v>
                </c:pt>
                <c:pt idx="12">
                  <c:v>5.1972198949930153</c:v>
                </c:pt>
                <c:pt idx="13">
                  <c:v>5.4835079881930566</c:v>
                </c:pt>
                <c:pt idx="14">
                  <c:v>5.7797464965859993</c:v>
                </c:pt>
                <c:pt idx="15">
                  <c:v>6.0625177061639439</c:v>
                </c:pt>
                <c:pt idx="16">
                  <c:v>6.3449146769210918</c:v>
                </c:pt>
                <c:pt idx="17">
                  <c:v>6.6289901319317233</c:v>
                </c:pt>
                <c:pt idx="18" formatCode="General">
                  <c:v>6.9082384827661052</c:v>
                </c:pt>
                <c:pt idx="19" formatCode="General">
                  <c:v>7.187163776390741</c:v>
                </c:pt>
                <c:pt idx="20" formatCode="General">
                  <c:v>7.471623299086553</c:v>
                </c:pt>
                <c:pt idx="21" formatCode="General">
                  <c:v>7.757614392587648</c:v>
                </c:pt>
                <c:pt idx="22" formatCode="General">
                  <c:v>8.0466230849287843</c:v>
                </c:pt>
                <c:pt idx="23" formatCode="General">
                  <c:v>8.3362642923371624</c:v>
                </c:pt>
                <c:pt idx="24" formatCode="General">
                  <c:v>8.6309943011805412</c:v>
                </c:pt>
                <c:pt idx="25" formatCode="General">
                  <c:v>8.921980245410575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28.476216661968063</c:v>
                </c:pt>
                <c:pt idx="1">
                  <c:v>26.352724284925042</c:v>
                </c:pt>
                <c:pt idx="2">
                  <c:v>27.755892605692534</c:v>
                </c:pt>
                <c:pt idx="3">
                  <c:v>29.637124892761886</c:v>
                </c:pt>
                <c:pt idx="4">
                  <c:v>24.147609646363538</c:v>
                </c:pt>
                <c:pt idx="5">
                  <c:v>25.652316986172202</c:v>
                </c:pt>
                <c:pt idx="6">
                  <c:v>23.820022763775427</c:v>
                </c:pt>
                <c:pt idx="7">
                  <c:v>24.634509774983634</c:v>
                </c:pt>
                <c:pt idx="8">
                  <c:v>19.993935700411097</c:v>
                </c:pt>
                <c:pt idx="9">
                  <c:v>21.400327796472151</c:v>
                </c:pt>
                <c:pt idx="10">
                  <c:v>20.918691393396806</c:v>
                </c:pt>
                <c:pt idx="11">
                  <c:v>15.424622005693926</c:v>
                </c:pt>
                <c:pt idx="12">
                  <c:v>16.327352645930745</c:v>
                </c:pt>
                <c:pt idx="13">
                  <c:v>15.179505466733483</c:v>
                </c:pt>
                <c:pt idx="14">
                  <c:v>14.068652586826733</c:v>
                </c:pt>
                <c:pt idx="15">
                  <c:v>13.334522955694254</c:v>
                </c:pt>
                <c:pt idx="16">
                  <c:v>12.671713616310941</c:v>
                </c:pt>
                <c:pt idx="17">
                  <c:v>12.025679141013692</c:v>
                </c:pt>
                <c:pt idx="18">
                  <c:v>11.41585180453065</c:v>
                </c:pt>
                <c:pt idx="19">
                  <c:v>10.832039788911507</c:v>
                </c:pt>
                <c:pt idx="20">
                  <c:v>10.283244159819718</c:v>
                </c:pt>
                <c:pt idx="21">
                  <c:v>9.7587496617485439</c:v>
                </c:pt>
                <c:pt idx="22">
                  <c:v>9.2589033312523874</c:v>
                </c:pt>
                <c:pt idx="23">
                  <c:v>8.7854871014283802</c:v>
                </c:pt>
                <c:pt idx="24">
                  <c:v>8.3557199582707398</c:v>
                </c:pt>
                <c:pt idx="25">
                  <c:v>8.1922998052662255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55.249159570169653</c:v>
                </c:pt>
                <c:pt idx="1">
                  <c:v>52.920910715956524</c:v>
                </c:pt>
                <c:pt idx="2">
                  <c:v>49.276108177299974</c:v>
                </c:pt>
                <c:pt idx="3">
                  <c:v>47.340750789538006</c:v>
                </c:pt>
                <c:pt idx="4">
                  <c:v>52.574852808240706</c:v>
                </c:pt>
                <c:pt idx="5">
                  <c:v>46.33513031779448</c:v>
                </c:pt>
                <c:pt idx="6">
                  <c:v>45.426156537325006</c:v>
                </c:pt>
                <c:pt idx="7">
                  <c:v>46.107102196300893</c:v>
                </c:pt>
                <c:pt idx="8">
                  <c:v>44.625461982854105</c:v>
                </c:pt>
                <c:pt idx="9">
                  <c:v>43.183862060213528</c:v>
                </c:pt>
                <c:pt idx="10">
                  <c:v>39.295146846752075</c:v>
                </c:pt>
                <c:pt idx="11">
                  <c:v>39.822232366337332</c:v>
                </c:pt>
                <c:pt idx="12">
                  <c:v>38.145173122865813</c:v>
                </c:pt>
                <c:pt idx="13">
                  <c:v>36.940698885396031</c:v>
                </c:pt>
                <c:pt idx="14">
                  <c:v>35.740227839542769</c:v>
                </c:pt>
                <c:pt idx="15">
                  <c:v>34.435310318223685</c:v>
                </c:pt>
                <c:pt idx="16">
                  <c:v>33.107972506709075</c:v>
                </c:pt>
                <c:pt idx="17">
                  <c:v>31.773929192289259</c:v>
                </c:pt>
                <c:pt idx="18">
                  <c:v>30.451777871133071</c:v>
                </c:pt>
                <c:pt idx="19">
                  <c:v>29.141937935412557</c:v>
                </c:pt>
                <c:pt idx="20">
                  <c:v>27.858290143294557</c:v>
                </c:pt>
                <c:pt idx="21">
                  <c:v>26.577651433349981</c:v>
                </c:pt>
                <c:pt idx="22">
                  <c:v>25.304275931753867</c:v>
                </c:pt>
                <c:pt idx="23">
                  <c:v>24.041704663773725</c:v>
                </c:pt>
                <c:pt idx="24">
                  <c:v>22.788685302813978</c:v>
                </c:pt>
                <c:pt idx="25">
                  <c:v>21.524529335061867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71.837226996256433</c:v>
                </c:pt>
                <c:pt idx="1">
                  <c:v>69.936885782711855</c:v>
                </c:pt>
                <c:pt idx="2">
                  <c:v>71.587419048615885</c:v>
                </c:pt>
                <c:pt idx="3">
                  <c:v>70.69720900903998</c:v>
                </c:pt>
                <c:pt idx="4">
                  <c:v>66.494348282531831</c:v>
                </c:pt>
                <c:pt idx="5">
                  <c:v>71.324874325339124</c:v>
                </c:pt>
                <c:pt idx="6">
                  <c:v>73.670731978783522</c:v>
                </c:pt>
                <c:pt idx="7">
                  <c:v>76.378014519455931</c:v>
                </c:pt>
                <c:pt idx="8">
                  <c:v>80.289147407289349</c:v>
                </c:pt>
                <c:pt idx="9">
                  <c:v>75.275005536123729</c:v>
                </c:pt>
                <c:pt idx="10">
                  <c:v>64.964907788666736</c:v>
                </c:pt>
                <c:pt idx="11">
                  <c:v>69.530961739553618</c:v>
                </c:pt>
                <c:pt idx="12">
                  <c:v>70.359764941850855</c:v>
                </c:pt>
                <c:pt idx="13">
                  <c:v>70.122401839507091</c:v>
                </c:pt>
                <c:pt idx="14">
                  <c:v>69.861511915996275</c:v>
                </c:pt>
                <c:pt idx="15">
                  <c:v>69.332909727400363</c:v>
                </c:pt>
                <c:pt idx="16">
                  <c:v>68.699716729298046</c:v>
                </c:pt>
                <c:pt idx="17">
                  <c:v>67.999065261962599</c:v>
                </c:pt>
                <c:pt idx="18">
                  <c:v>67.263968469838872</c:v>
                </c:pt>
                <c:pt idx="19">
                  <c:v>66.492681322147121</c:v>
                </c:pt>
                <c:pt idx="20">
                  <c:v>65.720380808928297</c:v>
                </c:pt>
                <c:pt idx="21">
                  <c:v>64.900169584442921</c:v>
                </c:pt>
                <c:pt idx="22">
                  <c:v>64.050202530221554</c:v>
                </c:pt>
                <c:pt idx="23">
                  <c:v>63.169223416326368</c:v>
                </c:pt>
                <c:pt idx="24">
                  <c:v>62.252553227103725</c:v>
                </c:pt>
                <c:pt idx="25">
                  <c:v>61.254302973358747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62.143364222941187</c:v>
                </c:pt>
                <c:pt idx="1">
                  <c:v>59.095396990995965</c:v>
                </c:pt>
                <c:pt idx="2">
                  <c:v>65.034815653252252</c:v>
                </c:pt>
                <c:pt idx="3">
                  <c:v>66.590831455423853</c:v>
                </c:pt>
                <c:pt idx="4">
                  <c:v>68.064988898967314</c:v>
                </c:pt>
                <c:pt idx="5">
                  <c:v>64.350771950921128</c:v>
                </c:pt>
                <c:pt idx="6">
                  <c:v>66.307129621167974</c:v>
                </c:pt>
                <c:pt idx="7">
                  <c:v>70.381132237671849</c:v>
                </c:pt>
                <c:pt idx="8">
                  <c:v>74.855682644691527</c:v>
                </c:pt>
                <c:pt idx="9">
                  <c:v>71.437453962357282</c:v>
                </c:pt>
                <c:pt idx="10">
                  <c:v>67.960814485702556</c:v>
                </c:pt>
                <c:pt idx="11">
                  <c:v>69.638488437590794</c:v>
                </c:pt>
                <c:pt idx="12">
                  <c:v>70.329774687909634</c:v>
                </c:pt>
                <c:pt idx="13">
                  <c:v>70.836751585837106</c:v>
                </c:pt>
                <c:pt idx="14">
                  <c:v>71.354425823893337</c:v>
                </c:pt>
                <c:pt idx="15">
                  <c:v>71.620556491767331</c:v>
                </c:pt>
                <c:pt idx="16">
                  <c:v>71.800602168497505</c:v>
                </c:pt>
                <c:pt idx="17">
                  <c:v>71.927810768133369</c:v>
                </c:pt>
                <c:pt idx="18">
                  <c:v>72.038071817472101</c:v>
                </c:pt>
                <c:pt idx="19">
                  <c:v>72.126776095084693</c:v>
                </c:pt>
                <c:pt idx="20">
                  <c:v>72.232002099111256</c:v>
                </c:pt>
                <c:pt idx="21">
                  <c:v>72.314513018815632</c:v>
                </c:pt>
                <c:pt idx="22">
                  <c:v>72.386889638718529</c:v>
                </c:pt>
                <c:pt idx="23">
                  <c:v>72.447304380347077</c:v>
                </c:pt>
                <c:pt idx="24">
                  <c:v>72.491424652923413</c:v>
                </c:pt>
                <c:pt idx="25">
                  <c:v>72.466849360764783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14.011083847228477</c:v>
                </c:pt>
                <c:pt idx="1">
                  <c:v>13.598944922078182</c:v>
                </c:pt>
                <c:pt idx="2">
                  <c:v>14.808323090336756</c:v>
                </c:pt>
                <c:pt idx="3">
                  <c:v>14.684060539537045</c:v>
                </c:pt>
                <c:pt idx="4">
                  <c:v>15.089781145979167</c:v>
                </c:pt>
                <c:pt idx="5">
                  <c:v>16.971691517551626</c:v>
                </c:pt>
                <c:pt idx="6">
                  <c:v>17.959220082646674</c:v>
                </c:pt>
                <c:pt idx="7">
                  <c:v>15.643525946333154</c:v>
                </c:pt>
                <c:pt idx="8">
                  <c:v>15.7725601841369</c:v>
                </c:pt>
                <c:pt idx="9">
                  <c:v>16.507597201553505</c:v>
                </c:pt>
                <c:pt idx="10">
                  <c:v>17.949196238436336</c:v>
                </c:pt>
                <c:pt idx="11">
                  <c:v>18.252426350055277</c:v>
                </c:pt>
                <c:pt idx="12">
                  <c:v>17.810758282445317</c:v>
                </c:pt>
                <c:pt idx="13">
                  <c:v>18.170639269342537</c:v>
                </c:pt>
                <c:pt idx="14">
                  <c:v>18.530868082361383</c:v>
                </c:pt>
                <c:pt idx="15">
                  <c:v>18.820923114419156</c:v>
                </c:pt>
                <c:pt idx="16">
                  <c:v>19.09740850556279</c:v>
                </c:pt>
                <c:pt idx="17">
                  <c:v>19.366820070287215</c:v>
                </c:pt>
                <c:pt idx="18" formatCode="General">
                  <c:v>19.636825691834414</c:v>
                </c:pt>
                <c:pt idx="19" formatCode="General">
                  <c:v>19.901564252836859</c:v>
                </c:pt>
                <c:pt idx="20" formatCode="General">
                  <c:v>20.1803095673665</c:v>
                </c:pt>
                <c:pt idx="21" formatCode="General">
                  <c:v>20.456783043773623</c:v>
                </c:pt>
                <c:pt idx="22">
                  <c:v>20.742305463026508</c:v>
                </c:pt>
                <c:pt idx="23">
                  <c:v>21.042258777962676</c:v>
                </c:pt>
                <c:pt idx="24">
                  <c:v>21.331889869690936</c:v>
                </c:pt>
                <c:pt idx="25">
                  <c:v>21.600332788004788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17.900691517316751</c:v>
                </c:pt>
                <c:pt idx="1">
                  <c:v>17.316732478858068</c:v>
                </c:pt>
                <c:pt idx="2">
                  <c:v>18.08409801919067</c:v>
                </c:pt>
                <c:pt idx="3">
                  <c:v>17.498794878445636</c:v>
                </c:pt>
                <c:pt idx="4">
                  <c:v>17.889431093563221</c:v>
                </c:pt>
                <c:pt idx="5">
                  <c:v>18.128360515240846</c:v>
                </c:pt>
                <c:pt idx="6">
                  <c:v>19.705797815785058</c:v>
                </c:pt>
                <c:pt idx="7">
                  <c:v>17.789232108569113</c:v>
                </c:pt>
                <c:pt idx="8">
                  <c:v>17.062925425220808</c:v>
                </c:pt>
                <c:pt idx="9">
                  <c:v>16.738443859487209</c:v>
                </c:pt>
                <c:pt idx="10">
                  <c:v>18.625928651136618</c:v>
                </c:pt>
                <c:pt idx="11">
                  <c:v>18.482312678839129</c:v>
                </c:pt>
                <c:pt idx="12">
                  <c:v>17.812772919552508</c:v>
                </c:pt>
                <c:pt idx="13">
                  <c:v>17.97551312535035</c:v>
                </c:pt>
                <c:pt idx="14">
                  <c:v>18.163455914288566</c:v>
                </c:pt>
                <c:pt idx="15">
                  <c:v>18.29696458517385</c:v>
                </c:pt>
                <c:pt idx="16">
                  <c:v>18.423899674796303</c:v>
                </c:pt>
                <c:pt idx="17">
                  <c:v>18.554997094957603</c:v>
                </c:pt>
                <c:pt idx="18" formatCode="General">
                  <c:v>18.678942278841596</c:v>
                </c:pt>
                <c:pt idx="19" formatCode="General">
                  <c:v>18.848478285293492</c:v>
                </c:pt>
                <c:pt idx="20" formatCode="General">
                  <c:v>19.026851401808354</c:v>
                </c:pt>
                <c:pt idx="21" formatCode="General">
                  <c:v>19.211157415454913</c:v>
                </c:pt>
                <c:pt idx="22">
                  <c:v>19.411060800889022</c:v>
                </c:pt>
                <c:pt idx="23">
                  <c:v>19.61551795902923</c:v>
                </c:pt>
                <c:pt idx="24">
                  <c:v>19.824233412552061</c:v>
                </c:pt>
                <c:pt idx="25">
                  <c:v>20.020208417661063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41.702543584128442</c:v>
                </c:pt>
                <c:pt idx="1">
                  <c:v>42.993672946908745</c:v>
                </c:pt>
                <c:pt idx="2">
                  <c:v>46.822789144000012</c:v>
                </c:pt>
                <c:pt idx="3">
                  <c:v>47.726969783749432</c:v>
                </c:pt>
                <c:pt idx="4">
                  <c:v>50.08051084236557</c:v>
                </c:pt>
                <c:pt idx="5">
                  <c:v>54.677895720284425</c:v>
                </c:pt>
                <c:pt idx="6">
                  <c:v>59.246342375527462</c:v>
                </c:pt>
                <c:pt idx="7">
                  <c:v>54.988904291266927</c:v>
                </c:pt>
                <c:pt idx="8">
                  <c:v>54.086190251972084</c:v>
                </c:pt>
                <c:pt idx="9">
                  <c:v>55.708586929673835</c:v>
                </c:pt>
                <c:pt idx="10">
                  <c:v>61.77010177429225</c:v>
                </c:pt>
                <c:pt idx="11">
                  <c:v>63.419102387000287</c:v>
                </c:pt>
                <c:pt idx="12">
                  <c:v>62.561566727261841</c:v>
                </c:pt>
                <c:pt idx="13">
                  <c:v>63.990626018491483</c:v>
                </c:pt>
                <c:pt idx="14">
                  <c:v>65.458643121368723</c:v>
                </c:pt>
                <c:pt idx="15">
                  <c:v>66.69563426772396</c:v>
                </c:pt>
                <c:pt idx="16">
                  <c:v>67.852493268937891</c:v>
                </c:pt>
                <c:pt idx="17">
                  <c:v>68.954376627557835</c:v>
                </c:pt>
                <c:pt idx="18" formatCode="General">
                  <c:v>70.055568005845444</c:v>
                </c:pt>
                <c:pt idx="19" formatCode="General">
                  <c:v>71.111900796189573</c:v>
                </c:pt>
                <c:pt idx="20" formatCode="General">
                  <c:v>72.182165455117925</c:v>
                </c:pt>
                <c:pt idx="21" formatCode="General">
                  <c:v>73.230234854727499</c:v>
                </c:pt>
                <c:pt idx="22" formatCode="General">
                  <c:v>74.255971287052276</c:v>
                </c:pt>
                <c:pt idx="23" formatCode="General">
                  <c:v>75.263609643801061</c:v>
                </c:pt>
                <c:pt idx="24" formatCode="General">
                  <c:v>76.261028021643341</c:v>
                </c:pt>
                <c:pt idx="25" formatCode="General">
                  <c:v>77.214840109776361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19.121119308835247</c:v>
                </c:pt>
                <c:pt idx="1">
                  <c:v>15.794941069295952</c:v>
                </c:pt>
                <c:pt idx="2">
                  <c:v>18.229926542726897</c:v>
                </c:pt>
                <c:pt idx="3">
                  <c:v>19.40905292421942</c:v>
                </c:pt>
                <c:pt idx="4">
                  <c:v>18.571713472912322</c:v>
                </c:pt>
                <c:pt idx="5">
                  <c:v>22.170812200385257</c:v>
                </c:pt>
                <c:pt idx="6">
                  <c:v>24.171787146229178</c:v>
                </c:pt>
                <c:pt idx="7">
                  <c:v>24.442211285778569</c:v>
                </c:pt>
                <c:pt idx="8">
                  <c:v>28.44221146405874</c:v>
                </c:pt>
                <c:pt idx="9">
                  <c:v>32.123553207803354</c:v>
                </c:pt>
                <c:pt idx="10">
                  <c:v>31.96873939444723</c:v>
                </c:pt>
                <c:pt idx="11">
                  <c:v>32.224617391380676</c:v>
                </c:pt>
                <c:pt idx="12">
                  <c:v>34.925616777190271</c:v>
                </c:pt>
                <c:pt idx="13">
                  <c:v>36.863355821149057</c:v>
                </c:pt>
                <c:pt idx="14">
                  <c:v>38.8584682191361</c:v>
                </c:pt>
                <c:pt idx="15">
                  <c:v>40.743660833433395</c:v>
                </c:pt>
                <c:pt idx="16">
                  <c:v>42.60727885296636</c:v>
                </c:pt>
                <c:pt idx="17">
                  <c:v>44.461331711866436</c:v>
                </c:pt>
                <c:pt idx="18" formatCode="General">
                  <c:v>46.337755577737589</c:v>
                </c:pt>
                <c:pt idx="19" formatCode="General">
                  <c:v>48.227457747733638</c:v>
                </c:pt>
                <c:pt idx="20" formatCode="General">
                  <c:v>50.145133065466581</c:v>
                </c:pt>
                <c:pt idx="21" formatCode="General">
                  <c:v>52.071126595099152</c:v>
                </c:pt>
                <c:pt idx="22" formatCode="General">
                  <c:v>54.012767932156777</c:v>
                </c:pt>
                <c:pt idx="23" formatCode="General">
                  <c:v>55.970629764994499</c:v>
                </c:pt>
                <c:pt idx="24" formatCode="General">
                  <c:v>57.932471253821177</c:v>
                </c:pt>
                <c:pt idx="25" formatCode="General">
                  <c:v>59.874656964695177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2.7775942911555602</c:v>
                </c:pt>
                <c:pt idx="1">
                  <c:v>2.3867908082694105</c:v>
                </c:pt>
                <c:pt idx="2">
                  <c:v>2.742627718885061</c:v>
                </c:pt>
                <c:pt idx="3">
                  <c:v>2.8812057272848066</c:v>
                </c:pt>
                <c:pt idx="4">
                  <c:v>2.8837638090760764</c:v>
                </c:pt>
                <c:pt idx="5">
                  <c:v>3.3511464663107629</c:v>
                </c:pt>
                <c:pt idx="6">
                  <c:v>3.6558116787595578</c:v>
                </c:pt>
                <c:pt idx="7">
                  <c:v>3.6983676396400558</c:v>
                </c:pt>
                <c:pt idx="8">
                  <c:v>4.2828849393655783</c:v>
                </c:pt>
                <c:pt idx="9">
                  <c:v>4.808169446315592</c:v>
                </c:pt>
                <c:pt idx="10">
                  <c:v>4.6744734271693034</c:v>
                </c:pt>
                <c:pt idx="11">
                  <c:v>4.7662366435489725</c:v>
                </c:pt>
                <c:pt idx="12">
                  <c:v>5.1972198949930153</c:v>
                </c:pt>
                <c:pt idx="13">
                  <c:v>5.4835079881930566</c:v>
                </c:pt>
                <c:pt idx="14">
                  <c:v>5.7797464965859993</c:v>
                </c:pt>
                <c:pt idx="15">
                  <c:v>6.0625177061639439</c:v>
                </c:pt>
                <c:pt idx="16">
                  <c:v>6.3449146769210918</c:v>
                </c:pt>
                <c:pt idx="17">
                  <c:v>6.6289901319317233</c:v>
                </c:pt>
                <c:pt idx="18" formatCode="General">
                  <c:v>6.9082384827661052</c:v>
                </c:pt>
                <c:pt idx="19" formatCode="General">
                  <c:v>7.187163776390741</c:v>
                </c:pt>
                <c:pt idx="20" formatCode="General">
                  <c:v>7.471623299086553</c:v>
                </c:pt>
                <c:pt idx="21" formatCode="General">
                  <c:v>7.757614392587648</c:v>
                </c:pt>
                <c:pt idx="22" formatCode="General">
                  <c:v>8.0466230849287843</c:v>
                </c:pt>
                <c:pt idx="23" formatCode="General">
                  <c:v>8.3362642923371624</c:v>
                </c:pt>
                <c:pt idx="24" formatCode="General">
                  <c:v>8.6309943011805412</c:v>
                </c:pt>
                <c:pt idx="25" formatCode="General">
                  <c:v>8.921980245410575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18.564461207307271</c:v>
                </c:pt>
                <c:pt idx="1">
                  <c:v>8.2555883253936582</c:v>
                </c:pt>
                <c:pt idx="2">
                  <c:v>15.184919727182494</c:v>
                </c:pt>
                <c:pt idx="3">
                  <c:v>14.985582510623903</c:v>
                </c:pt>
                <c:pt idx="4">
                  <c:v>11.975747397710139</c:v>
                </c:pt>
                <c:pt idx="5">
                  <c:v>14.55060858287781</c:v>
                </c:pt>
                <c:pt idx="6">
                  <c:v>4.6678499848945165</c:v>
                </c:pt>
                <c:pt idx="7">
                  <c:v>6.2544452394946584</c:v>
                </c:pt>
                <c:pt idx="8">
                  <c:v>3.3408855361221748</c:v>
                </c:pt>
                <c:pt idx="9">
                  <c:v>5.5998733569864578</c:v>
                </c:pt>
                <c:pt idx="10">
                  <c:v>17.157247145394553</c:v>
                </c:pt>
                <c:pt idx="11">
                  <c:v>31.537528147630024</c:v>
                </c:pt>
                <c:pt idx="12">
                  <c:v>7.2119777033050649</c:v>
                </c:pt>
                <c:pt idx="13">
                  <c:v>4.8333354534394397</c:v>
                </c:pt>
                <c:pt idx="14">
                  <c:v>16.774065318941872</c:v>
                </c:pt>
                <c:pt idx="15">
                  <c:v>11.557252695510497</c:v>
                </c:pt>
                <c:pt idx="16">
                  <c:v>6.2268062885969115</c:v>
                </c:pt>
                <c:pt idx="17">
                  <c:v>26.024487536085122</c:v>
                </c:pt>
                <c:pt idx="18">
                  <c:v>7.349019005678449</c:v>
                </c:pt>
                <c:pt idx="19">
                  <c:v>0.30983480620656095</c:v>
                </c:pt>
                <c:pt idx="20">
                  <c:v>20.638352412372075</c:v>
                </c:pt>
                <c:pt idx="21">
                  <c:v>5.4417813694062449</c:v>
                </c:pt>
                <c:pt idx="22">
                  <c:v>13.169877729157248</c:v>
                </c:pt>
                <c:pt idx="23">
                  <c:v>14.934936254721071</c:v>
                </c:pt>
                <c:pt idx="24">
                  <c:v>7.2892077430193352</c:v>
                </c:pt>
                <c:pt idx="25">
                  <c:v>29.127328521942413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22.22461695010152</c:v>
                </c:pt>
                <c:pt idx="1">
                  <c:v>8.9924499379329728</c:v>
                </c:pt>
                <c:pt idx="2">
                  <c:v>18.689573287220991</c:v>
                </c:pt>
                <c:pt idx="3">
                  <c:v>17.695809247065721</c:v>
                </c:pt>
                <c:pt idx="4">
                  <c:v>13.592160174947555</c:v>
                </c:pt>
                <c:pt idx="5">
                  <c:v>18.975118361125418</c:v>
                </c:pt>
                <c:pt idx="6">
                  <c:v>5.9024442707529099</c:v>
                </c:pt>
                <c:pt idx="7">
                  <c:v>7.2966238408520558</c:v>
                </c:pt>
                <c:pt idx="8">
                  <c:v>3.5890180210100664</c:v>
                </c:pt>
                <c:pt idx="9">
                  <c:v>6.1326190011169706</c:v>
                </c:pt>
                <c:pt idx="10">
                  <c:v>18.384844974193996</c:v>
                </c:pt>
                <c:pt idx="11">
                  <c:v>31.104265508098269</c:v>
                </c:pt>
                <c:pt idx="12">
                  <c:v>6.2574167356767658</c:v>
                </c:pt>
                <c:pt idx="13">
                  <c:v>3.5750169889301948</c:v>
                </c:pt>
                <c:pt idx="14">
                  <c:v>14.261433670829147</c:v>
                </c:pt>
                <c:pt idx="15">
                  <c:v>11.34396738614393</c:v>
                </c:pt>
                <c:pt idx="16">
                  <c:v>5.5205584972572082</c:v>
                </c:pt>
                <c:pt idx="17">
                  <c:v>26.167170596761871</c:v>
                </c:pt>
                <c:pt idx="18">
                  <c:v>6.4962523719594394</c:v>
                </c:pt>
                <c:pt idx="19">
                  <c:v>0.32365226188995205</c:v>
                </c:pt>
                <c:pt idx="20">
                  <c:v>17.827108079569346</c:v>
                </c:pt>
                <c:pt idx="21">
                  <c:v>5.821980680141742</c:v>
                </c:pt>
                <c:pt idx="22">
                  <c:v>10.948652702196583</c:v>
                </c:pt>
                <c:pt idx="23">
                  <c:v>15.278818308840314</c:v>
                </c:pt>
                <c:pt idx="24">
                  <c:v>5.6414160981050996</c:v>
                </c:pt>
                <c:pt idx="25">
                  <c:v>26.085012047279868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22.226026945979044</c:v>
                </c:pt>
                <c:pt idx="1">
                  <c:v>10.645657537669418</c:v>
                </c:pt>
                <c:pt idx="2">
                  <c:v>25.954180257594729</c:v>
                </c:pt>
                <c:pt idx="3">
                  <c:v>18.691030356477619</c:v>
                </c:pt>
                <c:pt idx="4">
                  <c:v>14.507272906788396</c:v>
                </c:pt>
                <c:pt idx="5">
                  <c:v>22.433808703693096</c:v>
                </c:pt>
                <c:pt idx="6">
                  <c:v>5.8847869518241467</c:v>
                </c:pt>
                <c:pt idx="7">
                  <c:v>13.829841131842937</c:v>
                </c:pt>
                <c:pt idx="8">
                  <c:v>3.4034912694930206</c:v>
                </c:pt>
                <c:pt idx="9">
                  <c:v>6.0793115657054404</c:v>
                </c:pt>
                <c:pt idx="10">
                  <c:v>19.818792288866131</c:v>
                </c:pt>
                <c:pt idx="11">
                  <c:v>32.396757053025496</c:v>
                </c:pt>
                <c:pt idx="12">
                  <c:v>3.8256618688754771</c:v>
                </c:pt>
                <c:pt idx="13">
                  <c:v>3.7104699887974597</c:v>
                </c:pt>
                <c:pt idx="14">
                  <c:v>13.128287090335252</c:v>
                </c:pt>
                <c:pt idx="15">
                  <c:v>9.4230124530915749</c:v>
                </c:pt>
                <c:pt idx="16">
                  <c:v>5.4623838573911927</c:v>
                </c:pt>
                <c:pt idx="17">
                  <c:v>29.373442221617562</c:v>
                </c:pt>
                <c:pt idx="18">
                  <c:v>6.1273230893427888</c:v>
                </c:pt>
                <c:pt idx="19">
                  <c:v>0.27606794060543177</c:v>
                </c:pt>
                <c:pt idx="20">
                  <c:v>16.951280694693796</c:v>
                </c:pt>
                <c:pt idx="21">
                  <c:v>7.4988479459438846</c:v>
                </c:pt>
                <c:pt idx="22">
                  <c:v>10.770427878581518</c:v>
                </c:pt>
                <c:pt idx="23">
                  <c:v>16.39940209008714</c:v>
                </c:pt>
                <c:pt idx="24">
                  <c:v>10.883292488551742</c:v>
                </c:pt>
                <c:pt idx="25">
                  <c:v>21.369143423125571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3.6601557427942488</c:v>
                </c:pt>
                <c:pt idx="1">
                  <c:v>0.73686161253931459</c:v>
                </c:pt>
                <c:pt idx="2">
                  <c:v>3.5046535600384967</c:v>
                </c:pt>
                <c:pt idx="3">
                  <c:v>2.7102267364418182</c:v>
                </c:pt>
                <c:pt idx="4">
                  <c:v>1.6164127772374162</c:v>
                </c:pt>
                <c:pt idx="5">
                  <c:v>4.4245097782476073</c:v>
                </c:pt>
                <c:pt idx="6">
                  <c:v>1.2345942858583934</c:v>
                </c:pt>
                <c:pt idx="7">
                  <c:v>1.0421786013573975</c:v>
                </c:pt>
                <c:pt idx="8">
                  <c:v>0.24813248488789164</c:v>
                </c:pt>
                <c:pt idx="9">
                  <c:v>0.53274564413051273</c:v>
                </c:pt>
                <c:pt idx="10">
                  <c:v>1.2275978287994427</c:v>
                </c:pt>
                <c:pt idx="11">
                  <c:v>-0.4332626395317547</c:v>
                </c:pt>
                <c:pt idx="12">
                  <c:v>-0.95456096762829912</c:v>
                </c:pt>
                <c:pt idx="13">
                  <c:v>-1.2583184645092449</c:v>
                </c:pt>
                <c:pt idx="14">
                  <c:v>-2.5126316481127251</c:v>
                </c:pt>
                <c:pt idx="15">
                  <c:v>-0.21328530936656698</c:v>
                </c:pt>
                <c:pt idx="16">
                  <c:v>-0.70624779133970339</c:v>
                </c:pt>
                <c:pt idx="17">
                  <c:v>0.14268306067674885</c:v>
                </c:pt>
                <c:pt idx="18">
                  <c:v>-0.85276663371900963</c:v>
                </c:pt>
                <c:pt idx="19">
                  <c:v>1.38174556833911E-2</c:v>
                </c:pt>
                <c:pt idx="20">
                  <c:v>-2.8112443328027297</c:v>
                </c:pt>
                <c:pt idx="21">
                  <c:v>0.38019931073549706</c:v>
                </c:pt>
                <c:pt idx="22">
                  <c:v>-2.2212250269606653</c:v>
                </c:pt>
                <c:pt idx="23">
                  <c:v>0.34388205411924311</c:v>
                </c:pt>
                <c:pt idx="24">
                  <c:v>-1.6477916449142356</c:v>
                </c:pt>
                <c:pt idx="25">
                  <c:v>-3.0423164746625453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1.409995877523329E-3</c:v>
                </c:pt>
                <c:pt idx="1">
                  <c:v>1.6532075997364455</c:v>
                </c:pt>
                <c:pt idx="2">
                  <c:v>7.2646069703737375</c:v>
                </c:pt>
                <c:pt idx="3">
                  <c:v>0.99522110941189723</c:v>
                </c:pt>
                <c:pt idx="4">
                  <c:v>0.91511273184084096</c:v>
                </c:pt>
                <c:pt idx="5">
                  <c:v>3.458690342567678</c:v>
                </c:pt>
                <c:pt idx="6">
                  <c:v>-1.765731892876321E-2</c:v>
                </c:pt>
                <c:pt idx="7">
                  <c:v>6.5332172909908808</c:v>
                </c:pt>
                <c:pt idx="8">
                  <c:v>-0.18552675151704578</c:v>
                </c:pt>
                <c:pt idx="9">
                  <c:v>-5.3307435411530157E-2</c:v>
                </c:pt>
                <c:pt idx="10">
                  <c:v>1.4339473146721353</c:v>
                </c:pt>
                <c:pt idx="11">
                  <c:v>1.292491544927227</c:v>
                </c:pt>
                <c:pt idx="12">
                  <c:v>-2.4317548668012887</c:v>
                </c:pt>
                <c:pt idx="13">
                  <c:v>0.13545299986726489</c:v>
                </c:pt>
                <c:pt idx="14">
                  <c:v>-1.1331465804938947</c:v>
                </c:pt>
                <c:pt idx="15">
                  <c:v>-1.9209549330523554</c:v>
                </c:pt>
                <c:pt idx="16">
                  <c:v>-5.8174639866015454E-2</c:v>
                </c:pt>
                <c:pt idx="17">
                  <c:v>3.2062716248556917</c:v>
                </c:pt>
                <c:pt idx="18">
                  <c:v>-0.36892928261665059</c:v>
                </c:pt>
                <c:pt idx="19">
                  <c:v>-4.7584321284520281E-2</c:v>
                </c:pt>
                <c:pt idx="20">
                  <c:v>-0.87582738487554934</c:v>
                </c:pt>
                <c:pt idx="21">
                  <c:v>1.6768672658021426</c:v>
                </c:pt>
                <c:pt idx="22">
                  <c:v>-0.17822482361506431</c:v>
                </c:pt>
                <c:pt idx="23">
                  <c:v>1.1205837812468253</c:v>
                </c:pt>
                <c:pt idx="24">
                  <c:v>5.2418763904466426</c:v>
                </c:pt>
                <c:pt idx="25">
                  <c:v>-4.7158686241542966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5.7481696687568764</c:v>
                </c:pt>
                <c:pt idx="1">
                  <c:v>6.7731546683311175</c:v>
                </c:pt>
                <c:pt idx="2">
                  <c:v>6.3309388287176489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2.5562025140321518</c:v>
                </c:pt>
                <c:pt idx="1">
                  <c:v>2.7405311152760436</c:v>
                </c:pt>
                <c:pt idx="2">
                  <c:v>3.0323461240406244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1.4453203570980317</c:v>
                </c:pt>
                <c:pt idx="1">
                  <c:v>1.7988237123174224</c:v>
                </c:pt>
                <c:pt idx="2">
                  <c:v>1.6762431856393731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1.9365825928959843</c:v>
                </c:pt>
                <c:pt idx="1">
                  <c:v>2.2237126489821226</c:v>
                </c:pt>
                <c:pt idx="2">
                  <c:v>3.9393400552148967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1.0344483845276935</c:v>
                </c:pt>
                <c:pt idx="1">
                  <c:v>1.0937859679789801</c:v>
                </c:pt>
                <c:pt idx="2">
                  <c:v>0.96946229227590552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1.7339055424263636</c:v>
                </c:pt>
                <c:pt idx="1">
                  <c:v>1.8689715602194794</c:v>
                </c:pt>
                <c:pt idx="2">
                  <c:v>1.7316522533128553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5.3124497683618719</c:v>
                </c:pt>
                <c:pt idx="1">
                  <c:v>5.6029491461240744</c:v>
                </c:pt>
                <c:pt idx="2">
                  <c:v>5.6452537353992467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9.7650592010942496</c:v>
                </c:pt>
                <c:pt idx="1">
                  <c:v>9.4793085345043036</c:v>
                </c:pt>
                <c:pt idx="2">
                  <c:v>9.2280049713804946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2.2330662346166785</c:v>
                </c:pt>
                <c:pt idx="1">
                  <c:v>1.907004807781344</c:v>
                </c:pt>
                <c:pt idx="2">
                  <c:v>1.0897148343280478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8.0580399414437931</c:v>
                </c:pt>
                <c:pt idx="1">
                  <c:v>7.9746838419037331</c:v>
                </c:pt>
                <c:pt idx="2">
                  <c:v>8.3668334581757389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2.2754987431001226</c:v>
                </c:pt>
                <c:pt idx="1">
                  <c:v>1.9797921457356402</c:v>
                </c:pt>
                <c:pt idx="2">
                  <c:v>1.7453280227142136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9.5935078075990415E-2</c:v>
                </c:pt>
                <c:pt idx="1">
                  <c:v>9.8635977999424668E-2</c:v>
                </c:pt>
                <c:pt idx="2">
                  <c:v>7.8636152506745619E-2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6.3903148076937839</c:v>
                </c:pt>
                <c:pt idx="1">
                  <c:v>5.4329737418231154</c:v>
                </c:pt>
                <c:pt idx="2">
                  <c:v>4.8284617582515743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1.684955047298373</c:v>
                </c:pt>
                <c:pt idx="1">
                  <c:v>1.774301699380042</c:v>
                </c:pt>
                <c:pt idx="2">
                  <c:v>2.1359979337294233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4.0778286457449449</c:v>
                </c:pt>
                <c:pt idx="1">
                  <c:v>3.3367017451106236</c:v>
                </c:pt>
                <c:pt idx="2">
                  <c:v>3.067886141960726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4.6243489980960888</c:v>
                </c:pt>
                <c:pt idx="1">
                  <c:v>4.6563591978862879</c:v>
                </c:pt>
                <c:pt idx="2">
                  <c:v>4.6712627368009638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4.7017521286285096</c:v>
                </c:pt>
                <c:pt idx="1">
                  <c:v>5.6958178781515132</c:v>
                </c:pt>
                <c:pt idx="2">
                  <c:v>7.3928789864114659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4.640030749845617</c:v>
                </c:pt>
                <c:pt idx="1">
                  <c:v>5.3929592253833043</c:v>
                </c:pt>
                <c:pt idx="2">
                  <c:v>5.324018103648168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3.7080864983636324</c:v>
                </c:pt>
                <c:pt idx="1">
                  <c:v>4.1423347519710481</c:v>
                </c:pt>
                <c:pt idx="2">
                  <c:v>4.1323020784425895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4.5053484711492677</c:v>
                </c:pt>
                <c:pt idx="1">
                  <c:v>5.7828403431360398</c:v>
                </c:pt>
                <c:pt idx="2">
                  <c:v>6.3901241073555406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1.4965601178585286</c:v>
                </c:pt>
                <c:pt idx="1">
                  <c:v>1.0895190257857288</c:v>
                </c:pt>
                <c:pt idx="2">
                  <c:v>1.0569031785106846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5.1938040329517223</c:v>
                </c:pt>
                <c:pt idx="1">
                  <c:v>4.3463019525396041</c:v>
                </c:pt>
                <c:pt idx="2">
                  <c:v>3.7395069616701098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3.5785067315793131</c:v>
                </c:pt>
                <c:pt idx="1">
                  <c:v>3.4571774996781546</c:v>
                </c:pt>
                <c:pt idx="2">
                  <c:v>2.6840836451680792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1.9280246618333714</c:v>
                </c:pt>
                <c:pt idx="1">
                  <c:v>1.6824405406601115</c:v>
                </c:pt>
                <c:pt idx="2">
                  <c:v>1.555924418888311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2.2569792028868121</c:v>
                </c:pt>
                <c:pt idx="1">
                  <c:v>1.7192729965455864</c:v>
                </c:pt>
                <c:pt idx="2">
                  <c:v>3.1000348900651566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9.0187818796402102</c:v>
                </c:pt>
                <c:pt idx="1">
                  <c:v>7.9496452747951638</c:v>
                </c:pt>
                <c:pt idx="2">
                  <c:v>6.0868611453913966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0.52600776629234147</c:v>
                </c:pt>
                <c:pt idx="1">
                  <c:v>0.94235895763176103</c:v>
                </c:pt>
                <c:pt idx="2">
                  <c:v>0.80103988092659151</c:v>
                </c:pt>
                <c:pt idx="3">
                  <c:v>2.7897580209545225</c:v>
                </c:pt>
                <c:pt idx="4">
                  <c:v>-2.976823153545002</c:v>
                </c:pt>
                <c:pt idx="5">
                  <c:v>-1.1392633218740613</c:v>
                </c:pt>
                <c:pt idx="6">
                  <c:v>7.7106730998056747</c:v>
                </c:pt>
                <c:pt idx="7">
                  <c:v>12.633631154194148</c:v>
                </c:pt>
                <c:pt idx="8">
                  <c:v>1.6546175956139706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16.39184072984472</c:v>
                </c:pt>
                <c:pt idx="1">
                  <c:v>14.051597630083434</c:v>
                </c:pt>
                <c:pt idx="2">
                  <c:v>11.742040841750413</c:v>
                </c:pt>
                <c:pt idx="3">
                  <c:v>21.841520133716493</c:v>
                </c:pt>
                <c:pt idx="4">
                  <c:v>11.005215926497328</c:v>
                </c:pt>
                <c:pt idx="5">
                  <c:v>17.839770015231963</c:v>
                </c:pt>
                <c:pt idx="6">
                  <c:v>29.324123428744969</c:v>
                </c:pt>
                <c:pt idx="7">
                  <c:v>47.346177030549626</c:v>
                </c:pt>
                <c:pt idx="8">
                  <c:v>17.964416830726591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1.409995877523329E-3</c:v>
                </c:pt>
                <c:pt idx="1">
                  <c:v>1.6532075997364455</c:v>
                </c:pt>
                <c:pt idx="2">
                  <c:v>7.2646069703737375</c:v>
                </c:pt>
                <c:pt idx="3">
                  <c:v>0.99522110941189723</c:v>
                </c:pt>
                <c:pt idx="4">
                  <c:v>0.91511273184084096</c:v>
                </c:pt>
                <c:pt idx="5">
                  <c:v>3.458690342567678</c:v>
                </c:pt>
                <c:pt idx="6">
                  <c:v>-1.765731892876321E-2</c:v>
                </c:pt>
                <c:pt idx="7">
                  <c:v>6.5332172909908808</c:v>
                </c:pt>
                <c:pt idx="8">
                  <c:v>-0.18552675151704578</c:v>
                </c:pt>
                <c:pt idx="9">
                  <c:v>-5.3307435411530157E-2</c:v>
                </c:pt>
                <c:pt idx="10">
                  <c:v>1.4339473146721353</c:v>
                </c:pt>
                <c:pt idx="11">
                  <c:v>1.292491544927227</c:v>
                </c:pt>
                <c:pt idx="12">
                  <c:v>-2.4317548668012887</c:v>
                </c:pt>
                <c:pt idx="13">
                  <c:v>0.13545299986726489</c:v>
                </c:pt>
                <c:pt idx="14">
                  <c:v>-1.1331465804938947</c:v>
                </c:pt>
                <c:pt idx="15">
                  <c:v>-1.9209549330523554</c:v>
                </c:pt>
                <c:pt idx="16">
                  <c:v>-5.8174639866015454E-2</c:v>
                </c:pt>
                <c:pt idx="17">
                  <c:v>3.2062716248556917</c:v>
                </c:pt>
                <c:pt idx="18">
                  <c:v>-0.36892928261665059</c:v>
                </c:pt>
                <c:pt idx="19">
                  <c:v>-4.7584321284520281E-2</c:v>
                </c:pt>
                <c:pt idx="20">
                  <c:v>-0.87582738487554934</c:v>
                </c:pt>
                <c:pt idx="21">
                  <c:v>1.6768672658021426</c:v>
                </c:pt>
                <c:pt idx="22">
                  <c:v>-0.17822482361506431</c:v>
                </c:pt>
                <c:pt idx="23">
                  <c:v>1.1205837812468253</c:v>
                </c:pt>
                <c:pt idx="24">
                  <c:v>5.2418763904466426</c:v>
                </c:pt>
                <c:pt idx="25">
                  <c:v>-4.7158686241542966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10.757571480073493</c:v>
                </c:pt>
                <c:pt idx="1">
                  <c:v>7.2068453506530963</c:v>
                </c:pt>
                <c:pt idx="2">
                  <c:v>15.794540912672579</c:v>
                </c:pt>
                <c:pt idx="3">
                  <c:v>10.417043091840831</c:v>
                </c:pt>
                <c:pt idx="4">
                  <c:v>7.9001413379266845</c:v>
                </c:pt>
                <c:pt idx="5">
                  <c:v>13.234451688109537</c:v>
                </c:pt>
                <c:pt idx="6">
                  <c:v>2.2441300470874941</c:v>
                </c:pt>
                <c:pt idx="7">
                  <c:v>13.446819379210304</c:v>
                </c:pt>
                <c:pt idx="8">
                  <c:v>0.92907520908725805</c:v>
                </c:pt>
                <c:pt idx="9">
                  <c:v>2.5699760785156895</c:v>
                </c:pt>
                <c:pt idx="10">
                  <c:v>10.134122714844228</c:v>
                </c:pt>
                <c:pt idx="11">
                  <c:v>17.518967573477781</c:v>
                </c:pt>
                <c:pt idx="12">
                  <c:v>0.32080244175418038</c:v>
                </c:pt>
                <c:pt idx="13">
                  <c:v>2.133680427333521</c:v>
                </c:pt>
                <c:pt idx="14">
                  <c:v>4.0622822665832912</c:v>
                </c:pt>
                <c:pt idx="15">
                  <c:v>2.501987988426265</c:v>
                </c:pt>
                <c:pt idx="16">
                  <c:v>2.3072652441542543</c:v>
                </c:pt>
                <c:pt idx="17">
                  <c:v>18.983959648666257</c:v>
                </c:pt>
                <c:pt idx="18">
                  <c:v>2.7714426029061179</c:v>
                </c:pt>
                <c:pt idx="19">
                  <c:v>8.6117882144113561E-2</c:v>
                </c:pt>
                <c:pt idx="20">
                  <c:v>7.000769595638233</c:v>
                </c:pt>
                <c:pt idx="21">
                  <c:v>4.7412712461121824</c:v>
                </c:pt>
                <c:pt idx="22">
                  <c:v>4.3330786936830652</c:v>
                </c:pt>
                <c:pt idx="23">
                  <c:v>9.7185189364003683</c:v>
                </c:pt>
                <c:pt idx="24">
                  <c:v>9.8018519569203946</c:v>
                </c:pt>
                <c:pt idx="25">
                  <c:v>6.5899887729243307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44960.561574074076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automation/Data/Results/Workbooks/LEPs/ST_LEP/ST_LEP_Database.Main.xlsx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Stoke-on-Trent and Staffordshire</v>
      </c>
      <c r="L1" s="19" t="str">
        <f>CONCATENATE("Industry Table 1.1  Employment by Industry Sector (SIC 2007), ",B$5,"-",F$5,", ",Info!B5)</f>
        <v>Industry Table 1.1  Employment by Industry Sector (SIC 2007), 2015-2035, Stoke-on-Trent and Staffordshire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8.3159999999999918</v>
      </c>
      <c r="N5" s="11">
        <f t="shared" si="1"/>
        <v>8.5100000000000016</v>
      </c>
      <c r="O5" s="11">
        <f t="shared" si="1"/>
        <v>6.6750000000000007</v>
      </c>
      <c r="P5" s="11">
        <f t="shared" si="1"/>
        <v>6.6960000000000086</v>
      </c>
      <c r="Q5" s="11">
        <f t="shared" si="1"/>
        <v>6.5839999999999979</v>
      </c>
      <c r="R5" s="40">
        <f t="shared" ref="R5:R10" si="2">IF(D$5-B$5 &lt;&gt; 0,(EXP(LN(D7/B7)/(D$5-B$5))-1)*100,0)</f>
        <v>-4.3010092098147439</v>
      </c>
      <c r="S5" s="40">
        <f t="shared" si="0"/>
        <v>-9.1469746976347022E-2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38.19699999999996</v>
      </c>
      <c r="N6" s="11">
        <f t="shared" si="1"/>
        <v>38.390000000000057</v>
      </c>
      <c r="O6" s="11">
        <f t="shared" si="1"/>
        <v>36.809999999999974</v>
      </c>
      <c r="P6" s="11">
        <f t="shared" si="1"/>
        <v>37.072999999999951</v>
      </c>
      <c r="Q6" s="11">
        <f t="shared" si="1"/>
        <v>34.079999999999941</v>
      </c>
      <c r="R6" s="40">
        <f t="shared" si="2"/>
        <v>-0.7370192163988154</v>
      </c>
      <c r="S6" s="40">
        <f t="shared" si="0"/>
        <v>-0.51240832280990967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8.3159999999999918</v>
      </c>
      <c r="C7" s="11">
        <f t="array" ref="C7:C12">MMULT(aggregation!$B$3:$W$8,'Ind T2'!C5:C26)</f>
        <v>8.5100000000000016</v>
      </c>
      <c r="D7" s="11">
        <f t="array" ref="D7:D12">MMULT(aggregation!$B$3:$W$8,'Ind T2'!D5:D26)</f>
        <v>6.6750000000000007</v>
      </c>
      <c r="E7" s="11">
        <f t="array" ref="E7:E12">MMULT(aggregation!$B$3:$W$8,'Ind T2'!E5:E26)</f>
        <v>6.6960000000000086</v>
      </c>
      <c r="F7" s="11">
        <f t="array" ref="F7:F12">MMULT(aggregation!$B$3:$W$8,'Ind T2'!F5:F26)</f>
        <v>6.5839999999999979</v>
      </c>
      <c r="G7" s="11"/>
      <c r="H7" s="11">
        <f>F7-D7</f>
        <v>-9.1000000000002856E-2</v>
      </c>
      <c r="I7" s="11">
        <f t="array" ref="I7:I12">MMULT(aggregation!$B$3:$W$8,'RD T1'!AB7:AB28)</f>
        <v>3.175727664650573</v>
      </c>
      <c r="J7" s="11">
        <f>SUM(H7:I7)</f>
        <v>3.0847276646505701</v>
      </c>
      <c r="K7" s="11"/>
      <c r="L7" t="str">
        <f t="shared" si="1"/>
        <v>Construction</v>
      </c>
      <c r="M7" s="11">
        <f t="shared" si="1"/>
        <v>21.404999999999966</v>
      </c>
      <c r="N7" s="11">
        <f t="shared" si="1"/>
        <v>26.308999999999926</v>
      </c>
      <c r="O7" s="11">
        <f t="shared" si="1"/>
        <v>24.876999999999938</v>
      </c>
      <c r="P7" s="11">
        <f t="shared" si="1"/>
        <v>24.805000000000007</v>
      </c>
      <c r="Q7" s="11">
        <f t="shared" si="1"/>
        <v>25.190999999999971</v>
      </c>
      <c r="R7" s="40">
        <f>IF(D$5-B$5 &lt;&gt; 0,(EXP(LN(D9/B9)/(D$5-B$5))-1)*100,0)</f>
        <v>3.0520308363329196</v>
      </c>
      <c r="S7" s="40">
        <f t="shared" si="0"/>
        <v>8.3655678839722469E-2</v>
      </c>
    </row>
    <row r="8" spans="1:19" x14ac:dyDescent="0.2">
      <c r="A8" t="str">
        <f>name!C5</f>
        <v>Manufacturing</v>
      </c>
      <c r="B8" s="11">
        <v>38.19699999999996</v>
      </c>
      <c r="C8" s="11">
        <v>38.390000000000057</v>
      </c>
      <c r="D8" s="11">
        <v>36.809999999999974</v>
      </c>
      <c r="E8" s="11">
        <v>37.072999999999951</v>
      </c>
      <c r="F8" s="11">
        <v>34.079999999999941</v>
      </c>
      <c r="G8" s="11"/>
      <c r="H8" s="11">
        <f t="shared" ref="H8:H12" si="3">F8-D8</f>
        <v>-2.7300000000000324</v>
      </c>
      <c r="I8" s="11">
        <v>15.182750110591735</v>
      </c>
      <c r="J8" s="11">
        <f t="shared" ref="J8:J12" si="4">SUM(H8:I8)</f>
        <v>12.452750110591703</v>
      </c>
      <c r="K8" s="11"/>
      <c r="L8" t="str">
        <f t="shared" si="1"/>
        <v>Trade, accomod. and transport</v>
      </c>
      <c r="M8" s="11">
        <f t="shared" si="1"/>
        <v>93.588999999999984</v>
      </c>
      <c r="N8" s="11">
        <f t="shared" si="1"/>
        <v>94.964999999999904</v>
      </c>
      <c r="O8" s="11">
        <f t="shared" si="1"/>
        <v>93.282000000000068</v>
      </c>
      <c r="P8" s="11">
        <f t="shared" si="1"/>
        <v>98.121999999999929</v>
      </c>
      <c r="Q8" s="11">
        <f t="shared" si="1"/>
        <v>103.66</v>
      </c>
      <c r="R8" s="40">
        <f t="shared" si="2"/>
        <v>-6.5692253468507822E-2</v>
      </c>
      <c r="S8" s="40">
        <f t="shared" si="0"/>
        <v>0.70573968439637813</v>
      </c>
    </row>
    <row r="9" spans="1:19" x14ac:dyDescent="0.2">
      <c r="A9" t="str">
        <f>name!C6</f>
        <v>Construction</v>
      </c>
      <c r="B9" s="11">
        <v>21.404999999999966</v>
      </c>
      <c r="C9" s="11">
        <v>26.308999999999926</v>
      </c>
      <c r="D9" s="11">
        <v>24.876999999999938</v>
      </c>
      <c r="E9" s="11">
        <v>24.805000000000007</v>
      </c>
      <c r="F9" s="11">
        <v>25.190999999999971</v>
      </c>
      <c r="G9" s="11"/>
      <c r="H9" s="11">
        <f t="shared" si="3"/>
        <v>0.31400000000003203</v>
      </c>
      <c r="I9" s="11">
        <v>10.362208637173755</v>
      </c>
      <c r="J9" s="11">
        <f t="shared" si="4"/>
        <v>10.676208637173787</v>
      </c>
      <c r="K9" s="11"/>
      <c r="L9" t="str">
        <f t="shared" si="1"/>
        <v>Business and other services</v>
      </c>
      <c r="M9" s="11">
        <f t="shared" si="1"/>
        <v>76.639000000000038</v>
      </c>
      <c r="N9" s="11">
        <f t="shared" si="1"/>
        <v>80.360000000000014</v>
      </c>
      <c r="O9" s="11">
        <f t="shared" si="1"/>
        <v>78.188999999999993</v>
      </c>
      <c r="P9" s="11">
        <f t="shared" si="1"/>
        <v>80.755999999999929</v>
      </c>
      <c r="Q9" s="11">
        <f t="shared" si="1"/>
        <v>85.373000000000005</v>
      </c>
      <c r="R9" s="40">
        <f t="shared" si="2"/>
        <v>0.40126064611576417</v>
      </c>
      <c r="S9" s="40">
        <f t="shared" si="0"/>
        <v>0.58772650048697361</v>
      </c>
    </row>
    <row r="10" spans="1:19" x14ac:dyDescent="0.2">
      <c r="A10" t="str">
        <f>name!C7</f>
        <v>Trade, accomod. and transport</v>
      </c>
      <c r="B10" s="11">
        <v>93.588999999999984</v>
      </c>
      <c r="C10" s="11">
        <v>94.964999999999904</v>
      </c>
      <c r="D10" s="11">
        <v>93.282000000000068</v>
      </c>
      <c r="E10" s="11">
        <v>98.121999999999929</v>
      </c>
      <c r="F10" s="11">
        <v>103.66</v>
      </c>
      <c r="G10" s="11"/>
      <c r="H10" s="11">
        <f t="shared" si="3"/>
        <v>10.377999999999929</v>
      </c>
      <c r="I10" s="11">
        <v>47.57990829252995</v>
      </c>
      <c r="J10" s="11">
        <f t="shared" si="4"/>
        <v>57.957908292529879</v>
      </c>
      <c r="K10" s="11"/>
      <c r="L10" t="str">
        <f t="shared" si="1"/>
        <v>Non-marketed services</v>
      </c>
      <c r="M10" s="11">
        <f t="shared" si="1"/>
        <v>84.817000000000064</v>
      </c>
      <c r="N10" s="11">
        <f t="shared" si="1"/>
        <v>88.649000000000044</v>
      </c>
      <c r="O10" s="11">
        <f t="shared" si="1"/>
        <v>88.294999999999888</v>
      </c>
      <c r="P10" s="11">
        <f t="shared" si="1"/>
        <v>91.890999999999963</v>
      </c>
      <c r="Q10" s="11">
        <f t="shared" si="1"/>
        <v>96.181999999999988</v>
      </c>
      <c r="R10" s="40">
        <f t="shared" si="2"/>
        <v>0.80698846865856488</v>
      </c>
      <c r="S10" s="40">
        <f t="shared" si="0"/>
        <v>0.57202149131341251</v>
      </c>
    </row>
    <row r="11" spans="1:19" x14ac:dyDescent="0.2">
      <c r="A11" t="str">
        <f>name!C8</f>
        <v>Business and other services</v>
      </c>
      <c r="B11" s="11">
        <v>76.639000000000038</v>
      </c>
      <c r="C11" s="11">
        <v>80.360000000000014</v>
      </c>
      <c r="D11" s="11">
        <v>78.188999999999993</v>
      </c>
      <c r="E11" s="11">
        <v>80.755999999999929</v>
      </c>
      <c r="F11" s="11">
        <v>85.373000000000005</v>
      </c>
      <c r="G11" s="11"/>
      <c r="H11" s="11">
        <f t="shared" si="3"/>
        <v>7.1840000000000117</v>
      </c>
      <c r="I11" s="11">
        <v>38.568825323230172</v>
      </c>
      <c r="J11" s="11">
        <f t="shared" si="4"/>
        <v>45.752825323230184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84.817000000000064</v>
      </c>
      <c r="C12" s="11">
        <v>88.649000000000044</v>
      </c>
      <c r="D12" s="11">
        <v>88.294999999999888</v>
      </c>
      <c r="E12" s="11">
        <v>91.890999999999963</v>
      </c>
      <c r="F12" s="11">
        <v>96.181999999999988</v>
      </c>
      <c r="G12" s="11"/>
      <c r="H12" s="11">
        <f t="shared" si="3"/>
        <v>7.8870000000000999</v>
      </c>
      <c r="I12" s="11">
        <v>49.695282538969437</v>
      </c>
      <c r="J12" s="11">
        <f t="shared" si="4"/>
        <v>57.582282538969537</v>
      </c>
      <c r="K12" s="11"/>
      <c r="L12" s="24" t="str">
        <f t="shared" ref="L12:Q12" si="5">A14</f>
        <v>All industries</v>
      </c>
      <c r="M12" s="34">
        <f t="shared" si="5"/>
        <v>322.96299999999997</v>
      </c>
      <c r="N12" s="34">
        <f t="shared" si="5"/>
        <v>337.18299999999994</v>
      </c>
      <c r="O12" s="34">
        <f t="shared" si="5"/>
        <v>328.12799999999987</v>
      </c>
      <c r="P12" s="34">
        <f t="shared" si="5"/>
        <v>339.34299999999979</v>
      </c>
      <c r="Q12" s="34">
        <f t="shared" si="5"/>
        <v>351.06999999999994</v>
      </c>
      <c r="R12" s="43">
        <f>IF(D$5-B$5 &lt;&gt; 0,(EXP(LN(D14/B14)/(D$5-B$5))-1)*100,0)</f>
        <v>0.31782420520671817</v>
      </c>
      <c r="S12" s="43">
        <f>F41</f>
        <v>0.45156220068820474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322.96299999999997</v>
      </c>
      <c r="C14" s="34">
        <f t="shared" ref="C14:F14" si="6">SUM(C7:C12)</f>
        <v>337.18299999999994</v>
      </c>
      <c r="D14" s="34">
        <f t="shared" si="6"/>
        <v>328.12799999999987</v>
      </c>
      <c r="E14" s="34">
        <f t="shared" si="6"/>
        <v>339.34299999999979</v>
      </c>
      <c r="F14" s="34">
        <f t="shared" si="6"/>
        <v>351.06999999999994</v>
      </c>
      <c r="G14" s="34"/>
      <c r="H14" s="34">
        <f>SUM(H7:H12)</f>
        <v>22.942000000000036</v>
      </c>
      <c r="I14" s="34">
        <f>SUM(I7:I12)</f>
        <v>164.56470256714562</v>
      </c>
      <c r="J14" s="34">
        <f t="shared" ref="J14" si="7">SUM(J7:J12)</f>
        <v>187.50670256714565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2.5749079615931212</v>
      </c>
      <c r="C20" s="18">
        <f t="shared" si="8"/>
        <v>2.5238520328723579</v>
      </c>
      <c r="D20" s="18">
        <f t="shared" si="8"/>
        <v>2.0342671152720899</v>
      </c>
      <c r="E20" s="18">
        <f t="shared" si="8"/>
        <v>1.9732247313190527</v>
      </c>
      <c r="F20" s="18">
        <f t="shared" si="8"/>
        <v>1.8754094625003559</v>
      </c>
      <c r="G20" s="351"/>
      <c r="H20" s="40">
        <f>IF(D7&gt;0,(H7/D7)*100,0)</f>
        <v>-1.3632958801498554</v>
      </c>
      <c r="I20" s="40">
        <f>IF(D7&gt;0,(I7/D7)*100,0)</f>
        <v>47.57644441424079</v>
      </c>
      <c r="J20" s="40">
        <f>IF(D7&gt;0,(J7/D7)*100,0)</f>
        <v>46.213148534090934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11.827051395980332</v>
      </c>
      <c r="C21" s="18">
        <f t="shared" si="8"/>
        <v>11.385508759338419</v>
      </c>
      <c r="D21" s="18">
        <f t="shared" si="8"/>
        <v>11.218183148039786</v>
      </c>
      <c r="E21" s="18">
        <f t="shared" si="8"/>
        <v>10.92493435845147</v>
      </c>
      <c r="F21" s="18">
        <f t="shared" si="8"/>
        <v>9.7074657475716943</v>
      </c>
      <c r="G21" s="351"/>
      <c r="H21" s="40">
        <f t="shared" ref="H21:H25" si="9">IF(D8&gt;0,(H8/D8)*100,0)</f>
        <v>-7.4164629176855055</v>
      </c>
      <c r="I21" s="40">
        <f t="shared" ref="I21:I25" si="10">IF(D8&gt;0,(I8/D8)*100,0)</f>
        <v>41.246264902449731</v>
      </c>
      <c r="J21" s="40">
        <f t="shared" ref="J21:J27" si="11">IF(D8&gt;0,(J8/D8)*100,0)</f>
        <v>33.829801984764224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6.6276941940717569</v>
      </c>
      <c r="C22" s="18">
        <f t="shared" si="8"/>
        <v>7.8025879122019592</v>
      </c>
      <c r="D22" s="18">
        <f t="shared" si="8"/>
        <v>7.5814925882582251</v>
      </c>
      <c r="E22" s="18">
        <f t="shared" si="8"/>
        <v>7.3097131810586999</v>
      </c>
      <c r="F22" s="18">
        <f t="shared" si="8"/>
        <v>7.1754920671091167</v>
      </c>
      <c r="G22" s="351"/>
      <c r="H22" s="40">
        <f t="shared" si="9"/>
        <v>1.2622100735620565</v>
      </c>
      <c r="I22" s="40">
        <f t="shared" si="10"/>
        <v>41.653771102519514</v>
      </c>
      <c r="J22" s="40">
        <f t="shared" si="11"/>
        <v>42.915981176081573</v>
      </c>
      <c r="K22" s="351"/>
    </row>
    <row r="23" spans="1:12" x14ac:dyDescent="0.2">
      <c r="A23" t="str">
        <f>$A$10</f>
        <v>Trade, accomod. and transport</v>
      </c>
      <c r="B23" s="18">
        <f t="shared" si="8"/>
        <v>28.978242089651136</v>
      </c>
      <c r="C23" s="18">
        <f t="shared" si="8"/>
        <v>28.164231292799435</v>
      </c>
      <c r="D23" s="18">
        <f t="shared" si="8"/>
        <v>28.428540081919284</v>
      </c>
      <c r="E23" s="18">
        <f t="shared" si="8"/>
        <v>28.915286303238901</v>
      </c>
      <c r="F23" s="18">
        <f t="shared" si="8"/>
        <v>29.526874982197288</v>
      </c>
      <c r="G23" s="351"/>
      <c r="H23" s="40">
        <f t="shared" si="9"/>
        <v>11.125404686863405</v>
      </c>
      <c r="I23" s="40">
        <f t="shared" si="10"/>
        <v>51.006526760285922</v>
      </c>
      <c r="J23" s="40">
        <f t="shared" si="11"/>
        <v>62.131931447149327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23.729962875004272</v>
      </c>
      <c r="C24" s="18">
        <f t="shared" si="8"/>
        <v>23.832755506653665</v>
      </c>
      <c r="D24" s="18">
        <f t="shared" si="8"/>
        <v>23.828810708016391</v>
      </c>
      <c r="E24" s="18">
        <f t="shared" si="8"/>
        <v>23.797750358781521</v>
      </c>
      <c r="F24" s="18">
        <f t="shared" si="8"/>
        <v>24.317942290711258</v>
      </c>
      <c r="G24" s="351"/>
      <c r="H24" s="40">
        <f t="shared" si="9"/>
        <v>9.1879931959738741</v>
      </c>
      <c r="I24" s="40">
        <f t="shared" si="10"/>
        <v>49.327687172402989</v>
      </c>
      <c r="J24" s="40">
        <f t="shared" si="11"/>
        <v>58.515680368376863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26.262141483699391</v>
      </c>
      <c r="C25" s="18">
        <f t="shared" si="8"/>
        <v>26.291064496134165</v>
      </c>
      <c r="D25" s="18">
        <f t="shared" si="8"/>
        <v>26.908706358494221</v>
      </c>
      <c r="E25" s="18">
        <f t="shared" si="8"/>
        <v>27.079091067150351</v>
      </c>
      <c r="F25" s="18">
        <f t="shared" si="8"/>
        <v>27.396815449910278</v>
      </c>
      <c r="G25" s="351"/>
      <c r="H25" s="40">
        <f t="shared" si="9"/>
        <v>8.9325556373521824</v>
      </c>
      <c r="I25" s="40">
        <f t="shared" si="10"/>
        <v>56.283235221665443</v>
      </c>
      <c r="J25" s="40">
        <f t="shared" si="11"/>
        <v>65.215790859017616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6.9917836941681424</v>
      </c>
      <c r="I27" s="43">
        <f>IF(D14&gt;0,(I14/D14)*100,0)</f>
        <v>50.152593672940341</v>
      </c>
      <c r="J27" s="43">
        <f t="shared" si="11"/>
        <v>57.144377367108476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Stoke-on-Trent and Staffordshire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0.5781793567106952</v>
      </c>
      <c r="C34" s="18">
        <f t="shared" si="12"/>
        <v>-21.562867215041138</v>
      </c>
      <c r="D34" s="18">
        <f t="shared" si="12"/>
        <v>6.2842315531774773E-2</v>
      </c>
      <c r="E34" s="18">
        <f t="shared" si="12"/>
        <v>-0.16853651556320015</v>
      </c>
      <c r="F34" s="18">
        <f t="shared" ref="F34:F39" si="13">IF(F$5-D$5 &lt;&gt; 0,(EXP(LN(F7/D7)/(F$5-D$5))-1)*100,0)</f>
        <v>-9.1469746976347022E-2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0.12608017720074916</v>
      </c>
      <c r="C35" s="18">
        <f t="shared" si="12"/>
        <v>-4.1156551185206558</v>
      </c>
      <c r="D35" s="18">
        <f t="shared" si="12"/>
        <v>0.14248930911244795</v>
      </c>
      <c r="E35" s="18">
        <f t="shared" si="12"/>
        <v>-0.83824933150541403</v>
      </c>
      <c r="F35" s="18">
        <f t="shared" si="13"/>
        <v>-0.51240832280990967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5.2924611522120246</v>
      </c>
      <c r="C36" s="18">
        <f t="shared" si="12"/>
        <v>-5.4430042951081115</v>
      </c>
      <c r="D36" s="18">
        <f t="shared" si="12"/>
        <v>-5.7951922775312248E-2</v>
      </c>
      <c r="E36" s="18">
        <f t="shared" si="12"/>
        <v>0.15453470316539875</v>
      </c>
      <c r="F36" s="18">
        <f t="shared" si="13"/>
        <v>8.3655678839722469E-2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0.36555521557593007</v>
      </c>
      <c r="C37" s="18">
        <f t="shared" si="12"/>
        <v>-1.772231874901109</v>
      </c>
      <c r="D37" s="18">
        <f>IF(E$5-D$5 &lt;&gt; 0,(EXP(LN(E10/D10)/(E$5-D$5))-1)*100,0)</f>
        <v>1.016823656500776</v>
      </c>
      <c r="E37" s="18">
        <f t="shared" si="12"/>
        <v>0.55055712967797543</v>
      </c>
      <c r="F37" s="18">
        <f t="shared" si="13"/>
        <v>0.70573968439637813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1.1923134163286164</v>
      </c>
      <c r="C38" s="18">
        <f t="shared" si="12"/>
        <v>-2.7015928322548732</v>
      </c>
      <c r="D38" s="18">
        <f t="shared" si="12"/>
        <v>0.64815730789238302</v>
      </c>
      <c r="E38" s="18">
        <f t="shared" si="12"/>
        <v>0.55752470451477798</v>
      </c>
      <c r="F38" s="18">
        <f t="shared" si="13"/>
        <v>0.58772650048697361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1.110843495384195</v>
      </c>
      <c r="C39" s="18">
        <f t="shared" si="12"/>
        <v>-0.39932768559166609</v>
      </c>
      <c r="D39" s="18">
        <f t="shared" si="12"/>
        <v>0.80158787296569223</v>
      </c>
      <c r="E39" s="18">
        <f t="shared" si="12"/>
        <v>0.4574344311186751</v>
      </c>
      <c r="F39" s="18">
        <f t="shared" si="13"/>
        <v>0.57202149131341251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1.0830238020725247</v>
      </c>
      <c r="C41" s="18">
        <f>IF(D$5-C$5 &lt;&gt; 0,(EXP(LN(D14/C14)/(D$5-C$5))-1)*100,0)</f>
        <v>-2.6854853299247194</v>
      </c>
      <c r="D41" s="18">
        <f>IF(E$5-D$5 &lt;&gt; 0,(EXP(LN(E14/D14)/(E$5-D$5))-1)*100,0)</f>
        <v>0.67441639592689118</v>
      </c>
      <c r="E41" s="18">
        <f>IF(F$5-E$5 &lt;&gt; 0,(EXP(LN(F14/E14)/(F$5-E$5))-1)*100,0)</f>
        <v>0.34032016372833596</v>
      </c>
      <c r="F41" s="18">
        <f>IF(F$5-D$5 &lt;&gt; 0,(EXP(LN(F14/D14)/(F$5-D$5))-1)*100,0)</f>
        <v>0.45156220068820474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0.19400000000000972</v>
      </c>
      <c r="C45" s="27">
        <f>D7-C7</f>
        <v>-1.8350000000000009</v>
      </c>
      <c r="D45" s="27">
        <f>E7-D7</f>
        <v>2.1000000000007901E-2</v>
      </c>
      <c r="E45" s="27">
        <f>F7-E7</f>
        <v>-0.11200000000001076</v>
      </c>
      <c r="F45" s="27">
        <f>F7-D7</f>
        <v>-9.1000000000002856E-2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0.19300000000009732</v>
      </c>
      <c r="C46" s="27">
        <f>D8-C8</f>
        <v>-1.5800000000000836</v>
      </c>
      <c r="D46" s="27">
        <f t="shared" si="14"/>
        <v>0.26299999999997681</v>
      </c>
      <c r="E46" s="27">
        <f t="shared" si="14"/>
        <v>-2.9930000000000092</v>
      </c>
      <c r="F46" s="27">
        <f t="shared" ref="F46:F52" si="15">F8-D8</f>
        <v>-2.7300000000000324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4.9039999999999608</v>
      </c>
      <c r="C47" s="27">
        <f t="shared" ref="C47:C50" si="16">D9-C9</f>
        <v>-1.4319999999999879</v>
      </c>
      <c r="D47" s="27">
        <f t="shared" si="14"/>
        <v>-7.1999999999931674E-2</v>
      </c>
      <c r="E47" s="27">
        <f t="shared" si="14"/>
        <v>0.38599999999996371</v>
      </c>
      <c r="F47" s="27">
        <f t="shared" si="15"/>
        <v>0.31400000000003203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1.3759999999999195</v>
      </c>
      <c r="C48" s="27">
        <f t="shared" si="16"/>
        <v>-1.6829999999998364</v>
      </c>
      <c r="D48" s="27">
        <f t="shared" si="14"/>
        <v>4.8399999999998613</v>
      </c>
      <c r="E48" s="27">
        <f t="shared" si="14"/>
        <v>5.5380000000000678</v>
      </c>
      <c r="F48" s="27">
        <f t="shared" si="15"/>
        <v>10.377999999999929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3.7209999999999752</v>
      </c>
      <c r="C49" s="27">
        <f t="shared" si="16"/>
        <v>-2.1710000000000207</v>
      </c>
      <c r="D49" s="27">
        <f t="shared" si="14"/>
        <v>2.5669999999999362</v>
      </c>
      <c r="E49" s="27">
        <f t="shared" si="14"/>
        <v>4.6170000000000755</v>
      </c>
      <c r="F49" s="27">
        <f t="shared" si="15"/>
        <v>7.1840000000000117</v>
      </c>
    </row>
    <row r="50" spans="1:6" x14ac:dyDescent="0.2">
      <c r="A50" t="str">
        <f>$A$12</f>
        <v>Non-marketed services</v>
      </c>
      <c r="B50" s="27">
        <f t="shared" si="14"/>
        <v>3.8319999999999794</v>
      </c>
      <c r="C50" s="27">
        <f t="shared" si="16"/>
        <v>-0.35400000000015552</v>
      </c>
      <c r="D50" s="27">
        <f t="shared" si="14"/>
        <v>3.5960000000000747</v>
      </c>
      <c r="E50" s="27">
        <f t="shared" si="14"/>
        <v>4.2910000000000252</v>
      </c>
      <c r="F50" s="27">
        <f t="shared" si="15"/>
        <v>7.8870000000000999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14.21999999999997</v>
      </c>
      <c r="C52" s="29">
        <f>D14-C14</f>
        <v>-9.0550000000000637</v>
      </c>
      <c r="D52" s="29">
        <f t="shared" si="14"/>
        <v>11.214999999999918</v>
      </c>
      <c r="E52" s="29">
        <f t="shared" si="14"/>
        <v>11.727000000000146</v>
      </c>
      <c r="F52" s="29">
        <f t="shared" si="15"/>
        <v>22.942000000000064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Stoke-on-Trent and Staffordshire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5.9149999999999983</v>
      </c>
      <c r="C5" s="11">
        <v>5.1690000000000005</v>
      </c>
      <c r="D5" s="11">
        <v>3.4770000000000021</v>
      </c>
      <c r="E5" s="11">
        <v>3.6410000000000089</v>
      </c>
      <c r="F5" s="11">
        <v>3.6449999999999974</v>
      </c>
      <c r="G5" s="10"/>
    </row>
    <row r="6" spans="1:7" x14ac:dyDescent="0.2">
      <c r="A6" s="10" t="str">
        <f>name!B5</f>
        <v>Mining and quarrying</v>
      </c>
      <c r="B6" s="11">
        <v>0.22000000000000069</v>
      </c>
      <c r="C6" s="11">
        <v>0.46600000000000091</v>
      </c>
      <c r="D6" s="11">
        <v>0.50000000000000111</v>
      </c>
      <c r="E6" s="11">
        <v>0.34199999999999919</v>
      </c>
      <c r="F6" s="11">
        <v>0.18900000000000031</v>
      </c>
    </row>
    <row r="7" spans="1:7" x14ac:dyDescent="0.2">
      <c r="A7" s="10" t="str">
        <f>name!B6</f>
        <v>Food drink and tobacco</v>
      </c>
      <c r="B7" s="11">
        <v>3.5819999999999927</v>
      </c>
      <c r="C7" s="11">
        <v>3.2199999999999975</v>
      </c>
      <c r="D7" s="11">
        <v>3.1910000000000029</v>
      </c>
      <c r="E7" s="11">
        <v>3.21200000000001</v>
      </c>
      <c r="F7" s="11">
        <v>3.1239999999999917</v>
      </c>
      <c r="G7" s="11"/>
    </row>
    <row r="8" spans="1:7" x14ac:dyDescent="0.2">
      <c r="A8" s="10" t="str">
        <f>name!B7</f>
        <v>Engineering</v>
      </c>
      <c r="B8" s="11">
        <v>7.6409999999999938</v>
      </c>
      <c r="C8" s="11">
        <v>6.8180000000000183</v>
      </c>
      <c r="D8" s="11">
        <v>6.2629999999999866</v>
      </c>
      <c r="E8" s="11">
        <v>6.789000000000005</v>
      </c>
      <c r="F8" s="11">
        <v>6.2139999999999951</v>
      </c>
      <c r="G8" s="11"/>
    </row>
    <row r="9" spans="1:7" x14ac:dyDescent="0.2">
      <c r="A9" s="10" t="str">
        <f>name!B8</f>
        <v>Rest of manufacturing</v>
      </c>
      <c r="B9" s="11">
        <v>26.973999999999975</v>
      </c>
      <c r="C9" s="11">
        <v>28.352000000000039</v>
      </c>
      <c r="D9" s="11">
        <v>27.35599999999998</v>
      </c>
      <c r="E9" s="11">
        <v>27.071999999999939</v>
      </c>
      <c r="F9" s="11">
        <v>24.741999999999951</v>
      </c>
      <c r="G9" s="11"/>
    </row>
    <row r="10" spans="1:7" x14ac:dyDescent="0.2">
      <c r="A10" s="10" t="str">
        <f>name!B9</f>
        <v>Electricity and gas</v>
      </c>
      <c r="B10" s="11">
        <v>0.43099999999999999</v>
      </c>
      <c r="C10" s="11">
        <v>0.35399999999999976</v>
      </c>
      <c r="D10" s="11">
        <v>0.40499999999999936</v>
      </c>
      <c r="E10" s="11">
        <v>0.38200000000000012</v>
      </c>
      <c r="F10" s="11">
        <v>0.37500000000000089</v>
      </c>
      <c r="G10" s="11"/>
    </row>
    <row r="11" spans="1:7" x14ac:dyDescent="0.2">
      <c r="A11" s="10" t="str">
        <f>name!B10</f>
        <v>Water and sewerage</v>
      </c>
      <c r="B11" s="11">
        <v>1.7499999999999938</v>
      </c>
      <c r="C11" s="11">
        <v>2.5209999999999995</v>
      </c>
      <c r="D11" s="11">
        <v>2.2929999999999988</v>
      </c>
      <c r="E11" s="11">
        <v>2.331</v>
      </c>
      <c r="F11" s="11">
        <v>2.3749999999999987</v>
      </c>
      <c r="G11" s="11"/>
    </row>
    <row r="12" spans="1:7" x14ac:dyDescent="0.2">
      <c r="A12" s="10" t="str">
        <f>name!B11</f>
        <v>Construction</v>
      </c>
      <c r="B12" s="11">
        <v>21.404999999999966</v>
      </c>
      <c r="C12" s="11">
        <v>26.308999999999926</v>
      </c>
      <c r="D12" s="11">
        <v>24.876999999999938</v>
      </c>
      <c r="E12" s="11">
        <v>24.805000000000007</v>
      </c>
      <c r="F12" s="11">
        <v>25.190999999999971</v>
      </c>
      <c r="G12" s="11"/>
    </row>
    <row r="13" spans="1:7" x14ac:dyDescent="0.2">
      <c r="A13" s="10" t="str">
        <f>name!B12</f>
        <v>Wholesale and retail trade</v>
      </c>
      <c r="B13" s="11">
        <v>53.936000000000057</v>
      </c>
      <c r="C13" s="11">
        <v>49.301999999999936</v>
      </c>
      <c r="D13" s="11">
        <v>48.02500000000007</v>
      </c>
      <c r="E13" s="11">
        <v>48.508999999999901</v>
      </c>
      <c r="F13" s="11">
        <v>49.044999999999995</v>
      </c>
      <c r="G13" s="11"/>
    </row>
    <row r="14" spans="1:7" x14ac:dyDescent="0.2">
      <c r="A14" s="10" t="str">
        <f>name!B13</f>
        <v>Transport and storage</v>
      </c>
      <c r="B14" s="11">
        <v>21.774999999999963</v>
      </c>
      <c r="C14" s="11">
        <v>26.330999999999982</v>
      </c>
      <c r="D14" s="11">
        <v>25.254000000000012</v>
      </c>
      <c r="E14" s="11">
        <v>28.188999999999989</v>
      </c>
      <c r="F14" s="11">
        <v>29.987999999999992</v>
      </c>
      <c r="G14" s="11"/>
    </row>
    <row r="15" spans="1:7" x14ac:dyDescent="0.2">
      <c r="A15" s="10" t="str">
        <f>name!B14</f>
        <v>Accommodation and food</v>
      </c>
      <c r="B15" s="11">
        <v>17.877999999999975</v>
      </c>
      <c r="C15" s="11">
        <v>19.331999999999983</v>
      </c>
      <c r="D15" s="11">
        <v>20.002999999999982</v>
      </c>
      <c r="E15" s="11">
        <v>21.424000000000028</v>
      </c>
      <c r="F15" s="11">
        <v>24.627000000000006</v>
      </c>
      <c r="G15" s="11"/>
    </row>
    <row r="16" spans="1:7" x14ac:dyDescent="0.2">
      <c r="A16" s="10" t="str">
        <f>name!B15</f>
        <v>Media</v>
      </c>
      <c r="B16" s="11">
        <v>1.2029999999999981</v>
      </c>
      <c r="C16" s="11">
        <v>1.323999999999997</v>
      </c>
      <c r="D16" s="11">
        <v>1.5680000000000032</v>
      </c>
      <c r="E16" s="11">
        <v>1.5400000000000005</v>
      </c>
      <c r="F16" s="11">
        <v>1.5650000000000013</v>
      </c>
      <c r="G16" s="11"/>
    </row>
    <row r="17" spans="1:7" x14ac:dyDescent="0.2">
      <c r="A17" s="10" t="str">
        <f>name!B16</f>
        <v>Information technology</v>
      </c>
      <c r="B17" s="11">
        <v>6.3270000000000017</v>
      </c>
      <c r="C17" s="11">
        <v>7.6269999999999971</v>
      </c>
      <c r="D17" s="11">
        <v>8.1479999999999908</v>
      </c>
      <c r="E17" s="11">
        <v>8.7169999999999579</v>
      </c>
      <c r="F17" s="11">
        <v>9.2900000000000027</v>
      </c>
      <c r="G17" s="11"/>
    </row>
    <row r="18" spans="1:7" x14ac:dyDescent="0.2">
      <c r="A18" s="10" t="str">
        <f>name!B17</f>
        <v>Finance and insurance</v>
      </c>
      <c r="B18" s="11">
        <v>7.0300000000000198</v>
      </c>
      <c r="C18" s="11">
        <v>4.6200000000000125</v>
      </c>
      <c r="D18" s="11">
        <v>4.6949999999999896</v>
      </c>
      <c r="E18" s="11">
        <v>4.6899999999999968</v>
      </c>
      <c r="F18" s="11">
        <v>4.4649999999999945</v>
      </c>
      <c r="G18" s="11"/>
    </row>
    <row r="19" spans="1:7" x14ac:dyDescent="0.2">
      <c r="A19" s="10" t="str">
        <f>name!B18</f>
        <v>Real estate</v>
      </c>
      <c r="B19" s="11">
        <v>4.0889999999999986</v>
      </c>
      <c r="C19" s="11">
        <v>4.3250000000000037</v>
      </c>
      <c r="D19" s="11">
        <v>4.3569999999999967</v>
      </c>
      <c r="E19" s="11">
        <v>4.3959999999999919</v>
      </c>
      <c r="F19" s="11">
        <v>4.9379999999999979</v>
      </c>
      <c r="G19" s="11"/>
    </row>
    <row r="20" spans="1:7" x14ac:dyDescent="0.2">
      <c r="A20" s="10" t="str">
        <f>name!B19</f>
        <v>Professional services</v>
      </c>
      <c r="B20" s="11">
        <v>16.539999999999981</v>
      </c>
      <c r="C20" s="11">
        <v>18.528999999999971</v>
      </c>
      <c r="D20" s="11">
        <v>18.503999999999987</v>
      </c>
      <c r="E20" s="11">
        <v>19.098999999999979</v>
      </c>
      <c r="F20" s="11">
        <v>20.114000000000004</v>
      </c>
      <c r="G20" s="11"/>
    </row>
    <row r="21" spans="1:7" x14ac:dyDescent="0.2">
      <c r="A21" s="10" t="str">
        <f>name!B20</f>
        <v>Support services</v>
      </c>
      <c r="B21" s="11">
        <v>19.994000000000035</v>
      </c>
      <c r="C21" s="11">
        <v>22.396000000000011</v>
      </c>
      <c r="D21" s="11">
        <v>20.463000000000044</v>
      </c>
      <c r="E21" s="11">
        <v>21.904</v>
      </c>
      <c r="F21" s="11">
        <v>23.421000000000014</v>
      </c>
      <c r="G21" s="11"/>
    </row>
    <row r="22" spans="1:7" x14ac:dyDescent="0.2">
      <c r="A22" s="10" t="str">
        <f>name!B21</f>
        <v>Public admin. and defence</v>
      </c>
      <c r="B22" s="11">
        <v>13.870999999999988</v>
      </c>
      <c r="C22" s="11">
        <v>13.053999999999991</v>
      </c>
      <c r="D22" s="11">
        <v>12.942999999999989</v>
      </c>
      <c r="E22" s="11">
        <v>13.163000000000018</v>
      </c>
      <c r="F22" s="11">
        <v>13.584999999999971</v>
      </c>
      <c r="G22" s="11"/>
    </row>
    <row r="23" spans="1:7" x14ac:dyDescent="0.2">
      <c r="A23" s="10" t="str">
        <f>name!B22</f>
        <v>Education</v>
      </c>
      <c r="B23" s="11">
        <v>27.154000000000078</v>
      </c>
      <c r="C23" s="11">
        <v>27.002000000000066</v>
      </c>
      <c r="D23" s="11">
        <v>27.263999999999985</v>
      </c>
      <c r="E23" s="11">
        <v>27.737999999999964</v>
      </c>
      <c r="F23" s="11">
        <v>28.836999999999982</v>
      </c>
      <c r="G23" s="11"/>
    </row>
    <row r="24" spans="1:7" x14ac:dyDescent="0.2">
      <c r="A24" s="10" t="str">
        <f>name!B23</f>
        <v>Health and social work</v>
      </c>
      <c r="B24" s="11">
        <v>43.792000000000009</v>
      </c>
      <c r="C24" s="11">
        <v>48.592999999999989</v>
      </c>
      <c r="D24" s="11">
        <v>48.087999999999916</v>
      </c>
      <c r="E24" s="11">
        <v>50.989999999999974</v>
      </c>
      <c r="F24" s="11">
        <v>53.760000000000034</v>
      </c>
      <c r="G24" s="11"/>
    </row>
    <row r="25" spans="1:7" x14ac:dyDescent="0.2">
      <c r="A25" s="10" t="str">
        <f>name!B24</f>
        <v>Arts and entertainment</v>
      </c>
      <c r="B25" s="11">
        <v>12.204000000000002</v>
      </c>
      <c r="C25" s="11">
        <v>12.767000000000005</v>
      </c>
      <c r="D25" s="11">
        <v>11.998999999999993</v>
      </c>
      <c r="E25" s="11">
        <v>12.124000000000015</v>
      </c>
      <c r="F25" s="11">
        <v>13.289000000000007</v>
      </c>
      <c r="G25" s="11"/>
    </row>
    <row r="26" spans="1:7" x14ac:dyDescent="0.2">
      <c r="A26" s="10" t="str">
        <f>name!B25</f>
        <v>Other services</v>
      </c>
      <c r="B26" s="11">
        <v>9.2519999999999953</v>
      </c>
      <c r="C26" s="11">
        <v>8.7720000000000056</v>
      </c>
      <c r="D26" s="11">
        <v>8.4549999999999983</v>
      </c>
      <c r="E26" s="11">
        <v>8.2860000000000049</v>
      </c>
      <c r="F26" s="11">
        <v>8.2909999999999844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322.96300000000008</v>
      </c>
      <c r="C28" s="11">
        <f t="shared" ref="C28:F28" si="0">SUM(C5:C26)</f>
        <v>337.18299999999988</v>
      </c>
      <c r="D28" s="11">
        <f t="shared" si="0"/>
        <v>328.12799999999987</v>
      </c>
      <c r="E28" s="11">
        <f t="shared" si="0"/>
        <v>339.34299999999973</v>
      </c>
      <c r="F28" s="11">
        <f t="shared" si="0"/>
        <v>351.06999999999988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1.8314791477661518</v>
      </c>
      <c r="C32" s="18">
        <f t="shared" ref="C32:E32" si="1">C5/C$28*100</f>
        <v>1.5329954357129518</v>
      </c>
      <c r="D32" s="18">
        <f t="shared" si="1"/>
        <v>1.0596474546518444</v>
      </c>
      <c r="E32" s="18">
        <f t="shared" si="1"/>
        <v>1.0729556820090622</v>
      </c>
      <c r="F32" s="18">
        <f>F5/F$28*100</f>
        <v>1.0382544791636992</v>
      </c>
    </row>
    <row r="33" spans="1:6" x14ac:dyDescent="0.2">
      <c r="A33" t="str">
        <f>$A$6</f>
        <v>Mining and quarrying</v>
      </c>
      <c r="B33" s="18">
        <f t="shared" ref="B33:F53" si="2">B6/B$28*100</f>
        <v>6.8119258243204528E-2</v>
      </c>
      <c r="C33" s="18">
        <f t="shared" si="2"/>
        <v>0.13820388335117759</v>
      </c>
      <c r="D33" s="18">
        <f t="shared" si="2"/>
        <v>0.15237955919641155</v>
      </c>
      <c r="E33" s="18">
        <f t="shared" si="2"/>
        <v>0.100782983588876</v>
      </c>
      <c r="F33" s="18">
        <f t="shared" si="2"/>
        <v>5.3835417438117858E-2</v>
      </c>
    </row>
    <row r="34" spans="1:6" x14ac:dyDescent="0.2">
      <c r="A34" t="str">
        <f>$A$7</f>
        <v>Food drink and tobacco</v>
      </c>
      <c r="B34" s="18">
        <f t="shared" si="2"/>
        <v>1.1091053773961699</v>
      </c>
      <c r="C34" s="18">
        <f t="shared" si="2"/>
        <v>0.95497103946521578</v>
      </c>
      <c r="D34" s="18">
        <f t="shared" si="2"/>
        <v>0.97248634679149726</v>
      </c>
      <c r="E34" s="18">
        <f t="shared" si="2"/>
        <v>0.94653492189319144</v>
      </c>
      <c r="F34" s="18">
        <f t="shared" si="2"/>
        <v>0.88985102686073791</v>
      </c>
    </row>
    <row r="35" spans="1:6" x14ac:dyDescent="0.2">
      <c r="A35" t="str">
        <f>$A$8</f>
        <v>Engineering</v>
      </c>
      <c r="B35" s="18">
        <f t="shared" si="2"/>
        <v>2.3659056919832899</v>
      </c>
      <c r="C35" s="18">
        <f t="shared" si="2"/>
        <v>2.0220473748676597</v>
      </c>
      <c r="D35" s="18">
        <f t="shared" si="2"/>
        <v>1.908706358494243</v>
      </c>
      <c r="E35" s="18">
        <f t="shared" si="2"/>
        <v>2.00063063036515</v>
      </c>
      <c r="F35" s="18">
        <f t="shared" si="2"/>
        <v>1.7700173754521882</v>
      </c>
    </row>
    <row r="36" spans="1:6" x14ac:dyDescent="0.2">
      <c r="A36" t="str">
        <f>$A$9</f>
        <v>Rest of manufacturing</v>
      </c>
      <c r="B36" s="18">
        <f t="shared" si="2"/>
        <v>8.3520403266008714</v>
      </c>
      <c r="C36" s="18">
        <f t="shared" si="2"/>
        <v>8.4084903450055446</v>
      </c>
      <c r="D36" s="18">
        <f t="shared" si="2"/>
        <v>8.3369904427540433</v>
      </c>
      <c r="E36" s="18">
        <f t="shared" si="2"/>
        <v>7.977768806193132</v>
      </c>
      <c r="F36" s="18">
        <f t="shared" si="2"/>
        <v>7.0475973452587688</v>
      </c>
    </row>
    <row r="37" spans="1:6" x14ac:dyDescent="0.2">
      <c r="A37" t="str">
        <f>$A$10</f>
        <v>Electricity and gas</v>
      </c>
      <c r="B37" s="18">
        <f t="shared" si="2"/>
        <v>0.13345181955827756</v>
      </c>
      <c r="C37" s="18">
        <f t="shared" si="2"/>
        <v>0.10498749936977839</v>
      </c>
      <c r="D37" s="18">
        <f t="shared" si="2"/>
        <v>0.1234274429490929</v>
      </c>
      <c r="E37" s="18">
        <f t="shared" si="2"/>
        <v>0.11257046704956356</v>
      </c>
      <c r="F37" s="18">
        <f t="shared" si="2"/>
        <v>0.10681630444071012</v>
      </c>
    </row>
    <row r="38" spans="1:6" x14ac:dyDescent="0.2">
      <c r="A38" t="str">
        <f>$A$11</f>
        <v>Water and sewerage</v>
      </c>
      <c r="B38" s="18">
        <f t="shared" si="2"/>
        <v>0.54185773602548692</v>
      </c>
      <c r="C38" s="18">
        <f t="shared" si="2"/>
        <v>0.74766521443845047</v>
      </c>
      <c r="D38" s="18">
        <f t="shared" si="2"/>
        <v>0.69881265847474139</v>
      </c>
      <c r="E38" s="18">
        <f t="shared" si="2"/>
        <v>0.68691559867155116</v>
      </c>
      <c r="F38" s="18">
        <f t="shared" si="2"/>
        <v>0.67650326145782869</v>
      </c>
    </row>
    <row r="39" spans="1:6" x14ac:dyDescent="0.2">
      <c r="A39" t="str">
        <f>$A$12</f>
        <v>Construction</v>
      </c>
      <c r="B39" s="18">
        <f t="shared" si="2"/>
        <v>6.6276941940717551</v>
      </c>
      <c r="C39" s="18">
        <f t="shared" si="2"/>
        <v>7.802587912201961</v>
      </c>
      <c r="D39" s="18">
        <f t="shared" si="2"/>
        <v>7.5814925882582251</v>
      </c>
      <c r="E39" s="18">
        <f t="shared" si="2"/>
        <v>7.3097131810587008</v>
      </c>
      <c r="F39" s="18">
        <f t="shared" si="2"/>
        <v>7.1754920671091185</v>
      </c>
    </row>
    <row r="40" spans="1:6" x14ac:dyDescent="0.2">
      <c r="A40" t="str">
        <f>$A$13</f>
        <v>Wholesale and retail trade</v>
      </c>
      <c r="B40" s="18">
        <f t="shared" si="2"/>
        <v>16.700365057297599</v>
      </c>
      <c r="C40" s="18">
        <f t="shared" si="2"/>
        <v>14.621733598668959</v>
      </c>
      <c r="D40" s="18">
        <f t="shared" si="2"/>
        <v>14.636056660815319</v>
      </c>
      <c r="E40" s="18">
        <f t="shared" si="2"/>
        <v>14.294975879861951</v>
      </c>
      <c r="F40" s="18">
        <f t="shared" si="2"/>
        <v>13.970148403452306</v>
      </c>
    </row>
    <row r="41" spans="1:6" x14ac:dyDescent="0.2">
      <c r="A41" t="str">
        <f>$A$14</f>
        <v>Transport and storage</v>
      </c>
      <c r="B41" s="18">
        <f t="shared" si="2"/>
        <v>6.7422584011171436</v>
      </c>
      <c r="C41" s="18">
        <f t="shared" si="2"/>
        <v>7.8091125590554658</v>
      </c>
      <c r="D41" s="18">
        <f t="shared" si="2"/>
        <v>7.6963867758923419</v>
      </c>
      <c r="E41" s="18">
        <f t="shared" si="2"/>
        <v>8.3069342818328398</v>
      </c>
      <c r="F41" s="18">
        <f t="shared" si="2"/>
        <v>8.5418862335146848</v>
      </c>
    </row>
    <row r="42" spans="1:6" x14ac:dyDescent="0.2">
      <c r="A42" t="str">
        <f>$A$15</f>
        <v>Accommodation and food</v>
      </c>
      <c r="B42" s="18">
        <f t="shared" si="2"/>
        <v>5.5356186312363862</v>
      </c>
      <c r="C42" s="18">
        <f t="shared" si="2"/>
        <v>5.7333851350750153</v>
      </c>
      <c r="D42" s="18">
        <f t="shared" si="2"/>
        <v>6.0960966452116221</v>
      </c>
      <c r="E42" s="18">
        <f t="shared" si="2"/>
        <v>6.313376141544115</v>
      </c>
      <c r="F42" s="18">
        <f t="shared" si="2"/>
        <v>7.0148403452302999</v>
      </c>
    </row>
    <row r="43" spans="1:6" x14ac:dyDescent="0.2">
      <c r="A43" t="str">
        <f>$A$16</f>
        <v>Media</v>
      </c>
      <c r="B43" s="18">
        <f t="shared" si="2"/>
        <v>0.37248848939352119</v>
      </c>
      <c r="C43" s="18">
        <f t="shared" si="2"/>
        <v>0.39266511063724963</v>
      </c>
      <c r="D43" s="18">
        <f t="shared" si="2"/>
        <v>0.47786229763994653</v>
      </c>
      <c r="E43" s="18">
        <f t="shared" si="2"/>
        <v>0.45381811323646032</v>
      </c>
      <c r="F43" s="18">
        <f t="shared" si="2"/>
        <v>0.4457800438658962</v>
      </c>
    </row>
    <row r="44" spans="1:6" x14ac:dyDescent="0.2">
      <c r="A44" t="str">
        <f>$A$17</f>
        <v>Information technology</v>
      </c>
      <c r="B44" s="18">
        <f t="shared" si="2"/>
        <v>1.9590479404761538</v>
      </c>
      <c r="C44" s="18">
        <f t="shared" si="2"/>
        <v>2.2619764341618649</v>
      </c>
      <c r="D44" s="18">
        <f t="shared" si="2"/>
        <v>2.4831772966647141</v>
      </c>
      <c r="E44" s="18">
        <f t="shared" si="2"/>
        <v>2.5687873331702629</v>
      </c>
      <c r="F44" s="18">
        <f t="shared" si="2"/>
        <v>2.6461959153445198</v>
      </c>
    </row>
    <row r="45" spans="1:6" x14ac:dyDescent="0.2">
      <c r="A45" t="str">
        <f>$A$18</f>
        <v>Finance and insurance</v>
      </c>
      <c r="B45" s="18">
        <f t="shared" si="2"/>
        <v>2.1767199338623984</v>
      </c>
      <c r="C45" s="18">
        <f t="shared" si="2"/>
        <v>1.3701758392327057</v>
      </c>
      <c r="D45" s="18">
        <f t="shared" si="2"/>
        <v>1.4308440608542983</v>
      </c>
      <c r="E45" s="18">
        <f t="shared" si="2"/>
        <v>1.3820824357655823</v>
      </c>
      <c r="F45" s="18">
        <f t="shared" si="2"/>
        <v>1.2718261315407173</v>
      </c>
    </row>
    <row r="46" spans="1:6" x14ac:dyDescent="0.2">
      <c r="A46" t="str">
        <f>$A$19</f>
        <v>Real estate</v>
      </c>
      <c r="B46" s="18">
        <f t="shared" si="2"/>
        <v>1.2660893043475561</v>
      </c>
      <c r="C46" s="18">
        <f t="shared" si="2"/>
        <v>1.2826862564245545</v>
      </c>
      <c r="D46" s="18">
        <f t="shared" si="2"/>
        <v>1.3278354788375264</v>
      </c>
      <c r="E46" s="18">
        <f t="shared" si="2"/>
        <v>1.2954444323295295</v>
      </c>
      <c r="F46" s="18">
        <f t="shared" si="2"/>
        <v>1.406557096875267</v>
      </c>
    </row>
    <row r="47" spans="1:6" x14ac:dyDescent="0.2">
      <c r="A47" s="10" t="str">
        <f>$A$20</f>
        <v>Professional services</v>
      </c>
      <c r="B47" s="18">
        <f t="shared" si="2"/>
        <v>5.1213296879209</v>
      </c>
      <c r="C47" s="18">
        <f t="shared" si="2"/>
        <v>5.495235524922661</v>
      </c>
      <c r="D47" s="18">
        <f t="shared" si="2"/>
        <v>5.6392627267407827</v>
      </c>
      <c r="E47" s="18">
        <f t="shared" si="2"/>
        <v>5.628228665391652</v>
      </c>
      <c r="F47" s="18">
        <f t="shared" si="2"/>
        <v>5.7293417267211693</v>
      </c>
    </row>
    <row r="48" spans="1:6" x14ac:dyDescent="0.2">
      <c r="A48" s="10" t="str">
        <f>$A$21</f>
        <v>Support services</v>
      </c>
      <c r="B48" s="18">
        <f t="shared" si="2"/>
        <v>6.1908020423392243</v>
      </c>
      <c r="C48" s="18">
        <f t="shared" si="2"/>
        <v>6.6420904968518641</v>
      </c>
      <c r="D48" s="18">
        <f t="shared" si="2"/>
        <v>6.2362858396723393</v>
      </c>
      <c r="E48" s="18">
        <f t="shared" si="2"/>
        <v>6.454825943072354</v>
      </c>
      <c r="F48" s="18">
        <f t="shared" si="2"/>
        <v>6.6713191101489793</v>
      </c>
    </row>
    <row r="49" spans="1:9" x14ac:dyDescent="0.2">
      <c r="A49" s="10" t="str">
        <f>$A$22</f>
        <v>Public admin. and defence</v>
      </c>
      <c r="B49" s="18">
        <f t="shared" si="2"/>
        <v>4.2949192322340286</v>
      </c>
      <c r="C49" s="18">
        <f t="shared" si="2"/>
        <v>3.8714881829748227</v>
      </c>
      <c r="D49" s="18">
        <f t="shared" si="2"/>
        <v>3.9444972693582971</v>
      </c>
      <c r="E49" s="18">
        <f t="shared" si="2"/>
        <v>3.8789661198256713</v>
      </c>
      <c r="F49" s="18">
        <f t="shared" si="2"/>
        <v>3.8695986555387742</v>
      </c>
    </row>
    <row r="50" spans="1:9" x14ac:dyDescent="0.2">
      <c r="A50" s="10" t="str">
        <f>$A$23</f>
        <v>Education</v>
      </c>
      <c r="B50" s="18">
        <f t="shared" si="2"/>
        <v>8.4077742651635248</v>
      </c>
      <c r="C50" s="18">
        <f t="shared" si="2"/>
        <v>8.0081142880869063</v>
      </c>
      <c r="D50" s="18">
        <f t="shared" si="2"/>
        <v>8.3089526038619059</v>
      </c>
      <c r="E50" s="18">
        <f t="shared" si="2"/>
        <v>8.1740304058135838</v>
      </c>
      <c r="F50" s="18">
        <f t="shared" si="2"/>
        <v>8.2140313897513284</v>
      </c>
    </row>
    <row r="51" spans="1:9" x14ac:dyDescent="0.2">
      <c r="A51" s="10" t="str">
        <f>$A$24</f>
        <v>Health and social work</v>
      </c>
      <c r="B51" s="18">
        <f t="shared" si="2"/>
        <v>13.559447986301837</v>
      </c>
      <c r="C51" s="18">
        <f t="shared" si="2"/>
        <v>14.411462025072442</v>
      </c>
      <c r="D51" s="18">
        <f t="shared" si="2"/>
        <v>14.655256485274018</v>
      </c>
      <c r="E51" s="18">
        <f t="shared" si="2"/>
        <v>15.026094541511101</v>
      </c>
      <c r="F51" s="18">
        <f t="shared" si="2"/>
        <v>15.313185404620175</v>
      </c>
    </row>
    <row r="52" spans="1:9" x14ac:dyDescent="0.2">
      <c r="A52" s="10" t="str">
        <f>$A$25</f>
        <v>Arts and entertainment</v>
      </c>
      <c r="B52" s="18">
        <f t="shared" si="2"/>
        <v>3.7787610345457532</v>
      </c>
      <c r="C52" s="18">
        <f t="shared" si="2"/>
        <v>3.7863711990224918</v>
      </c>
      <c r="D52" s="18">
        <f t="shared" si="2"/>
        <v>3.6568046615954746</v>
      </c>
      <c r="E52" s="18">
        <f t="shared" si="2"/>
        <v>3.5727862369343186</v>
      </c>
      <c r="F52" s="18">
        <f t="shared" si="2"/>
        <v>3.7852849859002511</v>
      </c>
    </row>
    <row r="53" spans="1:9" x14ac:dyDescent="0.2">
      <c r="A53" s="10" t="str">
        <f>$A$26</f>
        <v>Other services</v>
      </c>
      <c r="B53" s="18">
        <f t="shared" si="2"/>
        <v>2.8647244421187548</v>
      </c>
      <c r="C53" s="18">
        <f t="shared" si="2"/>
        <v>2.6015546454002747</v>
      </c>
      <c r="D53" s="18">
        <f t="shared" si="2"/>
        <v>2.5767383460113131</v>
      </c>
      <c r="E53" s="18">
        <f t="shared" si="2"/>
        <v>2.4417771988813715</v>
      </c>
      <c r="F53" s="18">
        <f t="shared" si="2"/>
        <v>2.3616372803144636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Stoke-on-Trent and Staffordshire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-3.3141441713937292</v>
      </c>
      <c r="C63" s="18">
        <f>IF(AND(D$3-C$3 &lt;&gt; 0,C5&lt;&gt;0,D5&lt;&gt;0),(EXP(LN(D5/C5)/(D$3-C$3))-1)*100,0)</f>
        <v>-32.733604178757943</v>
      </c>
      <c r="D63" s="18">
        <f t="shared" ref="B63:E78" si="3">IF(AND(E$3-D$3 &lt;&gt; 0,D5&lt;&gt;0,E5&lt;&gt;0),(EXP(LN(E5/D5)/(E$3-D$3))-1)*100,0)</f>
        <v>0.92603170932987755</v>
      </c>
      <c r="E63" s="18">
        <f t="shared" si="3"/>
        <v>1.0980565493179384E-2</v>
      </c>
      <c r="F63" s="18">
        <f>IF(AND(F$3-D$3 &lt;&gt; 0,D5&lt;&gt;0,F5&lt;&gt;0),(EXP(LN(F5/D5)/(F$3-D$3))-1)*100,0)</f>
        <v>0.31507206146532685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20.639855675048203</v>
      </c>
      <c r="C64" s="18">
        <f t="shared" ref="C64:C78" si="4">IF(AND(D$3-C$3 &lt;&gt; 0,C6&lt;&gt;0,D6&lt;&gt;0),(EXP(LN(D6/C6)/(D$3-C$3))-1)*100,0)</f>
        <v>7.2961373390558304</v>
      </c>
      <c r="D64" s="18">
        <f t="shared" si="3"/>
        <v>-7.3146230924259985</v>
      </c>
      <c r="E64" s="18">
        <f t="shared" si="3"/>
        <v>-5.7582005751439898</v>
      </c>
      <c r="F64" s="18">
        <f t="shared" ref="F64:F84" si="5">IF(AND(F$3-D$3 &lt;&gt; 0,D6&lt;&gt;0,F6&lt;&gt;0),(EXP(LN(F6/D6)/(F$3-D$3))-1)*100,0)</f>
        <v>-6.2798906482843257</v>
      </c>
    </row>
    <row r="65" spans="1:6" x14ac:dyDescent="0.2">
      <c r="A65" t="str">
        <f>$A$7</f>
        <v>Food drink and tobacco</v>
      </c>
      <c r="B65" s="18">
        <f t="shared" si="3"/>
        <v>-2.6283403164569896</v>
      </c>
      <c r="C65" s="18">
        <f t="shared" si="4"/>
        <v>-0.90062111801225697</v>
      </c>
      <c r="D65" s="18">
        <f t="shared" si="3"/>
        <v>0.13127506614794004</v>
      </c>
      <c r="E65" s="18">
        <f t="shared" si="3"/>
        <v>-0.27741014602525871</v>
      </c>
      <c r="F65" s="18">
        <f t="shared" si="5"/>
        <v>-0.14136741745118808</v>
      </c>
    </row>
    <row r="66" spans="1:6" x14ac:dyDescent="0.2">
      <c r="A66" t="str">
        <f>$A$8</f>
        <v>Engineering</v>
      </c>
      <c r="B66" s="18">
        <f t="shared" si="3"/>
        <v>-2.8088548292111937</v>
      </c>
      <c r="C66" s="18">
        <f t="shared" si="4"/>
        <v>-8.1402170724557124</v>
      </c>
      <c r="D66" s="18">
        <f t="shared" si="3"/>
        <v>1.6259642708835953</v>
      </c>
      <c r="E66" s="18">
        <f t="shared" si="3"/>
        <v>-0.88108394736367002</v>
      </c>
      <c r="F66" s="18">
        <f t="shared" si="5"/>
        <v>-5.2349576641275153E-2</v>
      </c>
    </row>
    <row r="67" spans="1:6" x14ac:dyDescent="0.2">
      <c r="A67" t="str">
        <f>$A$9</f>
        <v>Rest of manufacturing</v>
      </c>
      <c r="B67" s="18">
        <f t="shared" si="3"/>
        <v>1.2533933324977431</v>
      </c>
      <c r="C67" s="18">
        <f t="shared" si="4"/>
        <v>-3.5129796839731164</v>
      </c>
      <c r="D67" s="18">
        <f t="shared" si="3"/>
        <v>-0.20850033169236282</v>
      </c>
      <c r="E67" s="18">
        <f t="shared" si="3"/>
        <v>-0.89594011153560915</v>
      </c>
      <c r="F67" s="18">
        <f t="shared" si="5"/>
        <v>-0.66732131444083853</v>
      </c>
    </row>
    <row r="68" spans="1:6" x14ac:dyDescent="0.2">
      <c r="A68" t="str">
        <f>$A$10</f>
        <v>Electricity and gas</v>
      </c>
      <c r="B68" s="18">
        <f t="shared" si="3"/>
        <v>-4.8011947574267637</v>
      </c>
      <c r="C68" s="18">
        <f t="shared" si="4"/>
        <v>14.406779661016845</v>
      </c>
      <c r="D68" s="18">
        <f t="shared" si="3"/>
        <v>-1.1625190864036572</v>
      </c>
      <c r="E68" s="18">
        <f t="shared" si="3"/>
        <v>-0.18477490695385512</v>
      </c>
      <c r="F68" s="18">
        <f t="shared" si="5"/>
        <v>-0.51175963311942407</v>
      </c>
    </row>
    <row r="69" spans="1:6" x14ac:dyDescent="0.2">
      <c r="A69" t="str">
        <f>$A$11</f>
        <v>Water and sewerage</v>
      </c>
      <c r="B69" s="18">
        <f t="shared" si="3"/>
        <v>9.5553773952800292</v>
      </c>
      <c r="C69" s="18">
        <f t="shared" si="4"/>
        <v>-9.0440301467671791</v>
      </c>
      <c r="D69" s="18">
        <f t="shared" si="3"/>
        <v>0.32926802369863672</v>
      </c>
      <c r="E69" s="18">
        <f t="shared" si="3"/>
        <v>0.18717572981687969</v>
      </c>
      <c r="F69" s="18">
        <f t="shared" si="5"/>
        <v>0.23451745373779254</v>
      </c>
    </row>
    <row r="70" spans="1:6" x14ac:dyDescent="0.2">
      <c r="A70" t="str">
        <f>$A$12</f>
        <v>Construction</v>
      </c>
      <c r="B70" s="18">
        <f t="shared" si="3"/>
        <v>5.2924611522120246</v>
      </c>
      <c r="C70" s="18">
        <f t="shared" si="4"/>
        <v>-5.4430042951081115</v>
      </c>
      <c r="D70" s="18">
        <f t="shared" si="3"/>
        <v>-5.7951922775312248E-2</v>
      </c>
      <c r="E70" s="18">
        <f t="shared" si="3"/>
        <v>0.15453470316539875</v>
      </c>
      <c r="F70" s="18">
        <f t="shared" si="5"/>
        <v>8.3655678839722469E-2</v>
      </c>
    </row>
    <row r="71" spans="1:6" x14ac:dyDescent="0.2">
      <c r="A71" t="str">
        <f>$A$13</f>
        <v>Wholesale and retail trade</v>
      </c>
      <c r="B71" s="18">
        <f t="shared" si="3"/>
        <v>-2.220806558574151</v>
      </c>
      <c r="C71" s="18">
        <f t="shared" si="4"/>
        <v>-2.5901586142547339</v>
      </c>
      <c r="D71" s="18">
        <f t="shared" si="3"/>
        <v>0.20075402327446312</v>
      </c>
      <c r="E71" s="18">
        <f t="shared" si="3"/>
        <v>0.10994936282262557</v>
      </c>
      <c r="F71" s="18">
        <f t="shared" si="5"/>
        <v>0.14020843599269472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4.864211915317318</v>
      </c>
      <c r="C72" s="18">
        <f t="shared" si="4"/>
        <v>-4.0902358436822439</v>
      </c>
      <c r="D72" s="18">
        <f t="shared" si="3"/>
        <v>2.2233004334445861</v>
      </c>
      <c r="E72" s="18">
        <f t="shared" si="3"/>
        <v>0.62057232783929717</v>
      </c>
      <c r="F72" s="18">
        <f t="shared" si="5"/>
        <v>1.1520033174322153</v>
      </c>
    </row>
    <row r="73" spans="1:6" x14ac:dyDescent="0.2">
      <c r="A73" t="str">
        <f>$A$15</f>
        <v>Accommodation and food</v>
      </c>
      <c r="B73" s="18">
        <f t="shared" si="6"/>
        <v>1.9740019361727645</v>
      </c>
      <c r="C73" s="18">
        <f>IF(AND(D$3-C$3 &lt;&gt; 0,C15&lt;&gt;0,D15&lt;&gt;0),(EXP(LN(D15/C15)/(D$3-C$3))-1)*100,0)</f>
        <v>3.4709290295882544</v>
      </c>
      <c r="D73" s="18">
        <f t="shared" si="3"/>
        <v>1.3820538044822861</v>
      </c>
      <c r="E73" s="18">
        <f t="shared" si="3"/>
        <v>1.4030680189634159</v>
      </c>
      <c r="F73" s="18">
        <f t="shared" si="5"/>
        <v>1.3960627968728323</v>
      </c>
    </row>
    <row r="74" spans="1:6" x14ac:dyDescent="0.2">
      <c r="A74" t="str">
        <f>$A$16</f>
        <v>Media</v>
      </c>
      <c r="B74" s="18">
        <f t="shared" si="6"/>
        <v>2.4249096290002603</v>
      </c>
      <c r="C74" s="18">
        <f>IF(AND(D$3-C$3 &lt;&gt; 0,C16&lt;&gt;0,D16&lt;&gt;0),(EXP(LN(D16/C16)/(D$3-C$3))-1)*100,0)</f>
        <v>18.429003021148539</v>
      </c>
      <c r="D74" s="18">
        <f t="shared" si="3"/>
        <v>-0.35972155627106428</v>
      </c>
      <c r="E74" s="18">
        <f t="shared" si="3"/>
        <v>0.1611638051603137</v>
      </c>
      <c r="F74" s="18">
        <f t="shared" si="5"/>
        <v>-1.2766504586447791E-2</v>
      </c>
    </row>
    <row r="75" spans="1:6" x14ac:dyDescent="0.2">
      <c r="A75" t="str">
        <f>$A$17</f>
        <v>Information technology</v>
      </c>
      <c r="B75" s="18">
        <f t="shared" si="6"/>
        <v>4.7825535472048486</v>
      </c>
      <c r="C75" s="18">
        <f t="shared" si="4"/>
        <v>6.8309951488133569</v>
      </c>
      <c r="D75" s="18">
        <f t="shared" si="3"/>
        <v>1.3592072369616348</v>
      </c>
      <c r="E75" s="18">
        <f t="shared" si="3"/>
        <v>0.63866493024866688</v>
      </c>
      <c r="F75" s="18">
        <f t="shared" si="5"/>
        <v>0.87827476117663394</v>
      </c>
    </row>
    <row r="76" spans="1:6" x14ac:dyDescent="0.2">
      <c r="A76" t="str">
        <f>$A$18</f>
        <v>Finance and insurance</v>
      </c>
      <c r="B76" s="18">
        <f t="shared" si="6"/>
        <v>-9.9628659485376136</v>
      </c>
      <c r="C76" s="18">
        <f t="shared" si="4"/>
        <v>1.6233766233761271</v>
      </c>
      <c r="D76" s="18">
        <f t="shared" si="3"/>
        <v>-2.1308333492808806E-2</v>
      </c>
      <c r="E76" s="18">
        <f t="shared" si="3"/>
        <v>-0.49042714097700113</v>
      </c>
      <c r="F76" s="18">
        <f t="shared" si="5"/>
        <v>-0.33429929366038946</v>
      </c>
    </row>
    <row r="77" spans="1:6" x14ac:dyDescent="0.2">
      <c r="A77" t="str">
        <f>$A$19</f>
        <v>Real estate</v>
      </c>
      <c r="B77" s="18">
        <f t="shared" si="6"/>
        <v>1.4126777780169464</v>
      </c>
      <c r="C77" s="18">
        <f t="shared" si="4"/>
        <v>0.73988439306342801</v>
      </c>
      <c r="D77" s="18">
        <f t="shared" si="3"/>
        <v>0.17838470467519407</v>
      </c>
      <c r="E77" s="18">
        <f t="shared" si="3"/>
        <v>1.1694386303167326</v>
      </c>
      <c r="F77" s="18">
        <f t="shared" si="5"/>
        <v>0.83800270753533468</v>
      </c>
    </row>
    <row r="78" spans="1:6" x14ac:dyDescent="0.2">
      <c r="A78" t="str">
        <f>$A$20</f>
        <v>Professional services</v>
      </c>
      <c r="B78" s="18">
        <f t="shared" si="6"/>
        <v>2.8795649394003142</v>
      </c>
      <c r="C78" s="18">
        <f t="shared" si="4"/>
        <v>-0.13492363322351597</v>
      </c>
      <c r="D78" s="18">
        <f t="shared" si="3"/>
        <v>0.63498861330195666</v>
      </c>
      <c r="E78" s="18">
        <f t="shared" si="3"/>
        <v>0.51914403049260205</v>
      </c>
      <c r="F78" s="18">
        <f t="shared" si="5"/>
        <v>0.55774406685469291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2.8768582197473913</v>
      </c>
      <c r="C79" s="18">
        <f t="shared" ref="C79:C84" si="8">IF(AND(D$3-C$3 &lt;&gt; 0,C21&lt;&gt;0,D21&lt;&gt;0),(EXP(LN(D21/C21)/(D$3-C$3))-1)*100,0)</f>
        <v>-8.6310055367028298</v>
      </c>
      <c r="D79" s="18">
        <f t="shared" ref="D79:D84" si="9">IF(AND(E$3-D$3 &lt;&gt; 0,D21&lt;&gt;0,E21&lt;&gt;0),(EXP(LN(E21/D21)/(E$3-D$3))-1)*100,0)</f>
        <v>1.3703218335209266</v>
      </c>
      <c r="E79" s="18">
        <f t="shared" ref="E79:E84" si="10">IF(AND(F$3-E$3 &lt;&gt; 0,E21&lt;&gt;0,F21&lt;&gt;0),(EXP(LN(F21/E21)/(F$3-E$3))-1)*100,0)</f>
        <v>0.67188495998633524</v>
      </c>
      <c r="F79" s="18">
        <f t="shared" si="5"/>
        <v>0.90416091855527458</v>
      </c>
    </row>
    <row r="80" spans="1:6" x14ac:dyDescent="0.2">
      <c r="A80" s="10" t="str">
        <f>$A$22</f>
        <v>Public admin. and defence</v>
      </c>
      <c r="B80" s="18">
        <f t="shared" si="7"/>
        <v>-1.5061850721288406</v>
      </c>
      <c r="C80" s="18">
        <f t="shared" si="8"/>
        <v>-0.85031407997550046</v>
      </c>
      <c r="D80" s="18">
        <f t="shared" si="9"/>
        <v>0.33766404462101107</v>
      </c>
      <c r="E80" s="18">
        <f t="shared" si="10"/>
        <v>0.3160622210387265</v>
      </c>
      <c r="F80" s="18">
        <f t="shared" si="5"/>
        <v>0.32326231210735301</v>
      </c>
    </row>
    <row r="81" spans="1:6" x14ac:dyDescent="0.2">
      <c r="A81" s="10" t="str">
        <f>$A$23</f>
        <v>Education</v>
      </c>
      <c r="B81" s="18">
        <f t="shared" si="7"/>
        <v>-0.14023727158486432</v>
      </c>
      <c r="C81" s="18">
        <f t="shared" si="8"/>
        <v>0.97029849640737353</v>
      </c>
      <c r="D81" s="18">
        <f t="shared" si="9"/>
        <v>0.3453181257521587</v>
      </c>
      <c r="E81" s="18">
        <f t="shared" si="10"/>
        <v>0.38931557771757497</v>
      </c>
      <c r="F81" s="18">
        <f t="shared" si="5"/>
        <v>0.3746476173531299</v>
      </c>
    </row>
    <row r="82" spans="1:6" x14ac:dyDescent="0.2">
      <c r="A82" s="10" t="str">
        <f>$A$24</f>
        <v>Health and social work</v>
      </c>
      <c r="B82" s="18">
        <f t="shared" si="7"/>
        <v>2.6348218922089606</v>
      </c>
      <c r="C82" s="18">
        <f t="shared" si="8"/>
        <v>-1.0392443356040504</v>
      </c>
      <c r="D82" s="18">
        <f t="shared" si="9"/>
        <v>1.1788314779504816</v>
      </c>
      <c r="E82" s="18">
        <f t="shared" si="10"/>
        <v>0.53040329555686938</v>
      </c>
      <c r="F82" s="18">
        <f t="shared" si="5"/>
        <v>0.74608296919156381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1.1338789731796917</v>
      </c>
      <c r="C83" s="18">
        <f t="shared" si="8"/>
        <v>-6.0155087334535224</v>
      </c>
      <c r="D83" s="18">
        <f t="shared" si="9"/>
        <v>0.20748788308329047</v>
      </c>
      <c r="E83" s="18">
        <f t="shared" si="10"/>
        <v>0.9217185642182546</v>
      </c>
      <c r="F83" s="18">
        <f t="shared" si="5"/>
        <v>0.68307782244008131</v>
      </c>
    </row>
    <row r="84" spans="1:6" x14ac:dyDescent="0.2">
      <c r="A84" s="10" t="str">
        <f>$A$26</f>
        <v>Other services</v>
      </c>
      <c r="B84" s="18">
        <f t="shared" si="7"/>
        <v>-1.3230426646890892</v>
      </c>
      <c r="C84" s="18">
        <f t="shared" si="8"/>
        <v>-3.6137710898313635</v>
      </c>
      <c r="D84" s="18">
        <f t="shared" si="9"/>
        <v>-0.40299854647830591</v>
      </c>
      <c r="E84" s="18">
        <f t="shared" si="10"/>
        <v>6.0326367449015095E-3</v>
      </c>
      <c r="F84" s="18">
        <f t="shared" si="5"/>
        <v>-0.13049739943705729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1.0830238020725025</v>
      </c>
      <c r="C86" s="18">
        <f>IF(AND(D$3-C$3 &lt;&gt; 0,C28&lt;&gt;0,D28&lt;&gt;0),(EXP(LN(D28/C28)/(D$3-C$3))-1)*100,0)</f>
        <v>-2.6854853299246972</v>
      </c>
      <c r="D86" s="18">
        <f>IF(AND(E$3-D$3 &lt;&gt; 0,D28&lt;&gt;0,E28&lt;&gt;0),(EXP(LN(E28/D28)/(E$3-D$3))-1)*100,0)</f>
        <v>0.67441639592689118</v>
      </c>
      <c r="E86" s="18">
        <f>IF(AND(F$3-E$3 &lt;&gt; 0,E28&lt;&gt;0,F28&lt;&gt;0),(EXP(LN(F28/E28)/(F$3-E$3))-1)*100,0)</f>
        <v>0.34032016372833596</v>
      </c>
      <c r="F86" s="18">
        <f>IF(AND(F$3-D$3 &lt;&gt; 0,D28&lt;&gt;0,F28&lt;&gt;0),(EXP(LN(F28/D28)/(F$3-D$3))-1)*100,0)</f>
        <v>0.45156220068820474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-0.74599999999999778</v>
      </c>
      <c r="C90" s="27">
        <f>D5-C5</f>
        <v>-1.6919999999999984</v>
      </c>
      <c r="D90" s="27">
        <f t="shared" si="11"/>
        <v>0.16400000000000681</v>
      </c>
      <c r="E90" s="27">
        <f t="shared" si="11"/>
        <v>3.9999999999884572E-3</v>
      </c>
      <c r="F90" s="27">
        <f>F5-D5</f>
        <v>0.16799999999999526</v>
      </c>
    </row>
    <row r="91" spans="1:6" x14ac:dyDescent="0.2">
      <c r="A91" t="str">
        <f>$A$6</f>
        <v>Mining and quarrying</v>
      </c>
      <c r="B91" s="27">
        <f t="shared" si="11"/>
        <v>0.24600000000000022</v>
      </c>
      <c r="C91" s="27">
        <f t="shared" ref="C91:C105" si="12">D6-C6</f>
        <v>3.4000000000000197E-2</v>
      </c>
      <c r="D91" s="27">
        <f t="shared" si="11"/>
        <v>-0.15800000000000192</v>
      </c>
      <c r="E91" s="27">
        <f t="shared" si="11"/>
        <v>-0.15299999999999889</v>
      </c>
      <c r="F91" s="27">
        <f t="shared" ref="F91:F111" si="13">F6-D6</f>
        <v>-0.31100000000000083</v>
      </c>
    </row>
    <row r="92" spans="1:6" x14ac:dyDescent="0.2">
      <c r="A92" t="str">
        <f>$A$7</f>
        <v>Food drink and tobacco</v>
      </c>
      <c r="B92" s="27">
        <f t="shared" si="11"/>
        <v>-0.36199999999999521</v>
      </c>
      <c r="C92" s="27">
        <f t="shared" si="12"/>
        <v>-2.8999999999994586E-2</v>
      </c>
      <c r="D92" s="27">
        <f t="shared" si="11"/>
        <v>2.1000000000007013E-2</v>
      </c>
      <c r="E92" s="27">
        <f t="shared" si="11"/>
        <v>-8.8000000000018286E-2</v>
      </c>
      <c r="F92" s="27">
        <f t="shared" si="13"/>
        <v>-6.7000000000011273E-2</v>
      </c>
    </row>
    <row r="93" spans="1:6" x14ac:dyDescent="0.2">
      <c r="A93" t="str">
        <f>$A$8</f>
        <v>Engineering</v>
      </c>
      <c r="B93" s="27">
        <f t="shared" si="11"/>
        <v>-0.82299999999997553</v>
      </c>
      <c r="C93" s="27">
        <f t="shared" si="12"/>
        <v>-0.55500000000003169</v>
      </c>
      <c r="D93" s="27">
        <f t="shared" si="11"/>
        <v>0.52600000000001845</v>
      </c>
      <c r="E93" s="27">
        <f t="shared" si="11"/>
        <v>-0.57500000000000995</v>
      </c>
      <c r="F93" s="27">
        <f t="shared" si="13"/>
        <v>-4.8999999999991495E-2</v>
      </c>
    </row>
    <row r="94" spans="1:6" x14ac:dyDescent="0.2">
      <c r="A94" t="str">
        <f>$A$9</f>
        <v>Rest of manufacturing</v>
      </c>
      <c r="B94" s="27">
        <f t="shared" si="11"/>
        <v>1.3780000000000641</v>
      </c>
      <c r="C94" s="27">
        <f t="shared" si="12"/>
        <v>-0.99600000000005906</v>
      </c>
      <c r="D94" s="27">
        <f t="shared" si="11"/>
        <v>-0.28400000000004155</v>
      </c>
      <c r="E94" s="27">
        <f t="shared" si="11"/>
        <v>-2.3299999999999876</v>
      </c>
      <c r="F94" s="27">
        <f t="shared" si="13"/>
        <v>-2.6140000000000292</v>
      </c>
    </row>
    <row r="95" spans="1:6" x14ac:dyDescent="0.2">
      <c r="A95" t="str">
        <f>$A$10</f>
        <v>Electricity and gas</v>
      </c>
      <c r="B95" s="27">
        <f t="shared" si="11"/>
        <v>-7.7000000000000235E-2</v>
      </c>
      <c r="C95" s="27">
        <f t="shared" si="12"/>
        <v>5.0999999999999601E-2</v>
      </c>
      <c r="D95" s="27">
        <f t="shared" si="11"/>
        <v>-2.2999999999999243E-2</v>
      </c>
      <c r="E95" s="27">
        <f t="shared" si="11"/>
        <v>-6.9999999999992291E-3</v>
      </c>
      <c r="F95" s="27">
        <f t="shared" si="13"/>
        <v>-2.9999999999998472E-2</v>
      </c>
    </row>
    <row r="96" spans="1:6" x14ac:dyDescent="0.2">
      <c r="A96" t="str">
        <f>$A$11</f>
        <v>Water and sewerage</v>
      </c>
      <c r="B96" s="27">
        <f t="shared" si="11"/>
        <v>0.77100000000000568</v>
      </c>
      <c r="C96" s="27">
        <f t="shared" si="12"/>
        <v>-0.22800000000000065</v>
      </c>
      <c r="D96" s="27">
        <f t="shared" si="11"/>
        <v>3.8000000000001144E-2</v>
      </c>
      <c r="E96" s="27">
        <f t="shared" si="11"/>
        <v>4.3999999999998707E-2</v>
      </c>
      <c r="F96" s="27">
        <f t="shared" si="13"/>
        <v>8.1999999999999851E-2</v>
      </c>
    </row>
    <row r="97" spans="1:6" x14ac:dyDescent="0.2">
      <c r="A97" t="str">
        <f>$A$12</f>
        <v>Construction</v>
      </c>
      <c r="B97" s="27">
        <f t="shared" si="11"/>
        <v>4.9039999999999608</v>
      </c>
      <c r="C97" s="27">
        <f t="shared" si="12"/>
        <v>-1.4319999999999879</v>
      </c>
      <c r="D97" s="27">
        <f t="shared" si="11"/>
        <v>-7.1999999999931674E-2</v>
      </c>
      <c r="E97" s="27">
        <f t="shared" si="11"/>
        <v>0.38599999999996371</v>
      </c>
      <c r="F97" s="27">
        <f t="shared" si="13"/>
        <v>0.31400000000003203</v>
      </c>
    </row>
    <row r="98" spans="1:6" x14ac:dyDescent="0.2">
      <c r="A98" t="str">
        <f>$A$13</f>
        <v>Wholesale and retail trade</v>
      </c>
      <c r="B98" s="27">
        <f t="shared" si="11"/>
        <v>-4.6340000000001211</v>
      </c>
      <c r="C98" s="27">
        <f t="shared" si="12"/>
        <v>-1.276999999999866</v>
      </c>
      <c r="D98" s="27">
        <f t="shared" si="11"/>
        <v>0.48399999999983123</v>
      </c>
      <c r="E98" s="27">
        <f t="shared" si="11"/>
        <v>0.53600000000009373</v>
      </c>
      <c r="F98" s="27">
        <f t="shared" si="13"/>
        <v>1.019999999999925</v>
      </c>
    </row>
    <row r="99" spans="1:6" x14ac:dyDescent="0.2">
      <c r="A99" t="str">
        <f>$A$14</f>
        <v>Transport and storage</v>
      </c>
      <c r="B99" s="27">
        <f t="shared" si="11"/>
        <v>4.5560000000000187</v>
      </c>
      <c r="C99" s="27">
        <f t="shared" si="12"/>
        <v>-1.0769999999999698</v>
      </c>
      <c r="D99" s="27">
        <f t="shared" si="11"/>
        <v>2.9349999999999774</v>
      </c>
      <c r="E99" s="27">
        <f t="shared" si="11"/>
        <v>1.799000000000003</v>
      </c>
      <c r="F99" s="27">
        <f t="shared" si="13"/>
        <v>4.7339999999999804</v>
      </c>
    </row>
    <row r="100" spans="1:6" x14ac:dyDescent="0.2">
      <c r="A100" t="str">
        <f>$A$15</f>
        <v>Accommodation and food</v>
      </c>
      <c r="B100" s="27">
        <f t="shared" si="11"/>
        <v>1.4540000000000077</v>
      </c>
      <c r="C100" s="27">
        <f t="shared" si="12"/>
        <v>0.67099999999999937</v>
      </c>
      <c r="D100" s="27">
        <f t="shared" si="11"/>
        <v>1.4210000000000456</v>
      </c>
      <c r="E100" s="27">
        <f t="shared" si="11"/>
        <v>3.2029999999999781</v>
      </c>
      <c r="F100" s="27">
        <f t="shared" si="13"/>
        <v>4.6240000000000236</v>
      </c>
    </row>
    <row r="101" spans="1:6" x14ac:dyDescent="0.2">
      <c r="A101" t="str">
        <f>$A$16</f>
        <v>Media</v>
      </c>
      <c r="B101" s="27">
        <f t="shared" si="11"/>
        <v>0.12099999999999889</v>
      </c>
      <c r="C101" s="27">
        <f t="shared" si="12"/>
        <v>0.24400000000000621</v>
      </c>
      <c r="D101" s="27">
        <f t="shared" si="11"/>
        <v>-2.8000000000002689E-2</v>
      </c>
      <c r="E101" s="27">
        <f t="shared" si="11"/>
        <v>2.5000000000000799E-2</v>
      </c>
      <c r="F101" s="27">
        <f t="shared" si="13"/>
        <v>-3.00000000000189E-3</v>
      </c>
    </row>
    <row r="102" spans="1:6" x14ac:dyDescent="0.2">
      <c r="A102" t="str">
        <f>$A$17</f>
        <v>Information technology</v>
      </c>
      <c r="B102" s="27">
        <f t="shared" si="11"/>
        <v>1.2999999999999954</v>
      </c>
      <c r="C102" s="27">
        <f t="shared" si="12"/>
        <v>0.52099999999999369</v>
      </c>
      <c r="D102" s="27">
        <f t="shared" si="11"/>
        <v>0.56899999999996709</v>
      </c>
      <c r="E102" s="27">
        <f t="shared" si="11"/>
        <v>0.57300000000004481</v>
      </c>
      <c r="F102" s="27">
        <f t="shared" si="13"/>
        <v>1.1420000000000119</v>
      </c>
    </row>
    <row r="103" spans="1:6" x14ac:dyDescent="0.2">
      <c r="A103" t="str">
        <f>$A$18</f>
        <v>Finance and insurance</v>
      </c>
      <c r="B103" s="27">
        <f t="shared" si="11"/>
        <v>-2.4100000000000072</v>
      </c>
      <c r="C103" s="27">
        <f t="shared" si="12"/>
        <v>7.4999999999977085E-2</v>
      </c>
      <c r="D103" s="27">
        <f t="shared" si="11"/>
        <v>-4.999999999992788E-3</v>
      </c>
      <c r="E103" s="27">
        <f t="shared" si="11"/>
        <v>-0.22500000000000231</v>
      </c>
      <c r="F103" s="27">
        <f t="shared" si="13"/>
        <v>-0.2299999999999951</v>
      </c>
    </row>
    <row r="104" spans="1:6" x14ac:dyDescent="0.2">
      <c r="A104" t="str">
        <f>$A$19</f>
        <v>Real estate</v>
      </c>
      <c r="B104" s="27">
        <f t="shared" si="11"/>
        <v>0.23600000000000509</v>
      </c>
      <c r="C104" s="27">
        <f t="shared" si="12"/>
        <v>3.1999999999992923E-2</v>
      </c>
      <c r="D104" s="27">
        <f t="shared" si="11"/>
        <v>3.8999999999995261E-2</v>
      </c>
      <c r="E104" s="27">
        <f t="shared" si="11"/>
        <v>0.54200000000000603</v>
      </c>
      <c r="F104" s="27">
        <f t="shared" si="13"/>
        <v>0.58100000000000129</v>
      </c>
    </row>
    <row r="105" spans="1:6" x14ac:dyDescent="0.2">
      <c r="A105" t="str">
        <f>$A$20</f>
        <v>Professional services</v>
      </c>
      <c r="B105" s="27">
        <f t="shared" si="11"/>
        <v>1.9889999999999901</v>
      </c>
      <c r="C105" s="27">
        <f t="shared" si="12"/>
        <v>-2.4999999999984368E-2</v>
      </c>
      <c r="D105" s="27">
        <f t="shared" si="11"/>
        <v>0.59499999999999176</v>
      </c>
      <c r="E105" s="27">
        <f t="shared" si="11"/>
        <v>1.0150000000000254</v>
      </c>
      <c r="F105" s="27">
        <f t="shared" si="13"/>
        <v>1.6100000000000172</v>
      </c>
    </row>
    <row r="106" spans="1:6" x14ac:dyDescent="0.2">
      <c r="A106" s="10" t="str">
        <f>$A$21</f>
        <v>Support services</v>
      </c>
      <c r="B106" s="27">
        <f t="shared" ref="B106:B111" si="14">C21-B21</f>
        <v>2.4019999999999762</v>
      </c>
      <c r="C106" s="27">
        <f t="shared" ref="C106:C111" si="15">D21-C21</f>
        <v>-1.9329999999999679</v>
      </c>
      <c r="D106" s="27">
        <f t="shared" ref="D106:D111" si="16">E21-D21</f>
        <v>1.4409999999999563</v>
      </c>
      <c r="E106" s="27">
        <f t="shared" ref="E106:E111" si="17">F21-E21</f>
        <v>1.5170000000000137</v>
      </c>
      <c r="F106" s="27">
        <f t="shared" si="13"/>
        <v>2.95799999999997</v>
      </c>
    </row>
    <row r="107" spans="1:6" x14ac:dyDescent="0.2">
      <c r="A107" s="10" t="str">
        <f>$A$22</f>
        <v>Public admin. and defence</v>
      </c>
      <c r="B107" s="27">
        <f t="shared" si="14"/>
        <v>-0.81699999999999662</v>
      </c>
      <c r="C107" s="27">
        <f t="shared" si="15"/>
        <v>-0.11100000000000243</v>
      </c>
      <c r="D107" s="27">
        <f t="shared" si="16"/>
        <v>0.22000000000002906</v>
      </c>
      <c r="E107" s="27">
        <f t="shared" si="17"/>
        <v>0.42199999999995264</v>
      </c>
      <c r="F107" s="27">
        <f t="shared" si="13"/>
        <v>0.6419999999999817</v>
      </c>
    </row>
    <row r="108" spans="1:6" x14ac:dyDescent="0.2">
      <c r="A108" s="10" t="str">
        <f>$A$23</f>
        <v>Education</v>
      </c>
      <c r="B108" s="27">
        <f t="shared" si="14"/>
        <v>-0.15200000000001168</v>
      </c>
      <c r="C108" s="27">
        <f t="shared" si="15"/>
        <v>0.26199999999991874</v>
      </c>
      <c r="D108" s="27">
        <f t="shared" si="16"/>
        <v>0.47399999999997888</v>
      </c>
      <c r="E108" s="27">
        <f t="shared" si="17"/>
        <v>1.099000000000018</v>
      </c>
      <c r="F108" s="27">
        <f t="shared" si="13"/>
        <v>1.5729999999999968</v>
      </c>
    </row>
    <row r="109" spans="1:6" x14ac:dyDescent="0.2">
      <c r="A109" s="10" t="str">
        <f>$A$24</f>
        <v>Health and social work</v>
      </c>
      <c r="B109" s="27">
        <f t="shared" si="14"/>
        <v>4.8009999999999806</v>
      </c>
      <c r="C109" s="27">
        <f t="shared" si="15"/>
        <v>-0.50500000000007361</v>
      </c>
      <c r="D109" s="27">
        <f t="shared" si="16"/>
        <v>2.9020000000000579</v>
      </c>
      <c r="E109" s="27">
        <f t="shared" si="17"/>
        <v>2.77000000000006</v>
      </c>
      <c r="F109" s="27">
        <f t="shared" si="13"/>
        <v>5.6720000000001178</v>
      </c>
    </row>
    <row r="110" spans="1:6" x14ac:dyDescent="0.2">
      <c r="A110" s="10" t="str">
        <f>$A$25</f>
        <v>Arts and entertainment</v>
      </c>
      <c r="B110" s="27">
        <f t="shared" si="14"/>
        <v>0.56300000000000239</v>
      </c>
      <c r="C110" s="27">
        <f t="shared" si="15"/>
        <v>-0.76800000000001134</v>
      </c>
      <c r="D110" s="27">
        <f t="shared" si="16"/>
        <v>0.12500000000002132</v>
      </c>
      <c r="E110" s="27">
        <f t="shared" si="17"/>
        <v>1.164999999999992</v>
      </c>
      <c r="F110" s="27">
        <f t="shared" si="13"/>
        <v>1.2900000000000134</v>
      </c>
    </row>
    <row r="111" spans="1:6" x14ac:dyDescent="0.2">
      <c r="A111" s="10" t="str">
        <f>$A$26</f>
        <v>Other services</v>
      </c>
      <c r="B111" s="27">
        <f t="shared" si="14"/>
        <v>-0.47999999999998977</v>
      </c>
      <c r="C111" s="27">
        <f t="shared" si="15"/>
        <v>-0.31700000000000728</v>
      </c>
      <c r="D111" s="27">
        <f t="shared" si="16"/>
        <v>-0.16899999999999338</v>
      </c>
      <c r="E111" s="27">
        <f t="shared" si="17"/>
        <v>4.9999999999794653E-3</v>
      </c>
      <c r="F111" s="27">
        <f t="shared" si="13"/>
        <v>-0.16400000000001391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14.2199999999998</v>
      </c>
      <c r="C113" s="29">
        <f>D28-C28</f>
        <v>-9.0550000000000068</v>
      </c>
      <c r="D113" s="29">
        <f>E28-D28</f>
        <v>11.214999999999861</v>
      </c>
      <c r="E113" s="29">
        <f>F28-E28</f>
        <v>11.727000000000146</v>
      </c>
      <c r="F113" s="29">
        <f>F28-D28</f>
        <v>22.942000000000007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Stoke-on-Trent and Staffordshire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8.3159999999999918</v>
      </c>
      <c r="C7" s="31">
        <f>'Ind T1'!C7</f>
        <v>8.5100000000000016</v>
      </c>
      <c r="D7" s="31">
        <f>'Ind T1'!D7</f>
        <v>6.6750000000000007</v>
      </c>
      <c r="E7" s="31">
        <f>'Ind T1'!E7</f>
        <v>6.6960000000000086</v>
      </c>
      <c r="F7" s="31">
        <f>'Ind T1'!F7</f>
        <v>6.5839999999999979</v>
      </c>
      <c r="H7" s="31">
        <f>C7-B7</f>
        <v>0.19400000000000972</v>
      </c>
      <c r="I7" s="31">
        <f>D7-C7</f>
        <v>-1.8350000000000009</v>
      </c>
      <c r="J7" s="31">
        <f>E7-D7</f>
        <v>2.1000000000007901E-2</v>
      </c>
      <c r="K7" s="31">
        <f>F7-E7</f>
        <v>-0.11200000000001076</v>
      </c>
      <c r="L7" s="31">
        <f>F7-D7</f>
        <v>-9.1000000000002856E-2</v>
      </c>
    </row>
    <row r="8" spans="1:12" x14ac:dyDescent="0.2">
      <c r="A8" t="str">
        <f>'Ind T2'!A5</f>
        <v>Agriculture</v>
      </c>
      <c r="B8" s="32">
        <f>'Ind T2'!B5</f>
        <v>5.9149999999999983</v>
      </c>
      <c r="C8" s="32">
        <f>'Ind T2'!C5</f>
        <v>5.1690000000000005</v>
      </c>
      <c r="D8" s="32">
        <f>'Ind T2'!D5</f>
        <v>3.4770000000000021</v>
      </c>
      <c r="E8" s="32">
        <f>'Ind T2'!E5</f>
        <v>3.6410000000000089</v>
      </c>
      <c r="F8" s="32">
        <f>'Ind T2'!F5</f>
        <v>3.6449999999999974</v>
      </c>
      <c r="H8" s="11">
        <f t="shared" ref="H8:H40" si="0">C8-B8</f>
        <v>-0.74599999999999778</v>
      </c>
      <c r="I8" s="31">
        <f t="shared" ref="I8:I38" si="1">D8-C8</f>
        <v>-1.6919999999999984</v>
      </c>
      <c r="J8" s="11">
        <f t="shared" ref="J8:J38" si="2">E8-D8</f>
        <v>0.16400000000000681</v>
      </c>
      <c r="K8" s="11">
        <f t="shared" ref="K8:K38" si="3">F8-E8</f>
        <v>3.9999999999884572E-3</v>
      </c>
      <c r="L8" s="31">
        <f t="shared" ref="L8:L40" si="4">F8-D8</f>
        <v>0.16799999999999526</v>
      </c>
    </row>
    <row r="9" spans="1:12" x14ac:dyDescent="0.2">
      <c r="A9" t="str">
        <f>'Ind T2'!A6</f>
        <v>Mining and quarrying</v>
      </c>
      <c r="B9" s="32">
        <f>'Ind T2'!B6</f>
        <v>0.22000000000000069</v>
      </c>
      <c r="C9" s="32">
        <f>'Ind T2'!C6</f>
        <v>0.46600000000000091</v>
      </c>
      <c r="D9" s="32">
        <f>'Ind T2'!D6</f>
        <v>0.50000000000000111</v>
      </c>
      <c r="E9" s="32">
        <f>'Ind T2'!E6</f>
        <v>0.34199999999999919</v>
      </c>
      <c r="F9" s="32">
        <f>'Ind T2'!F6</f>
        <v>0.18900000000000031</v>
      </c>
      <c r="H9" s="11">
        <f t="shared" si="0"/>
        <v>0.24600000000000022</v>
      </c>
      <c r="I9" s="31">
        <f t="shared" si="1"/>
        <v>3.4000000000000197E-2</v>
      </c>
      <c r="J9" s="11">
        <f t="shared" si="2"/>
        <v>-0.15800000000000192</v>
      </c>
      <c r="K9" s="11">
        <f t="shared" si="3"/>
        <v>-0.15299999999999889</v>
      </c>
      <c r="L9" s="31">
        <f t="shared" si="4"/>
        <v>-0.31100000000000083</v>
      </c>
    </row>
    <row r="10" spans="1:12" x14ac:dyDescent="0.2">
      <c r="A10" t="str">
        <f>'Ind T2'!A10</f>
        <v>Electricity and gas</v>
      </c>
      <c r="B10" s="32">
        <f>'Ind T2'!B10</f>
        <v>0.43099999999999999</v>
      </c>
      <c r="C10" s="32">
        <f>'Ind T2'!C10</f>
        <v>0.35399999999999976</v>
      </c>
      <c r="D10" s="32">
        <f>'Ind T2'!D10</f>
        <v>0.40499999999999936</v>
      </c>
      <c r="E10" s="32">
        <f>'Ind T2'!E10</f>
        <v>0.38200000000000012</v>
      </c>
      <c r="F10" s="32">
        <f>'Ind T2'!F10</f>
        <v>0.37500000000000089</v>
      </c>
      <c r="H10" s="11">
        <f t="shared" si="0"/>
        <v>-7.7000000000000235E-2</v>
      </c>
      <c r="I10" s="31">
        <f t="shared" si="1"/>
        <v>5.0999999999999601E-2</v>
      </c>
      <c r="J10" s="11">
        <f t="shared" si="2"/>
        <v>-2.2999999999999243E-2</v>
      </c>
      <c r="K10" s="11">
        <f t="shared" si="3"/>
        <v>-6.9999999999992291E-3</v>
      </c>
      <c r="L10" s="31">
        <f t="shared" si="4"/>
        <v>-2.9999999999998472E-2</v>
      </c>
    </row>
    <row r="11" spans="1:12" x14ac:dyDescent="0.2">
      <c r="A11" t="str">
        <f>'Ind T2'!A11</f>
        <v>Water and sewerage</v>
      </c>
      <c r="B11" s="32">
        <f>'Ind T2'!B11</f>
        <v>1.7499999999999938</v>
      </c>
      <c r="C11" s="32">
        <f>'Ind T2'!C11</f>
        <v>2.5209999999999995</v>
      </c>
      <c r="D11" s="32">
        <f>'Ind T2'!D11</f>
        <v>2.2929999999999988</v>
      </c>
      <c r="E11" s="32">
        <f>'Ind T2'!E11</f>
        <v>2.331</v>
      </c>
      <c r="F11" s="32">
        <f>'Ind T2'!F11</f>
        <v>2.3749999999999987</v>
      </c>
      <c r="H11" s="11">
        <f t="shared" ref="H11" si="5">C11-B11</f>
        <v>0.77100000000000568</v>
      </c>
      <c r="I11" s="31">
        <f t="shared" ref="I11" si="6">D11-C11</f>
        <v>-0.22800000000000065</v>
      </c>
      <c r="J11" s="11">
        <f t="shared" ref="J11" si="7">E11-D11</f>
        <v>3.8000000000001144E-2</v>
      </c>
      <c r="K11" s="11">
        <f t="shared" ref="K11" si="8">F11-E11</f>
        <v>4.3999999999998707E-2</v>
      </c>
      <c r="L11" s="31">
        <f t="shared" si="4"/>
        <v>8.1999999999999851E-2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38.19699999999996</v>
      </c>
      <c r="C13" s="31">
        <f>'Ind T1'!C8</f>
        <v>38.390000000000057</v>
      </c>
      <c r="D13" s="31">
        <f>'Ind T1'!D8</f>
        <v>36.809999999999974</v>
      </c>
      <c r="E13" s="31">
        <f>'Ind T1'!E8</f>
        <v>37.072999999999951</v>
      </c>
      <c r="F13" s="31">
        <f>'Ind T1'!F8</f>
        <v>34.079999999999941</v>
      </c>
      <c r="H13" s="31">
        <f t="shared" si="0"/>
        <v>0.19300000000009732</v>
      </c>
      <c r="I13" s="31">
        <f t="shared" si="1"/>
        <v>-1.5800000000000836</v>
      </c>
      <c r="J13" s="31">
        <f t="shared" si="2"/>
        <v>0.26299999999997681</v>
      </c>
      <c r="K13" s="31">
        <f t="shared" si="3"/>
        <v>-2.9930000000000092</v>
      </c>
      <c r="L13" s="31">
        <f t="shared" si="4"/>
        <v>-2.7300000000000324</v>
      </c>
    </row>
    <row r="14" spans="1:12" x14ac:dyDescent="0.2">
      <c r="A14" t="str">
        <f>'Ind T2'!A7</f>
        <v>Food drink and tobacco</v>
      </c>
      <c r="B14" s="32">
        <f>'Ind T2'!B7</f>
        <v>3.5819999999999927</v>
      </c>
      <c r="C14" s="32">
        <f>'Ind T2'!C7</f>
        <v>3.2199999999999975</v>
      </c>
      <c r="D14" s="32">
        <f>'Ind T2'!D7</f>
        <v>3.1910000000000029</v>
      </c>
      <c r="E14" s="32">
        <f>'Ind T2'!E7</f>
        <v>3.21200000000001</v>
      </c>
      <c r="F14" s="32">
        <f>'Ind T2'!F7</f>
        <v>3.1239999999999917</v>
      </c>
      <c r="H14" s="11">
        <f t="shared" si="0"/>
        <v>-0.36199999999999521</v>
      </c>
      <c r="I14" s="31">
        <f t="shared" si="1"/>
        <v>-2.8999999999994586E-2</v>
      </c>
      <c r="J14" s="11">
        <f t="shared" si="2"/>
        <v>2.1000000000007013E-2</v>
      </c>
      <c r="K14" s="11">
        <f t="shared" si="3"/>
        <v>-8.8000000000018286E-2</v>
      </c>
      <c r="L14" s="31">
        <f t="shared" si="4"/>
        <v>-6.7000000000011273E-2</v>
      </c>
    </row>
    <row r="15" spans="1:12" x14ac:dyDescent="0.2">
      <c r="A15" t="str">
        <f>'Ind T2'!A8</f>
        <v>Engineering</v>
      </c>
      <c r="B15" s="32">
        <f>'Ind T2'!B8</f>
        <v>7.6409999999999938</v>
      </c>
      <c r="C15" s="32">
        <f>'Ind T2'!C8</f>
        <v>6.8180000000000183</v>
      </c>
      <c r="D15" s="32">
        <f>'Ind T2'!D8</f>
        <v>6.2629999999999866</v>
      </c>
      <c r="E15" s="32">
        <f>'Ind T2'!E8</f>
        <v>6.789000000000005</v>
      </c>
      <c r="F15" s="32">
        <f>'Ind T2'!F8</f>
        <v>6.2139999999999951</v>
      </c>
      <c r="H15" s="11">
        <f t="shared" si="0"/>
        <v>-0.82299999999997553</v>
      </c>
      <c r="I15" s="31">
        <f t="shared" si="1"/>
        <v>-0.55500000000003169</v>
      </c>
      <c r="J15" s="11">
        <f t="shared" si="2"/>
        <v>0.52600000000001845</v>
      </c>
      <c r="K15" s="11">
        <f t="shared" si="3"/>
        <v>-0.57500000000000995</v>
      </c>
      <c r="L15" s="31">
        <f t="shared" si="4"/>
        <v>-4.8999999999991495E-2</v>
      </c>
    </row>
    <row r="16" spans="1:12" x14ac:dyDescent="0.2">
      <c r="A16" t="str">
        <f>'Ind T2'!A9</f>
        <v>Rest of manufacturing</v>
      </c>
      <c r="B16" s="32">
        <f>'Ind T2'!B9</f>
        <v>26.973999999999975</v>
      </c>
      <c r="C16" s="32">
        <f>'Ind T2'!C9</f>
        <v>28.352000000000039</v>
      </c>
      <c r="D16" s="32">
        <f>'Ind T2'!D9</f>
        <v>27.35599999999998</v>
      </c>
      <c r="E16" s="32">
        <f>'Ind T2'!E9</f>
        <v>27.071999999999939</v>
      </c>
      <c r="F16" s="32">
        <f>'Ind T2'!F9</f>
        <v>24.741999999999951</v>
      </c>
      <c r="H16" s="11">
        <f t="shared" si="0"/>
        <v>1.3780000000000641</v>
      </c>
      <c r="I16" s="31">
        <f t="shared" si="1"/>
        <v>-0.99600000000005906</v>
      </c>
      <c r="J16" s="11">
        <f t="shared" si="2"/>
        <v>-0.28400000000004155</v>
      </c>
      <c r="K16" s="11">
        <f t="shared" si="3"/>
        <v>-2.3299999999999876</v>
      </c>
      <c r="L16" s="31">
        <f t="shared" si="4"/>
        <v>-2.6140000000000292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21.404999999999966</v>
      </c>
      <c r="C18" s="31">
        <f>'Ind T1'!C9</f>
        <v>26.308999999999926</v>
      </c>
      <c r="D18" s="31">
        <f>'Ind T1'!D9</f>
        <v>24.876999999999938</v>
      </c>
      <c r="E18" s="31">
        <f>'Ind T1'!E9</f>
        <v>24.805000000000007</v>
      </c>
      <c r="F18" s="31">
        <f>'Ind T1'!F9</f>
        <v>25.190999999999971</v>
      </c>
      <c r="H18" s="31">
        <f t="shared" si="0"/>
        <v>4.9039999999999608</v>
      </c>
      <c r="I18" s="31">
        <f t="shared" si="1"/>
        <v>-1.4319999999999879</v>
      </c>
      <c r="J18" s="31">
        <f t="shared" si="2"/>
        <v>-7.1999999999931674E-2</v>
      </c>
      <c r="K18" s="31">
        <f t="shared" si="3"/>
        <v>0.38599999999996371</v>
      </c>
      <c r="L18" s="31">
        <f t="shared" si="4"/>
        <v>0.31400000000003203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93.588999999999984</v>
      </c>
      <c r="C20" s="31">
        <f>'Ind T1'!C10</f>
        <v>94.964999999999904</v>
      </c>
      <c r="D20" s="31">
        <f>'Ind T1'!D10</f>
        <v>93.282000000000068</v>
      </c>
      <c r="E20" s="31">
        <f>'Ind T1'!E10</f>
        <v>98.121999999999929</v>
      </c>
      <c r="F20" s="31">
        <f>'Ind T1'!F10</f>
        <v>103.66</v>
      </c>
      <c r="H20" s="31">
        <f t="shared" si="0"/>
        <v>1.3759999999999195</v>
      </c>
      <c r="I20" s="31">
        <f t="shared" si="1"/>
        <v>-1.6829999999998364</v>
      </c>
      <c r="J20" s="31">
        <f t="shared" si="2"/>
        <v>4.8399999999998613</v>
      </c>
      <c r="K20" s="31">
        <f t="shared" si="3"/>
        <v>5.5380000000000678</v>
      </c>
      <c r="L20" s="31">
        <f t="shared" si="4"/>
        <v>10.377999999999929</v>
      </c>
    </row>
    <row r="21" spans="1:12" x14ac:dyDescent="0.2">
      <c r="A21" s="10" t="str">
        <f>'Ind T2'!A13</f>
        <v>Wholesale and retail trade</v>
      </c>
      <c r="B21" s="32">
        <f>'Ind T2'!B13</f>
        <v>53.936000000000057</v>
      </c>
      <c r="C21" s="32">
        <f>'Ind T2'!C13</f>
        <v>49.301999999999936</v>
      </c>
      <c r="D21" s="32">
        <f>'Ind T2'!D13</f>
        <v>48.02500000000007</v>
      </c>
      <c r="E21" s="32">
        <f>'Ind T2'!E13</f>
        <v>48.508999999999901</v>
      </c>
      <c r="F21" s="32">
        <f>'Ind T2'!F13</f>
        <v>49.044999999999995</v>
      </c>
      <c r="H21" s="11">
        <f t="shared" si="0"/>
        <v>-4.6340000000001211</v>
      </c>
      <c r="I21" s="31">
        <f t="shared" si="1"/>
        <v>-1.276999999999866</v>
      </c>
      <c r="J21" s="11">
        <f t="shared" si="2"/>
        <v>0.48399999999983123</v>
      </c>
      <c r="K21" s="11">
        <f t="shared" si="3"/>
        <v>0.53600000000009373</v>
      </c>
      <c r="L21" s="31">
        <f t="shared" si="4"/>
        <v>1.019999999999925</v>
      </c>
    </row>
    <row r="22" spans="1:12" x14ac:dyDescent="0.2">
      <c r="A22" s="10" t="str">
        <f>'Ind T2'!A14</f>
        <v>Transport and storage</v>
      </c>
      <c r="B22" s="32">
        <f>'Ind T2'!B14</f>
        <v>21.774999999999963</v>
      </c>
      <c r="C22" s="32">
        <f>'Ind T2'!C14</f>
        <v>26.330999999999982</v>
      </c>
      <c r="D22" s="32">
        <f>'Ind T2'!D14</f>
        <v>25.254000000000012</v>
      </c>
      <c r="E22" s="32">
        <f>'Ind T2'!E14</f>
        <v>28.188999999999989</v>
      </c>
      <c r="F22" s="32">
        <f>'Ind T2'!F14</f>
        <v>29.987999999999992</v>
      </c>
      <c r="H22" s="11">
        <f t="shared" si="0"/>
        <v>4.5560000000000187</v>
      </c>
      <c r="I22" s="31">
        <f t="shared" si="1"/>
        <v>-1.0769999999999698</v>
      </c>
      <c r="J22" s="11">
        <f t="shared" si="2"/>
        <v>2.9349999999999774</v>
      </c>
      <c r="K22" s="11">
        <f t="shared" si="3"/>
        <v>1.799000000000003</v>
      </c>
      <c r="L22" s="31">
        <f t="shared" si="4"/>
        <v>4.7339999999999804</v>
      </c>
    </row>
    <row r="23" spans="1:12" x14ac:dyDescent="0.2">
      <c r="A23" s="10" t="str">
        <f>'Ind T2'!A15</f>
        <v>Accommodation and food</v>
      </c>
      <c r="B23" s="32">
        <f>'Ind T2'!B15</f>
        <v>17.877999999999975</v>
      </c>
      <c r="C23" s="32">
        <f>'Ind T2'!C15</f>
        <v>19.331999999999983</v>
      </c>
      <c r="D23" s="32">
        <f>'Ind T2'!D15</f>
        <v>20.002999999999982</v>
      </c>
      <c r="E23" s="32">
        <f>'Ind T2'!E15</f>
        <v>21.424000000000028</v>
      </c>
      <c r="F23" s="32">
        <f>'Ind T2'!F15</f>
        <v>24.627000000000006</v>
      </c>
      <c r="H23" s="11">
        <f t="shared" si="0"/>
        <v>1.4540000000000077</v>
      </c>
      <c r="I23" s="31">
        <f t="shared" si="1"/>
        <v>0.67099999999999937</v>
      </c>
      <c r="J23" s="11">
        <f t="shared" si="2"/>
        <v>1.4210000000000456</v>
      </c>
      <c r="K23" s="11">
        <f t="shared" si="3"/>
        <v>3.2029999999999781</v>
      </c>
      <c r="L23" s="31">
        <f t="shared" si="4"/>
        <v>4.6240000000000236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76.639000000000038</v>
      </c>
      <c r="C25" s="31">
        <f>'Ind T1'!C11</f>
        <v>80.360000000000014</v>
      </c>
      <c r="D25" s="31">
        <f>'Ind T1'!D11</f>
        <v>78.188999999999993</v>
      </c>
      <c r="E25" s="31">
        <f>'Ind T1'!E11</f>
        <v>80.755999999999929</v>
      </c>
      <c r="F25" s="31">
        <f>'Ind T1'!F11</f>
        <v>85.373000000000005</v>
      </c>
      <c r="H25" s="31">
        <f t="shared" si="0"/>
        <v>3.7209999999999752</v>
      </c>
      <c r="I25" s="31">
        <f t="shared" si="1"/>
        <v>-2.1710000000000207</v>
      </c>
      <c r="J25" s="31">
        <f t="shared" si="2"/>
        <v>2.5669999999999362</v>
      </c>
      <c r="K25" s="31">
        <f t="shared" si="3"/>
        <v>4.6170000000000755</v>
      </c>
      <c r="L25" s="31">
        <f t="shared" si="4"/>
        <v>7.1840000000000117</v>
      </c>
    </row>
    <row r="26" spans="1:12" x14ac:dyDescent="0.2">
      <c r="A26" s="10" t="str">
        <f>'Ind T2'!A16</f>
        <v>Media</v>
      </c>
      <c r="B26" s="11">
        <f>'Ind T2'!B16</f>
        <v>1.2029999999999981</v>
      </c>
      <c r="C26" s="11">
        <f>'Ind T2'!C16</f>
        <v>1.323999999999997</v>
      </c>
      <c r="D26" s="11">
        <f>'Ind T2'!D16</f>
        <v>1.5680000000000032</v>
      </c>
      <c r="E26" s="11">
        <f>'Ind T2'!E16</f>
        <v>1.5400000000000005</v>
      </c>
      <c r="F26" s="11">
        <f>'Ind T2'!F16</f>
        <v>1.5650000000000013</v>
      </c>
      <c r="H26" s="11">
        <f t="shared" si="0"/>
        <v>0.12099999999999889</v>
      </c>
      <c r="I26" s="31">
        <f t="shared" si="1"/>
        <v>0.24400000000000621</v>
      </c>
      <c r="J26" s="11">
        <f t="shared" si="2"/>
        <v>-2.8000000000002689E-2</v>
      </c>
      <c r="K26" s="11">
        <f t="shared" si="3"/>
        <v>2.5000000000000799E-2</v>
      </c>
      <c r="L26" s="31">
        <f t="shared" si="4"/>
        <v>-3.00000000000189E-3</v>
      </c>
    </row>
    <row r="27" spans="1:12" x14ac:dyDescent="0.2">
      <c r="A27" s="10" t="str">
        <f>'Ind T2'!A17</f>
        <v>Information technology</v>
      </c>
      <c r="B27" s="11">
        <f>'Ind T2'!B17</f>
        <v>6.3270000000000017</v>
      </c>
      <c r="C27" s="11">
        <f>'Ind T2'!C17</f>
        <v>7.6269999999999971</v>
      </c>
      <c r="D27" s="11">
        <f>'Ind T2'!D17</f>
        <v>8.1479999999999908</v>
      </c>
      <c r="E27" s="11">
        <f>'Ind T2'!E17</f>
        <v>8.7169999999999579</v>
      </c>
      <c r="F27" s="11">
        <f>'Ind T2'!F17</f>
        <v>9.2900000000000027</v>
      </c>
      <c r="H27" s="11">
        <f t="shared" si="0"/>
        <v>1.2999999999999954</v>
      </c>
      <c r="I27" s="31">
        <f t="shared" si="1"/>
        <v>0.52099999999999369</v>
      </c>
      <c r="J27" s="11">
        <f t="shared" si="2"/>
        <v>0.56899999999996709</v>
      </c>
      <c r="K27" s="11">
        <f t="shared" si="3"/>
        <v>0.57300000000004481</v>
      </c>
      <c r="L27" s="31">
        <f t="shared" si="4"/>
        <v>1.1420000000000119</v>
      </c>
    </row>
    <row r="28" spans="1:12" x14ac:dyDescent="0.2">
      <c r="A28" s="10" t="str">
        <f>'Ind T2'!A18</f>
        <v>Finance and insurance</v>
      </c>
      <c r="B28" s="11">
        <f>'Ind T2'!B18</f>
        <v>7.0300000000000198</v>
      </c>
      <c r="C28" s="11">
        <f>'Ind T2'!C18</f>
        <v>4.6200000000000125</v>
      </c>
      <c r="D28" s="11">
        <f>'Ind T2'!D18</f>
        <v>4.6949999999999896</v>
      </c>
      <c r="E28" s="11">
        <f>'Ind T2'!E18</f>
        <v>4.6899999999999968</v>
      </c>
      <c r="F28" s="11">
        <f>'Ind T2'!F18</f>
        <v>4.4649999999999945</v>
      </c>
      <c r="H28" s="11">
        <f t="shared" si="0"/>
        <v>-2.4100000000000072</v>
      </c>
      <c r="I28" s="31">
        <f t="shared" si="1"/>
        <v>7.4999999999977085E-2</v>
      </c>
      <c r="J28" s="11">
        <f t="shared" si="2"/>
        <v>-4.999999999992788E-3</v>
      </c>
      <c r="K28" s="11">
        <f t="shared" si="3"/>
        <v>-0.22500000000000231</v>
      </c>
      <c r="L28" s="31">
        <f t="shared" si="4"/>
        <v>-0.2299999999999951</v>
      </c>
    </row>
    <row r="29" spans="1:12" x14ac:dyDescent="0.2">
      <c r="A29" s="10" t="str">
        <f>'Ind T2'!A19</f>
        <v>Real estate</v>
      </c>
      <c r="B29" s="11">
        <f>'Ind T2'!B19</f>
        <v>4.0889999999999986</v>
      </c>
      <c r="C29" s="11">
        <f>'Ind T2'!C19</f>
        <v>4.3250000000000037</v>
      </c>
      <c r="D29" s="11">
        <f>'Ind T2'!D19</f>
        <v>4.3569999999999967</v>
      </c>
      <c r="E29" s="11">
        <f>'Ind T2'!E19</f>
        <v>4.3959999999999919</v>
      </c>
      <c r="F29" s="11">
        <f>'Ind T2'!F19</f>
        <v>4.9379999999999979</v>
      </c>
      <c r="H29" s="11">
        <f t="shared" ref="H29:H31" si="9">C29-B29</f>
        <v>0.23600000000000509</v>
      </c>
      <c r="I29" s="31">
        <f t="shared" ref="I29:I31" si="10">D29-C29</f>
        <v>3.1999999999992923E-2</v>
      </c>
      <c r="J29" s="11">
        <f t="shared" ref="J29:J31" si="11">E29-D29</f>
        <v>3.8999999999995261E-2</v>
      </c>
      <c r="K29" s="11">
        <f t="shared" ref="K29:K31" si="12">F29-E29</f>
        <v>0.54200000000000603</v>
      </c>
      <c r="L29" s="31">
        <f t="shared" si="4"/>
        <v>0.58100000000000129</v>
      </c>
    </row>
    <row r="30" spans="1:12" x14ac:dyDescent="0.2">
      <c r="A30" s="10" t="str">
        <f>'Ind T2'!A20</f>
        <v>Professional services</v>
      </c>
      <c r="B30" s="11">
        <f>'Ind T2'!B20</f>
        <v>16.539999999999981</v>
      </c>
      <c r="C30" s="11">
        <f>'Ind T2'!C20</f>
        <v>18.528999999999971</v>
      </c>
      <c r="D30" s="11">
        <f>'Ind T2'!D20</f>
        <v>18.503999999999987</v>
      </c>
      <c r="E30" s="11">
        <f>'Ind T2'!E20</f>
        <v>19.098999999999979</v>
      </c>
      <c r="F30" s="11">
        <f>'Ind T2'!F20</f>
        <v>20.114000000000004</v>
      </c>
      <c r="H30" s="11">
        <f t="shared" si="9"/>
        <v>1.9889999999999901</v>
      </c>
      <c r="I30" s="31">
        <f t="shared" si="10"/>
        <v>-2.4999999999984368E-2</v>
      </c>
      <c r="J30" s="11">
        <f t="shared" si="11"/>
        <v>0.59499999999999176</v>
      </c>
      <c r="K30" s="11">
        <f t="shared" si="12"/>
        <v>1.0150000000000254</v>
      </c>
      <c r="L30" s="31">
        <f t="shared" si="4"/>
        <v>1.6100000000000172</v>
      </c>
    </row>
    <row r="31" spans="1:12" x14ac:dyDescent="0.2">
      <c r="A31" s="10" t="str">
        <f>'Ind T2'!A21</f>
        <v>Support services</v>
      </c>
      <c r="B31" s="11">
        <f>'Ind T2'!B21</f>
        <v>19.994000000000035</v>
      </c>
      <c r="C31" s="11">
        <f>'Ind T2'!C21</f>
        <v>22.396000000000011</v>
      </c>
      <c r="D31" s="11">
        <f>'Ind T2'!D21</f>
        <v>20.463000000000044</v>
      </c>
      <c r="E31" s="11">
        <f>'Ind T2'!E21</f>
        <v>21.904</v>
      </c>
      <c r="F31" s="11">
        <f>'Ind T2'!F21</f>
        <v>23.421000000000014</v>
      </c>
      <c r="H31" s="11">
        <f t="shared" si="9"/>
        <v>2.4019999999999762</v>
      </c>
      <c r="I31" s="31">
        <f t="shared" si="10"/>
        <v>-1.9329999999999679</v>
      </c>
      <c r="J31" s="11">
        <f t="shared" si="11"/>
        <v>1.4409999999999563</v>
      </c>
      <c r="K31" s="11">
        <f t="shared" si="12"/>
        <v>1.5170000000000137</v>
      </c>
      <c r="L31" s="31">
        <f t="shared" si="4"/>
        <v>2.95799999999997</v>
      </c>
    </row>
    <row r="32" spans="1:12" x14ac:dyDescent="0.2">
      <c r="A32" s="10" t="str">
        <f>'Ind T2'!A25</f>
        <v>Arts and entertainment</v>
      </c>
      <c r="B32" s="11">
        <f>'Ind T2'!B25</f>
        <v>12.204000000000002</v>
      </c>
      <c r="C32" s="11">
        <f>'Ind T2'!C25</f>
        <v>12.767000000000005</v>
      </c>
      <c r="D32" s="11">
        <f>'Ind T2'!D25</f>
        <v>11.998999999999993</v>
      </c>
      <c r="E32" s="11">
        <f>'Ind T2'!E25</f>
        <v>12.124000000000015</v>
      </c>
      <c r="F32" s="11">
        <f>'Ind T2'!F25</f>
        <v>13.289000000000007</v>
      </c>
      <c r="H32" s="11">
        <f t="shared" ref="H32" si="13">C32-B32</f>
        <v>0.56300000000000239</v>
      </c>
      <c r="I32" s="31">
        <f t="shared" ref="I32:I33" si="14">D32-C32</f>
        <v>-0.76800000000001134</v>
      </c>
      <c r="J32" s="11">
        <f t="shared" ref="J32:J33" si="15">E32-D32</f>
        <v>0.12500000000002132</v>
      </c>
      <c r="K32" s="11">
        <f t="shared" ref="K32:K33" si="16">F32-E32</f>
        <v>1.164999999999992</v>
      </c>
      <c r="L32" s="31">
        <f t="shared" si="4"/>
        <v>1.2900000000000134</v>
      </c>
    </row>
    <row r="33" spans="1:12" x14ac:dyDescent="0.2">
      <c r="A33" s="10" t="str">
        <f>'Ind T2'!A26</f>
        <v>Other services</v>
      </c>
      <c r="B33" s="11">
        <f>'Ind T2'!B26</f>
        <v>9.2519999999999953</v>
      </c>
      <c r="C33" s="11">
        <f>'Ind T2'!C26</f>
        <v>8.7720000000000056</v>
      </c>
      <c r="D33" s="11">
        <f>'Ind T2'!D26</f>
        <v>8.4549999999999983</v>
      </c>
      <c r="E33" s="11">
        <f>'Ind T2'!E26</f>
        <v>8.2860000000000049</v>
      </c>
      <c r="F33" s="11">
        <f>'Ind T2'!F26</f>
        <v>8.2909999999999844</v>
      </c>
      <c r="H33" s="11">
        <f>C33-B33</f>
        <v>-0.47999999999998977</v>
      </c>
      <c r="I33" s="31">
        <f t="shared" si="14"/>
        <v>-0.31700000000000728</v>
      </c>
      <c r="J33" s="11">
        <f t="shared" si="15"/>
        <v>-0.16899999999999338</v>
      </c>
      <c r="K33" s="11">
        <f t="shared" si="16"/>
        <v>4.9999999999794653E-3</v>
      </c>
      <c r="L33" s="31">
        <f t="shared" si="4"/>
        <v>-0.16400000000001391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84.817000000000064</v>
      </c>
      <c r="C35" s="31">
        <f>'Ind T1'!C12</f>
        <v>88.649000000000044</v>
      </c>
      <c r="D35" s="31">
        <f>'Ind T1'!D12</f>
        <v>88.294999999999888</v>
      </c>
      <c r="E35" s="31">
        <f>'Ind T1'!E12</f>
        <v>91.890999999999963</v>
      </c>
      <c r="F35" s="31">
        <f>'Ind T1'!F12</f>
        <v>96.181999999999988</v>
      </c>
      <c r="H35" s="31">
        <f t="shared" si="0"/>
        <v>3.8319999999999794</v>
      </c>
      <c r="I35" s="31">
        <f t="shared" si="1"/>
        <v>-0.35400000000015552</v>
      </c>
      <c r="J35" s="31">
        <f t="shared" si="2"/>
        <v>3.5960000000000747</v>
      </c>
      <c r="K35" s="31">
        <f t="shared" si="3"/>
        <v>4.2910000000000252</v>
      </c>
      <c r="L35" s="31">
        <f t="shared" si="4"/>
        <v>7.8870000000000999</v>
      </c>
    </row>
    <row r="36" spans="1:12" x14ac:dyDescent="0.2">
      <c r="A36" s="10" t="str">
        <f>'Ind T2'!A22</f>
        <v>Public admin. and defence</v>
      </c>
      <c r="B36" s="32">
        <f>'Ind T2'!B22</f>
        <v>13.870999999999988</v>
      </c>
      <c r="C36" s="32">
        <f>'Ind T2'!C22</f>
        <v>13.053999999999991</v>
      </c>
      <c r="D36" s="32">
        <f>'Ind T2'!D22</f>
        <v>12.942999999999989</v>
      </c>
      <c r="E36" s="32">
        <f>'Ind T2'!E22</f>
        <v>13.163000000000018</v>
      </c>
      <c r="F36" s="32">
        <f>'Ind T2'!F22</f>
        <v>13.584999999999971</v>
      </c>
      <c r="H36" s="11">
        <f t="shared" si="0"/>
        <v>-0.81699999999999662</v>
      </c>
      <c r="I36" s="31">
        <f t="shared" si="1"/>
        <v>-0.11100000000000243</v>
      </c>
      <c r="J36" s="11">
        <f t="shared" si="2"/>
        <v>0.22000000000002906</v>
      </c>
      <c r="K36" s="11">
        <f t="shared" si="3"/>
        <v>0.42199999999995264</v>
      </c>
      <c r="L36" s="31">
        <f t="shared" si="4"/>
        <v>0.6419999999999817</v>
      </c>
    </row>
    <row r="37" spans="1:12" x14ac:dyDescent="0.2">
      <c r="A37" s="10" t="str">
        <f>'Ind T2'!A23</f>
        <v>Education</v>
      </c>
      <c r="B37" s="32">
        <f>'Ind T2'!B23</f>
        <v>27.154000000000078</v>
      </c>
      <c r="C37" s="32">
        <f>'Ind T2'!C23</f>
        <v>27.002000000000066</v>
      </c>
      <c r="D37" s="32">
        <f>'Ind T2'!D23</f>
        <v>27.263999999999985</v>
      </c>
      <c r="E37" s="32">
        <f>'Ind T2'!E23</f>
        <v>27.737999999999964</v>
      </c>
      <c r="F37" s="32">
        <f>'Ind T2'!F23</f>
        <v>28.836999999999982</v>
      </c>
      <c r="H37" s="11">
        <f t="shared" si="0"/>
        <v>-0.15200000000001168</v>
      </c>
      <c r="I37" s="31">
        <f t="shared" si="1"/>
        <v>0.26199999999991874</v>
      </c>
      <c r="J37" s="11">
        <f t="shared" si="2"/>
        <v>0.47399999999997888</v>
      </c>
      <c r="K37" s="11">
        <f t="shared" si="3"/>
        <v>1.099000000000018</v>
      </c>
      <c r="L37" s="31">
        <f t="shared" si="4"/>
        <v>1.5729999999999968</v>
      </c>
    </row>
    <row r="38" spans="1:12" x14ac:dyDescent="0.2">
      <c r="A38" s="10" t="str">
        <f>'Ind T2'!A24</f>
        <v>Health and social work</v>
      </c>
      <c r="B38" s="32">
        <f>'Ind T2'!B24</f>
        <v>43.792000000000009</v>
      </c>
      <c r="C38" s="32">
        <f>'Ind T2'!C24</f>
        <v>48.592999999999989</v>
      </c>
      <c r="D38" s="32">
        <f>'Ind T2'!D24</f>
        <v>48.087999999999916</v>
      </c>
      <c r="E38" s="32">
        <f>'Ind T2'!E24</f>
        <v>50.989999999999974</v>
      </c>
      <c r="F38" s="32">
        <f>'Ind T2'!F24</f>
        <v>53.760000000000034</v>
      </c>
      <c r="H38" s="11">
        <f t="shared" si="0"/>
        <v>4.8009999999999806</v>
      </c>
      <c r="I38" s="31">
        <f t="shared" si="1"/>
        <v>-0.50500000000007361</v>
      </c>
      <c r="J38" s="11">
        <f t="shared" si="2"/>
        <v>2.9020000000000579</v>
      </c>
      <c r="K38" s="11">
        <f t="shared" si="3"/>
        <v>2.77000000000006</v>
      </c>
      <c r="L38" s="31">
        <f t="shared" si="4"/>
        <v>5.6720000000001178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322.96299999999997</v>
      </c>
      <c r="C40" s="33">
        <f>'Ind T1'!C14</f>
        <v>337.18299999999994</v>
      </c>
      <c r="D40" s="33">
        <f>'Ind T1'!D14</f>
        <v>328.12799999999987</v>
      </c>
      <c r="E40" s="33">
        <f>'Ind T1'!E14</f>
        <v>339.34299999999979</v>
      </c>
      <c r="F40" s="33">
        <f>'Ind T1'!F14</f>
        <v>351.06999999999994</v>
      </c>
      <c r="G40" s="24"/>
      <c r="H40" s="34">
        <f t="shared" si="0"/>
        <v>14.21999999999997</v>
      </c>
      <c r="I40" s="34">
        <f>D40-C40</f>
        <v>-9.0550000000000637</v>
      </c>
      <c r="J40" s="34">
        <f>E40-D40</f>
        <v>11.214999999999918</v>
      </c>
      <c r="K40" s="34">
        <f>F40-E40</f>
        <v>11.727000000000146</v>
      </c>
      <c r="L40" s="205">
        <f t="shared" si="4"/>
        <v>22.942000000000064</v>
      </c>
    </row>
    <row r="44" spans="1:12" ht="15.75" x14ac:dyDescent="0.25">
      <c r="A44" s="19" t="str">
        <f>CONCATENATE(A1," (Continued)")</f>
        <v>Industry Table 4  Employment by Industry Group in Sector (SIC 2007), 2015-2035, Stoke-on-Trent and Staffordshire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0.5781793567106952</v>
      </c>
      <c r="C50" s="44">
        <f t="shared" ref="B50:E54" si="17">IF(AND(D$5-C$5 &lt;&gt; 0,C7&lt;&gt;0,D7&lt;&gt;0),(EXP(LN(D7/C7)/(D$5-C$5))-1)*100,0)</f>
        <v>-21.562867215041138</v>
      </c>
      <c r="D50" s="44">
        <f t="shared" si="17"/>
        <v>6.2842315531774773E-2</v>
      </c>
      <c r="E50" s="44">
        <f t="shared" si="17"/>
        <v>-0.16853651556320015</v>
      </c>
      <c r="F50" s="44">
        <f>IF(AND(F$5-D$5 &lt;&gt; 0,D7&lt;&gt;0,F7&lt;&gt;0),(EXP(LN(F7/D7)/(F$5-D$5))-1)*100,0)</f>
        <v>-9.1469746976347022E-2</v>
      </c>
      <c r="H50" s="44">
        <f>(B7/B$40)*100</f>
        <v>2.5749079615931212</v>
      </c>
      <c r="I50" s="44">
        <f>(C7/C$40)*100</f>
        <v>2.5238520328723579</v>
      </c>
      <c r="J50" s="44">
        <f>(D7/D$40)*100</f>
        <v>2.0342671152720899</v>
      </c>
      <c r="K50" s="44">
        <f>(E7/E$40)*100</f>
        <v>1.9732247313190527</v>
      </c>
      <c r="L50" s="44">
        <f>(F7/F$40)*100</f>
        <v>1.8754094625003559</v>
      </c>
    </row>
    <row r="51" spans="1:12" x14ac:dyDescent="0.2">
      <c r="A51" t="str">
        <f>A8</f>
        <v>Agriculture</v>
      </c>
      <c r="B51" s="40">
        <f t="shared" si="17"/>
        <v>-3.3141441713937292</v>
      </c>
      <c r="C51" s="44">
        <f t="shared" si="17"/>
        <v>-32.733604178757943</v>
      </c>
      <c r="D51" s="40">
        <f t="shared" si="17"/>
        <v>0.92603170932987755</v>
      </c>
      <c r="E51" s="40">
        <f t="shared" si="17"/>
        <v>1.0980565493179384E-2</v>
      </c>
      <c r="F51" s="44">
        <f t="shared" ref="F51:F83" si="18">IF(AND(F$5-D$5 &lt;&gt; 0,D8&lt;&gt;0,F8&lt;&gt;0),(EXP(LN(F8/D8)/(F$5-D$5))-1)*100,0)</f>
        <v>0.31507206146532685</v>
      </c>
      <c r="H51" s="40">
        <f t="shared" ref="H51:L54" si="19">(B8/B$7)*100</f>
        <v>71.127946127946174</v>
      </c>
      <c r="I51" s="40">
        <f t="shared" si="19"/>
        <v>60.74030552291422</v>
      </c>
      <c r="J51" s="40">
        <f t="shared" si="19"/>
        <v>52.089887640449462</v>
      </c>
      <c r="K51" s="40">
        <f t="shared" si="19"/>
        <v>54.375746714456454</v>
      </c>
      <c r="L51" s="40">
        <f t="shared" si="19"/>
        <v>55.361482381530955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20.639855675048203</v>
      </c>
      <c r="C52" s="44">
        <f t="shared" si="17"/>
        <v>7.2961373390558304</v>
      </c>
      <c r="D52" s="40">
        <f t="shared" si="17"/>
        <v>-7.3146230924259985</v>
      </c>
      <c r="E52" s="40">
        <f t="shared" si="17"/>
        <v>-5.7582005751439898</v>
      </c>
      <c r="F52" s="44">
        <f t="shared" si="18"/>
        <v>-6.2798906482843257</v>
      </c>
      <c r="H52" s="40">
        <f t="shared" si="19"/>
        <v>2.6455026455026562</v>
      </c>
      <c r="I52" s="40">
        <f t="shared" si="19"/>
        <v>5.4759106933020076</v>
      </c>
      <c r="J52" s="40">
        <f t="shared" si="19"/>
        <v>7.4906367041198658</v>
      </c>
      <c r="K52" s="40">
        <f t="shared" si="19"/>
        <v>5.1075268817204114</v>
      </c>
      <c r="L52" s="40">
        <f t="shared" si="19"/>
        <v>2.8705953827460564</v>
      </c>
    </row>
    <row r="53" spans="1:12" x14ac:dyDescent="0.2">
      <c r="A53" t="str">
        <f>A10</f>
        <v>Electricity and gas</v>
      </c>
      <c r="B53" s="40">
        <f t="shared" si="17"/>
        <v>-4.8011947574267637</v>
      </c>
      <c r="C53" s="44">
        <f t="shared" si="17"/>
        <v>14.406779661016845</v>
      </c>
      <c r="D53" s="40">
        <f t="shared" si="17"/>
        <v>-1.1625190864036572</v>
      </c>
      <c r="E53" s="40">
        <f t="shared" si="17"/>
        <v>-0.18477490695385512</v>
      </c>
      <c r="F53" s="44">
        <f t="shared" si="18"/>
        <v>-0.51175963311942407</v>
      </c>
      <c r="H53" s="40">
        <f t="shared" si="19"/>
        <v>5.1827801827801876</v>
      </c>
      <c r="I53" s="40">
        <f t="shared" si="19"/>
        <v>4.1598119858989389</v>
      </c>
      <c r="J53" s="40">
        <f t="shared" si="19"/>
        <v>6.0674157303370686</v>
      </c>
      <c r="K53" s="40">
        <f t="shared" si="19"/>
        <v>5.7048984468339254</v>
      </c>
      <c r="L53" s="40">
        <f t="shared" si="19"/>
        <v>5.6956257594167825</v>
      </c>
    </row>
    <row r="54" spans="1:12" x14ac:dyDescent="0.2">
      <c r="A54" t="str">
        <f>A11</f>
        <v>Water and sewerage</v>
      </c>
      <c r="B54" s="40">
        <f t="shared" si="17"/>
        <v>9.5553773952800292</v>
      </c>
      <c r="C54" s="44">
        <f t="shared" si="17"/>
        <v>-9.0440301467671791</v>
      </c>
      <c r="D54" s="40">
        <f t="shared" si="17"/>
        <v>0.32926802369863672</v>
      </c>
      <c r="E54" s="40">
        <f t="shared" si="17"/>
        <v>0.18717572981687969</v>
      </c>
      <c r="F54" s="44">
        <f t="shared" si="18"/>
        <v>0.23451745373779254</v>
      </c>
      <c r="H54" s="40">
        <f t="shared" si="19"/>
        <v>21.043771043770988</v>
      </c>
      <c r="I54" s="40">
        <f t="shared" si="19"/>
        <v>29.623971797884828</v>
      </c>
      <c r="J54" s="40">
        <f t="shared" si="19"/>
        <v>34.352059925093613</v>
      </c>
      <c r="K54" s="40">
        <f t="shared" si="19"/>
        <v>34.811827956989198</v>
      </c>
      <c r="L54" s="40">
        <f t="shared" si="19"/>
        <v>36.072296476306185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0.12608017720074916</v>
      </c>
      <c r="C56" s="44">
        <f t="shared" si="20"/>
        <v>-4.1156551185206558</v>
      </c>
      <c r="D56" s="44">
        <f t="shared" si="20"/>
        <v>0.14248930911244795</v>
      </c>
      <c r="E56" s="44">
        <f t="shared" si="20"/>
        <v>-0.83824933150541403</v>
      </c>
      <c r="F56" s="44">
        <f t="shared" si="18"/>
        <v>-0.51240832280990967</v>
      </c>
      <c r="H56" s="44">
        <f>(B13/B$40)*100</f>
        <v>11.827051395980332</v>
      </c>
      <c r="I56" s="44">
        <f>(C13/C$40)*100</f>
        <v>11.385508759338419</v>
      </c>
      <c r="J56" s="44">
        <f>(D13/D$40)*100</f>
        <v>11.218183148039786</v>
      </c>
      <c r="K56" s="44">
        <f>(E13/E$40)*100</f>
        <v>10.92493435845147</v>
      </c>
      <c r="L56" s="44">
        <f>(F13/F$40)*100</f>
        <v>9.7074657475716943</v>
      </c>
    </row>
    <row r="57" spans="1:12" x14ac:dyDescent="0.2">
      <c r="A57" t="str">
        <f>A14</f>
        <v>Food drink and tobacco</v>
      </c>
      <c r="B57" s="40">
        <f t="shared" si="20"/>
        <v>-2.6283403164569896</v>
      </c>
      <c r="C57" s="44">
        <f t="shared" si="20"/>
        <v>-0.90062111801225697</v>
      </c>
      <c r="D57" s="40">
        <f t="shared" si="20"/>
        <v>0.13127506614794004</v>
      </c>
      <c r="E57" s="40">
        <f t="shared" si="20"/>
        <v>-0.27741014602525871</v>
      </c>
      <c r="F57" s="44">
        <f t="shared" si="18"/>
        <v>-0.14136741745118808</v>
      </c>
      <c r="H57" s="40">
        <f t="shared" ref="H57:L59" si="21">(B14/B$13)*100</f>
        <v>9.3776998193575327</v>
      </c>
      <c r="I57" s="40">
        <f t="shared" si="21"/>
        <v>8.3876009377441854</v>
      </c>
      <c r="J57" s="40">
        <f t="shared" si="21"/>
        <v>8.6688399891334011</v>
      </c>
      <c r="K57" s="40">
        <f t="shared" si="21"/>
        <v>8.6639872683624581</v>
      </c>
      <c r="L57" s="40">
        <f t="shared" si="21"/>
        <v>9.1666666666666572</v>
      </c>
    </row>
    <row r="58" spans="1:12" x14ac:dyDescent="0.2">
      <c r="A58" t="str">
        <f>A15</f>
        <v>Engineering</v>
      </c>
      <c r="B58" s="40">
        <f t="shared" si="20"/>
        <v>-2.8088548292111937</v>
      </c>
      <c r="C58" s="44">
        <f t="shared" si="20"/>
        <v>-8.1402170724557124</v>
      </c>
      <c r="D58" s="40">
        <f t="shared" si="20"/>
        <v>1.6259642708835953</v>
      </c>
      <c r="E58" s="40">
        <f t="shared" si="20"/>
        <v>-0.88108394736367002</v>
      </c>
      <c r="F58" s="44">
        <f t="shared" si="18"/>
        <v>-5.2349576641275153E-2</v>
      </c>
      <c r="H58" s="40">
        <f t="shared" si="21"/>
        <v>20.004188810639583</v>
      </c>
      <c r="I58" s="40">
        <f t="shared" si="21"/>
        <v>17.759833289919271</v>
      </c>
      <c r="J58" s="40">
        <f t="shared" si="21"/>
        <v>17.014398261342002</v>
      </c>
      <c r="K58" s="40">
        <f t="shared" si="21"/>
        <v>18.312518544493333</v>
      </c>
      <c r="L58" s="40">
        <f t="shared" si="21"/>
        <v>18.233568075117386</v>
      </c>
    </row>
    <row r="59" spans="1:12" x14ac:dyDescent="0.2">
      <c r="A59" t="str">
        <f>A16</f>
        <v>Rest of manufacturing</v>
      </c>
      <c r="B59" s="40">
        <f t="shared" si="20"/>
        <v>1.2533933324977431</v>
      </c>
      <c r="C59" s="44">
        <f t="shared" si="20"/>
        <v>-3.5129796839731164</v>
      </c>
      <c r="D59" s="40">
        <f t="shared" si="20"/>
        <v>-0.20850033169236282</v>
      </c>
      <c r="E59" s="40">
        <f t="shared" si="20"/>
        <v>-0.89594011153560915</v>
      </c>
      <c r="F59" s="44">
        <f t="shared" si="18"/>
        <v>-0.66732131444083853</v>
      </c>
      <c r="H59" s="40">
        <f t="shared" si="21"/>
        <v>70.618111370002893</v>
      </c>
      <c r="I59" s="40">
        <f t="shared" si="21"/>
        <v>73.852565772336547</v>
      </c>
      <c r="J59" s="40">
        <f t="shared" si="21"/>
        <v>74.316761749524588</v>
      </c>
      <c r="K59" s="40">
        <f t="shared" si="21"/>
        <v>73.023494187144209</v>
      </c>
      <c r="L59" s="40">
        <f t="shared" si="21"/>
        <v>72.599765258215939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5.2924611522120246</v>
      </c>
      <c r="C61" s="44">
        <f>IF(AND(D$5-C$5 &lt;&gt; 0,C18&lt;&gt;0,D18&lt;&gt;0),(EXP(LN(D18/C18)/(D$5-C$5))-1)*100,0)</f>
        <v>-5.4430042951081115</v>
      </c>
      <c r="D61" s="44">
        <f>IF(AND(E$5-D$5 &lt;&gt; 0,D18&lt;&gt;0,E18&lt;&gt;0),(EXP(LN(E18/D18)/(E$5-D$5))-1)*100,0)</f>
        <v>-5.7951922775312248E-2</v>
      </c>
      <c r="E61" s="44">
        <f>IF(AND(F$5-E$5 &lt;&gt; 0,E18&lt;&gt;0,F18&lt;&gt;0),(EXP(LN(F18/E18)/(F$5-E$5))-1)*100,0)</f>
        <v>0.15453470316539875</v>
      </c>
      <c r="F61" s="44">
        <f t="shared" si="18"/>
        <v>8.3655678839722469E-2</v>
      </c>
      <c r="H61" s="44">
        <f>(B18/B$40)*100</f>
        <v>6.6276941940717569</v>
      </c>
      <c r="I61" s="44">
        <f>(C18/C$40)*100</f>
        <v>7.8025879122019592</v>
      </c>
      <c r="J61" s="44">
        <f>(D18/D$40)*100</f>
        <v>7.5814925882582251</v>
      </c>
      <c r="K61" s="44">
        <f>(E18/E$40)*100</f>
        <v>7.3097131810586999</v>
      </c>
      <c r="L61" s="44">
        <f>(F18/F$40)*100</f>
        <v>7.1754920671091167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0.36555521557593007</v>
      </c>
      <c r="C63" s="44">
        <f t="shared" si="22"/>
        <v>-1.772231874901109</v>
      </c>
      <c r="D63" s="44">
        <f t="shared" si="22"/>
        <v>1.016823656500776</v>
      </c>
      <c r="E63" s="44">
        <f t="shared" si="22"/>
        <v>0.55055712967797543</v>
      </c>
      <c r="F63" s="44">
        <f t="shared" si="18"/>
        <v>0.70573968439637813</v>
      </c>
      <c r="H63" s="44">
        <f>(B20/B$40)*100</f>
        <v>28.978242089651136</v>
      </c>
      <c r="I63" s="44">
        <f>(C20/C$40)*100</f>
        <v>28.164231292799435</v>
      </c>
      <c r="J63" s="44">
        <f>(D20/D$40)*100</f>
        <v>28.428540081919284</v>
      </c>
      <c r="K63" s="44">
        <f>(E20/E$40)*100</f>
        <v>28.915286303238901</v>
      </c>
      <c r="L63" s="44">
        <f>(F20/F$40)*100</f>
        <v>29.526874982197288</v>
      </c>
    </row>
    <row r="64" spans="1:12" x14ac:dyDescent="0.2">
      <c r="A64" t="str">
        <f>A21</f>
        <v>Wholesale and retail trade</v>
      </c>
      <c r="B64" s="40">
        <f t="shared" si="22"/>
        <v>-2.220806558574151</v>
      </c>
      <c r="C64" s="44">
        <f t="shared" si="22"/>
        <v>-2.5901586142547339</v>
      </c>
      <c r="D64" s="40">
        <f t="shared" si="22"/>
        <v>0.20075402327446312</v>
      </c>
      <c r="E64" s="40">
        <f t="shared" si="22"/>
        <v>0.10994936282262557</v>
      </c>
      <c r="F64" s="44">
        <f t="shared" si="18"/>
        <v>0.14020843599269472</v>
      </c>
      <c r="H64" s="40">
        <f t="shared" ref="H64:L66" si="23">(B21/B$20)*100</f>
        <v>57.630704463131423</v>
      </c>
      <c r="I64" s="40">
        <f t="shared" si="23"/>
        <v>51.915969041225694</v>
      </c>
      <c r="J64" s="40">
        <f t="shared" si="23"/>
        <v>51.483673163096888</v>
      </c>
      <c r="K64" s="40">
        <f t="shared" si="23"/>
        <v>49.437435029860723</v>
      </c>
      <c r="L64" s="40">
        <f t="shared" si="23"/>
        <v>47.313332047076976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4.864211915317318</v>
      </c>
      <c r="C65" s="44">
        <f t="shared" si="22"/>
        <v>-4.0902358436822439</v>
      </c>
      <c r="D65" s="40">
        <f t="shared" si="22"/>
        <v>2.2233004334445861</v>
      </c>
      <c r="E65" s="40">
        <f t="shared" si="22"/>
        <v>0.62057232783929717</v>
      </c>
      <c r="F65" s="44">
        <f t="shared" si="18"/>
        <v>1.1520033174322153</v>
      </c>
      <c r="H65" s="40">
        <f t="shared" si="23"/>
        <v>23.266623214266598</v>
      </c>
      <c r="I65" s="40">
        <f t="shared" si="23"/>
        <v>27.727057336913607</v>
      </c>
      <c r="J65" s="40">
        <f t="shared" si="23"/>
        <v>27.07274715379172</v>
      </c>
      <c r="K65" s="40">
        <f t="shared" si="23"/>
        <v>28.728521636330296</v>
      </c>
      <c r="L65" s="40">
        <f t="shared" si="23"/>
        <v>28.929191587883459</v>
      </c>
    </row>
    <row r="66" spans="1:12" x14ac:dyDescent="0.2">
      <c r="A66" t="str">
        <f>A23</f>
        <v>Accommodation and food</v>
      </c>
      <c r="B66" s="40">
        <f t="shared" si="22"/>
        <v>1.9740019361727645</v>
      </c>
      <c r="C66" s="44">
        <f t="shared" si="22"/>
        <v>3.4709290295882544</v>
      </c>
      <c r="D66" s="40">
        <f t="shared" si="22"/>
        <v>1.3820538044822861</v>
      </c>
      <c r="E66" s="40">
        <f t="shared" si="22"/>
        <v>1.4030680189634159</v>
      </c>
      <c r="F66" s="44">
        <f t="shared" si="18"/>
        <v>1.3960627968728323</v>
      </c>
      <c r="H66" s="40">
        <f t="shared" si="23"/>
        <v>19.10267232260199</v>
      </c>
      <c r="I66" s="40">
        <f t="shared" si="23"/>
        <v>20.356973621860689</v>
      </c>
      <c r="J66" s="40">
        <f t="shared" si="23"/>
        <v>21.443579683111391</v>
      </c>
      <c r="K66" s="40">
        <f t="shared" si="23"/>
        <v>21.834043333808975</v>
      </c>
      <c r="L66" s="40">
        <f t="shared" si="23"/>
        <v>23.757476365039558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1.1923134163286164</v>
      </c>
      <c r="C68" s="44">
        <f t="shared" si="24"/>
        <v>-2.7015928322548732</v>
      </c>
      <c r="D68" s="44">
        <f t="shared" si="24"/>
        <v>0.64815730789238302</v>
      </c>
      <c r="E68" s="44">
        <f t="shared" si="24"/>
        <v>0.55752470451477798</v>
      </c>
      <c r="F68" s="44">
        <f t="shared" si="18"/>
        <v>0.58772650048697361</v>
      </c>
      <c r="H68" s="44">
        <f>(B25/B$40)*100</f>
        <v>23.729962875004272</v>
      </c>
      <c r="I68" s="44">
        <f>(C25/C$40)*100</f>
        <v>23.832755506653665</v>
      </c>
      <c r="J68" s="44">
        <f>(D25/D$40)*100</f>
        <v>23.828810708016391</v>
      </c>
      <c r="K68" s="44">
        <f>(E25/E$40)*100</f>
        <v>23.797750358781521</v>
      </c>
      <c r="L68" s="44">
        <f>(F25/F$40)*100</f>
        <v>24.317942290711258</v>
      </c>
    </row>
    <row r="69" spans="1:12" x14ac:dyDescent="0.2">
      <c r="A69" t="str">
        <f>A26</f>
        <v>Media</v>
      </c>
      <c r="B69" s="40">
        <f t="shared" si="24"/>
        <v>2.4249096290002603</v>
      </c>
      <c r="C69" s="44">
        <f t="shared" si="24"/>
        <v>18.429003021148539</v>
      </c>
      <c r="D69" s="40">
        <f t="shared" si="24"/>
        <v>-0.35972155627106428</v>
      </c>
      <c r="E69" s="40">
        <f t="shared" si="24"/>
        <v>0.1611638051603137</v>
      </c>
      <c r="F69" s="44">
        <f t="shared" si="18"/>
        <v>-1.2766504586447791E-2</v>
      </c>
      <c r="H69" s="40">
        <f t="shared" ref="H69:L71" si="25">(B26/B$25)*100</f>
        <v>1.5696968906170454</v>
      </c>
      <c r="I69" s="40">
        <f t="shared" si="25"/>
        <v>1.6475858636137339</v>
      </c>
      <c r="J69" s="40">
        <f t="shared" si="25"/>
        <v>2.0053971786312697</v>
      </c>
      <c r="K69" s="40">
        <f t="shared" si="25"/>
        <v>1.9069790479964359</v>
      </c>
      <c r="L69" s="40">
        <f t="shared" si="25"/>
        <v>1.8331322549283744</v>
      </c>
    </row>
    <row r="70" spans="1:12" x14ac:dyDescent="0.2">
      <c r="A70" t="str">
        <f>A27</f>
        <v>Information technology</v>
      </c>
      <c r="B70" s="40">
        <f t="shared" si="24"/>
        <v>4.7825535472048486</v>
      </c>
      <c r="C70" s="44">
        <f t="shared" si="24"/>
        <v>6.8309951488133569</v>
      </c>
      <c r="D70" s="40">
        <f t="shared" si="24"/>
        <v>1.3592072369616348</v>
      </c>
      <c r="E70" s="40">
        <f t="shared" si="24"/>
        <v>0.63866493024866688</v>
      </c>
      <c r="F70" s="44">
        <f t="shared" si="18"/>
        <v>0.87827476117663394</v>
      </c>
      <c r="H70" s="40">
        <f t="shared" si="25"/>
        <v>8.2555878860632301</v>
      </c>
      <c r="I70" s="40">
        <f t="shared" si="25"/>
        <v>9.491040318566446</v>
      </c>
      <c r="J70" s="40">
        <f t="shared" si="25"/>
        <v>10.420903196101742</v>
      </c>
      <c r="K70" s="40">
        <f t="shared" si="25"/>
        <v>10.794244390509641</v>
      </c>
      <c r="L70" s="40">
        <f t="shared" si="25"/>
        <v>10.881660478137119</v>
      </c>
    </row>
    <row r="71" spans="1:12" x14ac:dyDescent="0.2">
      <c r="A71" t="str">
        <f>A28</f>
        <v>Finance and insurance</v>
      </c>
      <c r="B71" s="40">
        <f t="shared" si="24"/>
        <v>-9.9628659485376136</v>
      </c>
      <c r="C71" s="44">
        <f t="shared" si="24"/>
        <v>1.6233766233761271</v>
      </c>
      <c r="D71" s="40">
        <f t="shared" si="24"/>
        <v>-2.1308333492808806E-2</v>
      </c>
      <c r="E71" s="40">
        <f t="shared" si="24"/>
        <v>-0.49042714097700113</v>
      </c>
      <c r="F71" s="44">
        <f t="shared" si="18"/>
        <v>-0.33429929366038946</v>
      </c>
      <c r="H71" s="40">
        <f t="shared" si="25"/>
        <v>9.1728754289591681</v>
      </c>
      <c r="I71" s="40">
        <f t="shared" si="25"/>
        <v>5.7491289198606417</v>
      </c>
      <c r="J71" s="40">
        <f t="shared" si="25"/>
        <v>6.0046809653531703</v>
      </c>
      <c r="K71" s="40">
        <f t="shared" si="25"/>
        <v>5.8076180098073218</v>
      </c>
      <c r="L71" s="40">
        <f t="shared" si="25"/>
        <v>5.2299907464889301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1.4126777780169464</v>
      </c>
      <c r="C72" s="44">
        <f t="shared" si="27"/>
        <v>0.73988439306342801</v>
      </c>
      <c r="D72" s="40">
        <f t="shared" si="27"/>
        <v>0.17838470467519407</v>
      </c>
      <c r="E72" s="40">
        <f t="shared" si="27"/>
        <v>1.1694386303167326</v>
      </c>
      <c r="F72" s="44">
        <f t="shared" si="18"/>
        <v>0.83800270753533468</v>
      </c>
      <c r="H72" s="40">
        <f t="shared" ref="H72:L72" si="28">(B29/B$25)*100</f>
        <v>5.3354036456634306</v>
      </c>
      <c r="I72" s="40">
        <f t="shared" si="28"/>
        <v>5.3820308611249414</v>
      </c>
      <c r="J72" s="40">
        <f t="shared" si="28"/>
        <v>5.5723950939390416</v>
      </c>
      <c r="K72" s="40">
        <f t="shared" si="28"/>
        <v>5.4435583733716326</v>
      </c>
      <c r="L72" s="40">
        <f t="shared" si="28"/>
        <v>5.7840300797676054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2.8795649394003142</v>
      </c>
      <c r="C73" s="44">
        <f t="shared" si="29"/>
        <v>-0.13492363322351597</v>
      </c>
      <c r="D73" s="40">
        <f t="shared" si="29"/>
        <v>0.63498861330195666</v>
      </c>
      <c r="E73" s="40">
        <f t="shared" si="29"/>
        <v>0.51914403049260205</v>
      </c>
      <c r="F73" s="44">
        <f t="shared" si="18"/>
        <v>0.55774406685469291</v>
      </c>
      <c r="H73" s="40">
        <f t="shared" ref="H73:L73" si="30">(B30/B$25)*100</f>
        <v>21.581701222615081</v>
      </c>
      <c r="I73" s="40">
        <f t="shared" si="30"/>
        <v>23.057491289198566</v>
      </c>
      <c r="J73" s="40">
        <f t="shared" si="30"/>
        <v>23.665733031500579</v>
      </c>
      <c r="K73" s="40">
        <f t="shared" si="30"/>
        <v>23.650255089405118</v>
      </c>
      <c r="L73" s="40">
        <f t="shared" si="30"/>
        <v>23.560141965258342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2.8768582197473913</v>
      </c>
      <c r="C74" s="44">
        <f t="shared" si="31"/>
        <v>-8.6310055367028298</v>
      </c>
      <c r="D74" s="40">
        <f t="shared" si="31"/>
        <v>1.3703218335209266</v>
      </c>
      <c r="E74" s="40">
        <f t="shared" si="31"/>
        <v>0.67188495998633524</v>
      </c>
      <c r="F74" s="44">
        <f t="shared" si="18"/>
        <v>0.90416091855527458</v>
      </c>
      <c r="H74" s="40">
        <f>(B31/B$25)*100</f>
        <v>26.088544996672745</v>
      </c>
      <c r="I74" s="40">
        <f t="shared" ref="I74:L74" si="32">(C31/C$25)*100</f>
        <v>27.869586859133904</v>
      </c>
      <c r="J74" s="40">
        <f t="shared" si="32"/>
        <v>26.171200552507447</v>
      </c>
      <c r="K74" s="40">
        <f t="shared" si="32"/>
        <v>27.123681212541506</v>
      </c>
      <c r="L74" s="40">
        <f t="shared" si="32"/>
        <v>27.433731976151726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1.1338789731796917</v>
      </c>
      <c r="C75" s="44">
        <f t="shared" si="33"/>
        <v>-6.0155087334535224</v>
      </c>
      <c r="D75" s="40">
        <f t="shared" si="33"/>
        <v>0.20748788308329047</v>
      </c>
      <c r="E75" s="40">
        <f t="shared" si="33"/>
        <v>0.9217185642182546</v>
      </c>
      <c r="F75" s="44">
        <f t="shared" si="18"/>
        <v>0.68307782244008131</v>
      </c>
      <c r="H75" s="40">
        <f t="shared" ref="H75:L75" si="34">(B32/B$25)*100</f>
        <v>15.924007359177436</v>
      </c>
      <c r="I75" s="40">
        <f t="shared" si="34"/>
        <v>15.887257341961178</v>
      </c>
      <c r="J75" s="40">
        <f t="shared" si="34"/>
        <v>15.346148435201876</v>
      </c>
      <c r="K75" s="40">
        <f t="shared" si="34"/>
        <v>15.013125959681044</v>
      </c>
      <c r="L75" s="40">
        <f t="shared" si="34"/>
        <v>15.565811204947707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-1.3230426646890892</v>
      </c>
      <c r="C76" s="44">
        <f t="shared" si="35"/>
        <v>-3.6137710898313635</v>
      </c>
      <c r="D76" s="40">
        <f t="shared" si="35"/>
        <v>-0.40299854647830591</v>
      </c>
      <c r="E76" s="40">
        <f t="shared" si="35"/>
        <v>6.0326367449015095E-3</v>
      </c>
      <c r="F76" s="44">
        <f t="shared" si="18"/>
        <v>-0.13049739943705729</v>
      </c>
      <c r="H76" s="40">
        <f t="shared" ref="H76:L76" si="36">(B33/B$25)*100</f>
        <v>12.072182570231854</v>
      </c>
      <c r="I76" s="40">
        <f t="shared" si="36"/>
        <v>10.915878546540572</v>
      </c>
      <c r="J76" s="40">
        <f t="shared" si="36"/>
        <v>10.813541546764888</v>
      </c>
      <c r="K76" s="40">
        <f t="shared" si="36"/>
        <v>10.260537916687321</v>
      </c>
      <c r="L76" s="40">
        <f t="shared" si="36"/>
        <v>9.7115012943201986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1.110843495384195</v>
      </c>
      <c r="C78" s="44">
        <f t="shared" ref="C78:C83" si="38">IF(AND(D$5-C$5 &lt;&gt; 0,C35&lt;&gt;0,D35&lt;&gt;0),(EXP(LN(D35/C35)/(D$5-C$5))-1)*100,0)</f>
        <v>-0.39932768559166609</v>
      </c>
      <c r="D78" s="44">
        <f t="shared" si="37"/>
        <v>0.80158787296569223</v>
      </c>
      <c r="E78" s="44">
        <f t="shared" si="37"/>
        <v>0.4574344311186751</v>
      </c>
      <c r="F78" s="44">
        <f t="shared" si="18"/>
        <v>0.57202149131341251</v>
      </c>
      <c r="H78" s="44">
        <f>(B35/B$40)*100</f>
        <v>26.262141483699391</v>
      </c>
      <c r="I78" s="44">
        <f>(C35/C$40)*100</f>
        <v>26.291064496134165</v>
      </c>
      <c r="J78" s="44">
        <f>(D35/D$40)*100</f>
        <v>26.908706358494221</v>
      </c>
      <c r="K78" s="44">
        <f>(E35/E$40)*100</f>
        <v>27.079091067150351</v>
      </c>
      <c r="L78" s="44">
        <f>(F35/F$40)*100</f>
        <v>27.396815449910278</v>
      </c>
    </row>
    <row r="79" spans="1:12" x14ac:dyDescent="0.2">
      <c r="A79" t="str">
        <f>A36</f>
        <v>Public admin. and defence</v>
      </c>
      <c r="B79" s="40">
        <f t="shared" si="37"/>
        <v>-1.5061850721288406</v>
      </c>
      <c r="C79" s="44">
        <f t="shared" si="38"/>
        <v>-0.85031407997550046</v>
      </c>
      <c r="D79" s="40">
        <f t="shared" si="37"/>
        <v>0.33766404462101107</v>
      </c>
      <c r="E79" s="40">
        <f t="shared" si="37"/>
        <v>0.3160622210387265</v>
      </c>
      <c r="F79" s="44">
        <f t="shared" si="18"/>
        <v>0.32326231210735301</v>
      </c>
      <c r="H79" s="40">
        <f>(B36/B$35)*100</f>
        <v>16.354032800028271</v>
      </c>
      <c r="I79" s="40">
        <f t="shared" ref="I79:L81" si="39">(C36/C$35)*100</f>
        <v>14.725490417263574</v>
      </c>
      <c r="J79" s="40">
        <f t="shared" si="39"/>
        <v>14.658814202389722</v>
      </c>
      <c r="K79" s="40">
        <f t="shared" si="39"/>
        <v>14.324580209160878</v>
      </c>
      <c r="L79" s="40">
        <f t="shared" si="39"/>
        <v>14.124264415379148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-0.14023727158486432</v>
      </c>
      <c r="C80" s="44">
        <f t="shared" si="38"/>
        <v>0.97029849640737353</v>
      </c>
      <c r="D80" s="40">
        <f t="shared" si="40"/>
        <v>0.3453181257521587</v>
      </c>
      <c r="E80" s="40">
        <f t="shared" si="40"/>
        <v>0.38931557771757497</v>
      </c>
      <c r="F80" s="44">
        <f t="shared" si="18"/>
        <v>0.3746476173531299</v>
      </c>
      <c r="H80" s="40">
        <f>(B37/B$35)*100</f>
        <v>32.014808352099294</v>
      </c>
      <c r="I80" s="40">
        <f t="shared" si="39"/>
        <v>30.45945244729219</v>
      </c>
      <c r="J80" s="40">
        <f t="shared" si="39"/>
        <v>30.878305679823342</v>
      </c>
      <c r="K80" s="40">
        <f t="shared" si="39"/>
        <v>30.185763567705187</v>
      </c>
      <c r="L80" s="40">
        <f t="shared" si="39"/>
        <v>29.981701357842411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2.6348218922089606</v>
      </c>
      <c r="C81" s="44">
        <f t="shared" si="38"/>
        <v>-1.0392443356040504</v>
      </c>
      <c r="D81" s="40">
        <f t="shared" si="40"/>
        <v>1.1788314779504816</v>
      </c>
      <c r="E81" s="40">
        <f t="shared" si="40"/>
        <v>0.53040329555686938</v>
      </c>
      <c r="F81" s="44">
        <f t="shared" si="18"/>
        <v>0.74608296919156381</v>
      </c>
      <c r="H81" s="40">
        <f>(B38/B$35)*100</f>
        <v>51.631158847872449</v>
      </c>
      <c r="I81" s="40">
        <f t="shared" si="39"/>
        <v>54.815057135444242</v>
      </c>
      <c r="J81" s="40">
        <f t="shared" si="39"/>
        <v>54.462880117786938</v>
      </c>
      <c r="K81" s="40">
        <f t="shared" si="39"/>
        <v>55.48965622313392</v>
      </c>
      <c r="L81" s="40">
        <f t="shared" si="39"/>
        <v>55.894034226778444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1.0830238020725247</v>
      </c>
      <c r="C83" s="206">
        <f t="shared" si="38"/>
        <v>-2.6854853299247194</v>
      </c>
      <c r="D83" s="43">
        <f>IF(AND(E$5-D$5 &lt;&gt; 0,D40&lt;&gt;0,E40&lt;&gt;0),(EXP(LN(E40/D40)/(E$5-D$5))-1)*100,0)</f>
        <v>0.67441639592689118</v>
      </c>
      <c r="E83" s="43">
        <f>IF(AND(F$5-E$5 &lt;&gt; 0,E40&lt;&gt;0,F40&lt;&gt;0),(EXP(LN(F40/E40)/(F$5-E$5))-1)*100,0)</f>
        <v>0.34032016372833596</v>
      </c>
      <c r="F83" s="206">
        <f t="shared" si="18"/>
        <v>0.45156220068820474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-4.3010092098147439</v>
      </c>
      <c r="C89" s="44">
        <f>IF(AND(F$5-D$5 &lt;&gt; 0,D7&lt;&gt;0,F7&lt;&gt;0),(EXP(LN(F7/D7)/(F$5-D$5))-1)*100,0)</f>
        <v>-9.1469746976347022E-2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-10.081306441625559</v>
      </c>
      <c r="C90" s="44">
        <f t="shared" ref="C90:C122" si="43">IF(AND(F$5-D$5 &lt;&gt; 0,D8&lt;&gt;0,F8&lt;&gt;0),(EXP(LN(F8/D8)/(F$5-D$5))-1)*100,0)</f>
        <v>0.31507206146532685</v>
      </c>
    </row>
    <row r="91" spans="1:12" x14ac:dyDescent="0.2">
      <c r="A91" s="30" t="str">
        <f t="shared" si="41"/>
        <v>Mining and quarrying</v>
      </c>
      <c r="B91" s="44">
        <f t="shared" si="42"/>
        <v>17.844539784792236</v>
      </c>
      <c r="C91" s="44">
        <f t="shared" si="43"/>
        <v>-6.2798906482843257</v>
      </c>
    </row>
    <row r="92" spans="1:12" x14ac:dyDescent="0.2">
      <c r="A92" s="30" t="str">
        <f t="shared" si="41"/>
        <v>Electricity and gas</v>
      </c>
      <c r="B92" s="44">
        <f t="shared" si="42"/>
        <v>-1.2367095669901906</v>
      </c>
      <c r="C92" s="44">
        <f t="shared" si="43"/>
        <v>-0.51175963311942407</v>
      </c>
    </row>
    <row r="93" spans="1:12" x14ac:dyDescent="0.2">
      <c r="A93" s="30" t="str">
        <f t="shared" si="41"/>
        <v>Water and sewerage</v>
      </c>
      <c r="B93" s="44">
        <f t="shared" si="42"/>
        <v>5.5536367754292604</v>
      </c>
      <c r="C93" s="44">
        <f t="shared" si="43"/>
        <v>0.23451745373779254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-0.7370192163988154</v>
      </c>
      <c r="C95" s="44">
        <f t="shared" si="43"/>
        <v>-0.51240832280990967</v>
      </c>
    </row>
    <row r="96" spans="1:12" x14ac:dyDescent="0.2">
      <c r="A96" s="30" t="str">
        <f t="shared" si="41"/>
        <v>Food drink and tobacco</v>
      </c>
      <c r="B96" s="44">
        <f t="shared" si="42"/>
        <v>-2.2852231575911097</v>
      </c>
      <c r="C96" s="44">
        <f t="shared" si="43"/>
        <v>-0.14136741745118808</v>
      </c>
    </row>
    <row r="97" spans="1:3" x14ac:dyDescent="0.2">
      <c r="A97" s="30" t="str">
        <f t="shared" si="41"/>
        <v>Engineering</v>
      </c>
      <c r="B97" s="44">
        <f t="shared" si="42"/>
        <v>-3.8993240506523197</v>
      </c>
      <c r="C97" s="44">
        <f t="shared" si="43"/>
        <v>-5.2349576641275153E-2</v>
      </c>
    </row>
    <row r="98" spans="1:3" x14ac:dyDescent="0.2">
      <c r="A98" s="30" t="str">
        <f t="shared" si="41"/>
        <v>Rest of manufacturing</v>
      </c>
      <c r="B98" s="44">
        <f t="shared" si="42"/>
        <v>0.28164475853913462</v>
      </c>
      <c r="C98" s="44">
        <f t="shared" si="43"/>
        <v>-0.66732131444083853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3.0520308363329196</v>
      </c>
      <c r="C100" s="44">
        <f t="shared" si="43"/>
        <v>8.3655678839722469E-2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-6.5692253468507822E-2</v>
      </c>
      <c r="C102" s="44">
        <f t="shared" si="43"/>
        <v>0.70573968439637813</v>
      </c>
    </row>
    <row r="103" spans="1:3" x14ac:dyDescent="0.2">
      <c r="A103" s="30" t="str">
        <f t="shared" si="41"/>
        <v>Wholesale and retail trade</v>
      </c>
      <c r="B103" s="44">
        <f t="shared" si="42"/>
        <v>-2.2947888388691662</v>
      </c>
      <c r="C103" s="44">
        <f t="shared" si="43"/>
        <v>0.14020843599269472</v>
      </c>
    </row>
    <row r="104" spans="1:3" x14ac:dyDescent="0.2">
      <c r="A104" s="30" t="str">
        <f t="shared" si="41"/>
        <v>Transport and storage</v>
      </c>
      <c r="B104" s="44">
        <f t="shared" si="42"/>
        <v>3.0088176938601885</v>
      </c>
      <c r="C104" s="44">
        <f t="shared" si="43"/>
        <v>1.1520033174322153</v>
      </c>
    </row>
    <row r="105" spans="1:3" x14ac:dyDescent="0.2">
      <c r="A105" s="30" t="str">
        <f t="shared" si="41"/>
        <v>Accommodation and food</v>
      </c>
      <c r="B105" s="44">
        <f t="shared" si="42"/>
        <v>2.2716447498483561</v>
      </c>
      <c r="C105" s="44">
        <f t="shared" si="43"/>
        <v>1.3960627968728323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0.40126064611576417</v>
      </c>
      <c r="C107" s="44">
        <f t="shared" si="43"/>
        <v>0.58772650048697361</v>
      </c>
    </row>
    <row r="108" spans="1:3" x14ac:dyDescent="0.2">
      <c r="A108" s="30" t="str">
        <f t="shared" si="41"/>
        <v>Media</v>
      </c>
      <c r="B108" s="44">
        <f t="shared" si="42"/>
        <v>5.4425951445213894</v>
      </c>
      <c r="C108" s="44">
        <f t="shared" si="43"/>
        <v>-1.2766504586447791E-2</v>
      </c>
    </row>
    <row r="109" spans="1:3" x14ac:dyDescent="0.2">
      <c r="A109" s="30" t="str">
        <f t="shared" si="41"/>
        <v>Information technology</v>
      </c>
      <c r="B109" s="44">
        <f t="shared" si="42"/>
        <v>5.1890752658227735</v>
      </c>
      <c r="C109" s="44">
        <f t="shared" si="43"/>
        <v>0.87827476117663394</v>
      </c>
    </row>
    <row r="110" spans="1:3" x14ac:dyDescent="0.2">
      <c r="A110" s="30" t="str">
        <f t="shared" si="41"/>
        <v>Finance and insurance</v>
      </c>
      <c r="B110" s="44">
        <f t="shared" si="42"/>
        <v>-7.7564402610548537</v>
      </c>
      <c r="C110" s="44">
        <f t="shared" si="43"/>
        <v>-0.33429929366038946</v>
      </c>
    </row>
    <row r="111" spans="1:3" x14ac:dyDescent="0.2">
      <c r="A111" s="30" t="str">
        <f t="shared" si="41"/>
        <v>Real estate</v>
      </c>
      <c r="B111" s="44">
        <f t="shared" si="42"/>
        <v>1.2777605966273864</v>
      </c>
      <c r="C111" s="44">
        <f t="shared" si="43"/>
        <v>0.83800270753533468</v>
      </c>
    </row>
    <row r="112" spans="1:3" x14ac:dyDescent="0.2">
      <c r="A112" s="30" t="str">
        <f t="shared" si="41"/>
        <v>Professional services</v>
      </c>
      <c r="B112" s="44">
        <f t="shared" si="42"/>
        <v>2.2694741532384821</v>
      </c>
      <c r="C112" s="44">
        <f t="shared" si="43"/>
        <v>0.55774406685469291</v>
      </c>
    </row>
    <row r="113" spans="1:3" x14ac:dyDescent="0.2">
      <c r="A113" s="30" t="str">
        <f t="shared" si="41"/>
        <v>Support services</v>
      </c>
      <c r="B113" s="44">
        <f t="shared" si="42"/>
        <v>0.46479983480995912</v>
      </c>
      <c r="C113" s="44">
        <f t="shared" si="43"/>
        <v>0.90416091855527458</v>
      </c>
    </row>
    <row r="114" spans="1:3" x14ac:dyDescent="0.2">
      <c r="A114" s="30" t="str">
        <f t="shared" si="41"/>
        <v>Arts and entertainment</v>
      </c>
      <c r="B114" s="44">
        <f t="shared" si="42"/>
        <v>-0.33823576714718806</v>
      </c>
      <c r="C114" s="44">
        <f t="shared" si="43"/>
        <v>0.68307782244008131</v>
      </c>
    </row>
    <row r="115" spans="1:3" x14ac:dyDescent="0.2">
      <c r="A115" s="30" t="str">
        <f t="shared" si="41"/>
        <v>Other services</v>
      </c>
      <c r="B115" s="44">
        <f t="shared" si="42"/>
        <v>-1.7855028204113332</v>
      </c>
      <c r="C115" s="44">
        <f t="shared" si="43"/>
        <v>-0.13049739943705729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0.80698846865856488</v>
      </c>
      <c r="C117" s="44">
        <f t="shared" si="43"/>
        <v>0.57202149131341251</v>
      </c>
    </row>
    <row r="118" spans="1:3" x14ac:dyDescent="0.2">
      <c r="A118" s="30" t="str">
        <f t="shared" si="41"/>
        <v>Public admin. and defence</v>
      </c>
      <c r="B118" s="44">
        <f t="shared" si="42"/>
        <v>-1.3753588801508676</v>
      </c>
      <c r="C118" s="44">
        <f t="shared" si="43"/>
        <v>0.32326231210735301</v>
      </c>
    </row>
    <row r="119" spans="1:3" x14ac:dyDescent="0.2">
      <c r="A119" s="30" t="str">
        <f t="shared" si="41"/>
        <v>Education</v>
      </c>
      <c r="B119" s="44">
        <f t="shared" si="42"/>
        <v>8.0888406416823599E-2</v>
      </c>
      <c r="C119" s="44">
        <f t="shared" si="43"/>
        <v>0.3746476173531299</v>
      </c>
    </row>
    <row r="120" spans="1:3" x14ac:dyDescent="0.2">
      <c r="A120" s="30" t="str">
        <f t="shared" si="41"/>
        <v>Health and social work</v>
      </c>
      <c r="B120" s="44">
        <f t="shared" si="42"/>
        <v>1.8892550533070818</v>
      </c>
      <c r="C120" s="44">
        <f t="shared" si="43"/>
        <v>0.74608296919156381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0.31782420520671817</v>
      </c>
      <c r="C122" s="206">
        <f t="shared" si="43"/>
        <v>0.45156220068820474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Stoke-on-Trent and Staffordshire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118.04713148328544</v>
      </c>
      <c r="C9" s="299" t="str">
        <f>CONCATENATE("(",ROUND((B9/$H11)*100,1),")")</f>
        <v>(36)</v>
      </c>
      <c r="D9" s="249">
        <f>SUM(D30,D51,D72,D93,D114,D135,D156,D177,D198,D219,D240,D261,D282,D303,D324,D345,D366,D387,D408,D429,D450,D471)</f>
        <v>27.553640497308788</v>
      </c>
      <c r="E9" s="299" t="str">
        <f>CONCATENATE("(",ROUND((D9/$H11)*100,1),")")</f>
        <v>(8.4)</v>
      </c>
      <c r="F9" s="249">
        <f>SUM(F30,F51,F72,F93,F114,F135,F156,F177,F198,F219,F240,F261,F282,F303,F324,F345,F366,F387,F408,F429,F450,F471)</f>
        <v>30.191559639015367</v>
      </c>
      <c r="G9" s="299" t="str">
        <f>CONCATENATE("(",ROUND((F9/$H11)*100,1),")")</f>
        <v>(9.2)</v>
      </c>
      <c r="H9" s="249">
        <f>SUM(H30,H51,H72,H93,H114,H135,H156,H177,H198,H219,H240,H261,H282,H303,H324,H345,H366,H387,H408,H429,H450,H471)</f>
        <v>175.79233161960957</v>
      </c>
      <c r="I9" s="299" t="str">
        <f>CONCATENATE("(",ROUND((H9/$H11)*100,1),")")</f>
        <v>(53.6)</v>
      </c>
      <c r="K9" s="249">
        <f>B14-B9</f>
        <v>3.5291959260186019</v>
      </c>
      <c r="L9" s="249">
        <f>D14-D9</f>
        <v>1.32759845560755</v>
      </c>
      <c r="M9" s="249">
        <f>F14-F9</f>
        <v>0.69487664419528627</v>
      </c>
      <c r="N9" s="249">
        <f>SUM(K9:M9)</f>
        <v>5.5516710258214381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73.213042091204528</v>
      </c>
      <c r="C10" s="299" t="str">
        <f>CONCATENATE("(",ROUND((B10/$H11)*100,1),")")</f>
        <v>(22.3)</v>
      </c>
      <c r="D10" s="249">
        <f t="shared" ref="D10" si="1">SUM(D31,D52,D73,D94,D115,D136,D157,D178,D199,D220,D241,D262,D283,D304,D325,D346,D367,D388,D409,D430,D451,D472)</f>
        <v>67.323289096116739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11.799337193069068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152.33566838039036</v>
      </c>
      <c r="I10" s="299" t="str">
        <f>CONCATENATE("(",ROUND((H10/$H11)*100,1),")")</f>
        <v>(46.4)</v>
      </c>
      <c r="K10" s="249">
        <f t="shared" ref="K10:K11" si="4">B15-B10</f>
        <v>4.0472532976779974</v>
      </c>
      <c r="L10" s="249">
        <f t="shared" ref="L10:L11" si="5">D15-D10</f>
        <v>1.3196655681750258</v>
      </c>
      <c r="M10" s="249">
        <f t="shared" ref="M10:M11" si="6">F15-F10</f>
        <v>0.29641010832560077</v>
      </c>
      <c r="N10" s="249">
        <f t="shared" ref="N10:N11" si="7">SUM(K10:M10)</f>
        <v>5.6633289741786239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191.26017357448995</v>
      </c>
      <c r="C11" s="299" t="str">
        <f>CONCATENATE("(",ROUND((B11/$H11)*100,1),")")</f>
        <v>(58.3)</v>
      </c>
      <c r="D11" s="249">
        <f t="shared" ref="D11" si="8">SUM(D32,D53,D74,D95,D116,D137,D158,D179,D200,D221,D242,D263,D284,D305,D326,D347,D368,D389,D410,D431,D452,D473)</f>
        <v>94.87692959342553</v>
      </c>
      <c r="E11" s="299" t="str">
        <f>CONCATENATE("(",ROUND((D11/$H11)*100,1),")")</f>
        <v>(28.9)</v>
      </c>
      <c r="F11" s="249">
        <f t="shared" ref="F11" si="9">SUM(F32,F53,F74,F95,F116,F137,F158,F179,F200,F221,F242,F263,F284,F305,F326,F347,F368,F389,F410,F431,F452,F473)</f>
        <v>41.990896832084431</v>
      </c>
      <c r="G11" s="299" t="str">
        <f>CONCATENATE("(",ROUND((F11/$H11)*100,1),")")</f>
        <v>(12.8)</v>
      </c>
      <c r="H11" s="249">
        <f t="shared" ref="H11" si="10">SUM(H32,H53,H74,H95,H116,H137,H158,H179,H200,H221,H242,H263,H284,H305,H326,H347,H368,H389,H410,H431,H452,H473)</f>
        <v>328.12799999999993</v>
      </c>
      <c r="I11" s="299" t="str">
        <f>CONCATENATE("(",ROUND((H11/$H11)*100,1),")")</f>
        <v>(100)</v>
      </c>
      <c r="K11" s="249">
        <f t="shared" si="4"/>
        <v>7.5764492236966419</v>
      </c>
      <c r="L11" s="249">
        <f t="shared" si="5"/>
        <v>2.6472640237825544</v>
      </c>
      <c r="M11" s="249">
        <f t="shared" si="6"/>
        <v>0.99128675252089238</v>
      </c>
      <c r="N11" s="249">
        <f t="shared" si="7"/>
        <v>11.215000000000089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121.57632740930404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28.881238952916338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30.886436283210653</v>
      </c>
      <c r="G14" s="299" t="str">
        <f>CONCATENATE("(",ROUND((F14/$H16)*100,1),")")</f>
        <v>(9.1)</v>
      </c>
      <c r="H14" s="249">
        <f t="shared" ref="H14" si="13">SUM(H35,H56,H77,H98,H119,H140,H161,H182,H203,H224,H245,H266,H287,H308,H329,H350,H371,H392,H413,H434,H455,H476)</f>
        <v>181.34400264543103</v>
      </c>
      <c r="I14" s="299" t="str">
        <f>CONCATENATE("(",ROUND((H14/$H16)*100,1),")")</f>
        <v>(53.4)</v>
      </c>
      <c r="K14" s="249">
        <f>B19-B14</f>
        <v>0.95515070423545012</v>
      </c>
      <c r="L14" s="249">
        <f>D19-D14</f>
        <v>2.046603104448625</v>
      </c>
      <c r="M14" s="249">
        <f>F19-F14</f>
        <v>1.2848102063041544</v>
      </c>
      <c r="N14" s="249">
        <f>SUM(K14:M14)</f>
        <v>4.2865640149882296</v>
      </c>
    </row>
    <row r="15" spans="1:17" x14ac:dyDescent="0.2">
      <c r="A15" s="282" t="s">
        <v>365</v>
      </c>
      <c r="B15" s="249">
        <f t="shared" si="0"/>
        <v>77.260295388882525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68.642954664291764</v>
      </c>
      <c r="E15" s="299" t="str">
        <f>CONCATENATE("(",ROUND((D15/$H16)*100,1),")")</f>
        <v>(20.2)</v>
      </c>
      <c r="F15" s="249">
        <f t="shared" ref="F15" si="15">SUM(F36,F57,F78,F99,F120,F141,F162,F183,F204,F225,F246,F267,F288,F309,F330,F351,F372,F393,F414,F435,F456,F477)</f>
        <v>12.095747301394669</v>
      </c>
      <c r="G15" s="299" t="str">
        <f>CONCATENATE("(",ROUND((F15/$H16)*100,1),")")</f>
        <v>(3.6)</v>
      </c>
      <c r="H15" s="249">
        <f t="shared" ref="H15" si="16">SUM(H36,H57,H78,H99,H120,H141,H162,H183,H204,H225,H246,H267,H288,H309,H330,H351,H372,H393,H414,H435,H456,H477)</f>
        <v>157.99899735456893</v>
      </c>
      <c r="I15" s="299" t="str">
        <f>CONCATENATE("(",ROUND((H15/$H16)*100,1),")")</f>
        <v>(46.6)</v>
      </c>
      <c r="K15" s="249">
        <f t="shared" ref="K15:K16" si="17">B20-B15</f>
        <v>5.778247482594594</v>
      </c>
      <c r="L15" s="249">
        <f t="shared" ref="L15:L16" si="18">D20-D15</f>
        <v>0.88483912088304351</v>
      </c>
      <c r="M15" s="249">
        <f t="shared" ref="M15:M16" si="19">F20-F15</f>
        <v>0.77734938153397515</v>
      </c>
      <c r="N15" s="249">
        <f t="shared" ref="N15:N16" si="20">SUM(K15:M15)</f>
        <v>7.4404359850116126</v>
      </c>
    </row>
    <row r="16" spans="1:17" x14ac:dyDescent="0.2">
      <c r="A16" s="282" t="s">
        <v>363</v>
      </c>
      <c r="B16" s="249">
        <f t="shared" si="0"/>
        <v>198.8366227981866</v>
      </c>
      <c r="C16" s="299" t="str">
        <f>CONCATENATE("(",ROUND((B16/$H16)*100,1),")")</f>
        <v>(58.6)</v>
      </c>
      <c r="D16" s="249">
        <f t="shared" ref="D16" si="21">SUM(D37,D58,D79,D100,D121,D142,D163,D184,D205,D226,D247,D268,D289,D310,D331,D352,D373,D394,D415,D436,D457,D478)</f>
        <v>97.524193617208084</v>
      </c>
      <c r="E16" s="299" t="str">
        <f>CONCATENATE("(",ROUND((D16/$H16)*100,1),")")</f>
        <v>(28.7)</v>
      </c>
      <c r="F16" s="249">
        <f t="shared" ref="F16" si="22">SUM(F37,F58,F79,F100,F121,F142,F163,F184,F205,F226,F247,F268,F289,F310,F331,F352,F373,F394,F415,F436,F457,F478)</f>
        <v>42.982183584605323</v>
      </c>
      <c r="G16" s="299" t="str">
        <f>CONCATENATE("(",ROUND((F16/$H16)*100,1),")")</f>
        <v>(12.7)</v>
      </c>
      <c r="H16" s="249">
        <f t="shared" ref="H16" si="23">SUM(H37,H58,H79,H100,H121,H142,H163,H184,H205,H226,H247,H268,H289,H310,H331,H352,H373,H394,H415,H436,H457,H478)</f>
        <v>339.34299999999996</v>
      </c>
      <c r="I16" s="299" t="str">
        <f>CONCATENATE("(",ROUND((H16/$H16)*100,1),")")</f>
        <v>(100)</v>
      </c>
      <c r="K16" s="249">
        <f t="shared" si="17"/>
        <v>6.7333981868299873</v>
      </c>
      <c r="L16" s="249">
        <f t="shared" si="18"/>
        <v>2.9314422253316934</v>
      </c>
      <c r="M16" s="249">
        <f t="shared" si="19"/>
        <v>2.0621595878381171</v>
      </c>
      <c r="N16" s="249">
        <f t="shared" si="20"/>
        <v>11.726999999999798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122.53147811353949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30.927842057364963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32.171246489514807</v>
      </c>
      <c r="G19" s="299" t="str">
        <f>CONCATENATE("(",ROUND((F19/$H21)*100,1),")")</f>
        <v>(9.2)</v>
      </c>
      <c r="H19" s="249">
        <f t="shared" ref="H19" si="26">SUM(H40,H61,H82,H103,H124,H145,H166,H187,H208,H229,H250,H271,H292,H313,H334,H355,H376,H397,H418,H439,H460,H481)</f>
        <v>185.63056666041928</v>
      </c>
      <c r="I19" s="299" t="str">
        <f>CONCATENATE("(",ROUND((H19/$H21)*100,1),")")</f>
        <v>(52.9)</v>
      </c>
      <c r="K19" s="249">
        <f>B19-B9</f>
        <v>4.484346630254052</v>
      </c>
      <c r="L19" s="249">
        <f>D19-D9</f>
        <v>3.374201560056175</v>
      </c>
      <c r="M19" s="249">
        <f>F19-F9</f>
        <v>1.9796868504994407</v>
      </c>
      <c r="N19" s="249">
        <f>SUM(K19:M19)</f>
        <v>9.8382350408096677</v>
      </c>
    </row>
    <row r="20" spans="1:14" x14ac:dyDescent="0.2">
      <c r="A20" s="282" t="s">
        <v>365</v>
      </c>
      <c r="B20" s="249">
        <f t="shared" si="0"/>
        <v>83.038542871477119</v>
      </c>
      <c r="C20" s="299" t="str">
        <f>CONCATENATE("(",ROUND((B20/$H21)*100,1),")")</f>
        <v>(23.7)</v>
      </c>
      <c r="D20" s="249">
        <f t="shared" ref="D20" si="27">SUM(D41,D62,D83,D104,D125,D146,D167,D188,D209,D230,D251,D272,D293,D314,D335,D356,D377,D398,D419,D440,D461,D482)</f>
        <v>69.527793785174808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12.873096682928644</v>
      </c>
      <c r="G20" s="299" t="str">
        <f>CONCATENATE("(",ROUND((F20/$H21)*100,1),")")</f>
        <v>(3.7)</v>
      </c>
      <c r="H20" s="249">
        <f t="shared" ref="H20" si="29">SUM(H41,H62,H83,H104,H125,H146,H167,H188,H209,H230,H251,H272,H293,H314,H335,H356,H377,H398,H419,H440,H461,H482)</f>
        <v>165.4394333395806</v>
      </c>
      <c r="I20" s="299" t="str">
        <f>CONCATENATE("(",ROUND((H20/$H21)*100,1),")")</f>
        <v>(47.1)</v>
      </c>
      <c r="K20" s="249">
        <f t="shared" ref="K20:K21" si="30">B20-B10</f>
        <v>9.8255007802725913</v>
      </c>
      <c r="L20" s="249">
        <f t="shared" ref="L20:L21" si="31">D20-D10</f>
        <v>2.2045046890580693</v>
      </c>
      <c r="M20" s="249">
        <f t="shared" ref="M20:M21" si="32">F20-F10</f>
        <v>1.0737594898595759</v>
      </c>
      <c r="N20" s="249">
        <f t="shared" ref="N20:N21" si="33">SUM(K20:M20)</f>
        <v>13.103764959190237</v>
      </c>
    </row>
    <row r="21" spans="1:14" x14ac:dyDescent="0.2">
      <c r="A21" s="282" t="s">
        <v>363</v>
      </c>
      <c r="B21" s="249">
        <f t="shared" si="0"/>
        <v>205.57002098501658</v>
      </c>
      <c r="C21" s="299" t="str">
        <f>CONCATENATE("(",ROUND((B21/$H21)*100,1),")")</f>
        <v>(58.6)</v>
      </c>
      <c r="D21" s="249">
        <f t="shared" ref="D21" si="34">SUM(D42,D63,D84,D105,D126,D147,D168,D189,D210,D231,D252,D273,D294,D315,D336,D357,D378,D399,D420,D441,D462,D483)</f>
        <v>100.45563584253978</v>
      </c>
      <c r="E21" s="299" t="str">
        <f>CONCATENATE("(",ROUND((D21/$H21)*100,1),")")</f>
        <v>(28.6)</v>
      </c>
      <c r="F21" s="249">
        <f>SUM(F42,F63,F84,F105,F126,F147,F168,F189,F210,F231,F252,F273,F294,F315,F336,F357,F378,F399,F420,F441,F462,F483)</f>
        <v>45.04434317244344</v>
      </c>
      <c r="G21" s="299" t="str">
        <f>CONCATENATE("(",ROUND((F21/$H21)*100,1),")")</f>
        <v>(12.8)</v>
      </c>
      <c r="H21" s="249">
        <f t="shared" ref="H21" si="35">SUM(H42,H63,H84,H105,H126,H147,H168,H189,H210,H231,H252,H273,H294,H315,H336,H357,H378,H399,H420,H441,H462,H483)</f>
        <v>351.06999999999982</v>
      </c>
      <c r="I21" s="299" t="str">
        <f>CONCATENATE("(",ROUND((H21/$H21)*100,1),")")</f>
        <v>(100)</v>
      </c>
      <c r="K21" s="249">
        <f t="shared" si="30"/>
        <v>14.309847410526629</v>
      </c>
      <c r="L21" s="249">
        <f t="shared" si="31"/>
        <v>5.5787062491142478</v>
      </c>
      <c r="M21" s="249">
        <f t="shared" si="32"/>
        <v>3.0534463403590095</v>
      </c>
      <c r="N21" s="249">
        <f t="shared" si="33"/>
        <v>22.941999999999886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1.1294479711782501</v>
      </c>
      <c r="C30" s="299" t="str">
        <f>CONCATENATE("(",ROUND((B30/$H32)*100,1),")")</f>
        <v>(32.5)</v>
      </c>
      <c r="D30" s="302">
        <f>'Ind T6'!M9</f>
        <v>2.8583945136005314E-2</v>
      </c>
      <c r="E30" s="299" t="str">
        <f>CONCATENATE("(",ROUND((D30/$H32)*100,1),")")</f>
        <v>(0.8)</v>
      </c>
      <c r="F30" s="302">
        <f>'Ind T6'!N9</f>
        <v>1.1746931463315091</v>
      </c>
      <c r="G30" s="299" t="str">
        <f>CONCATENATE("(",ROUND((F30/$H32)*100,1),")")</f>
        <v>(33.8)</v>
      </c>
      <c r="H30" s="302">
        <f>SUM(B30,D30,F30)</f>
        <v>2.3327250626457645</v>
      </c>
      <c r="I30" s="299" t="str">
        <f>CONCATENATE("(",ROUND((H30/$H32)*100,1),")")</f>
        <v>(67.1)</v>
      </c>
      <c r="K30" s="302">
        <f>B35-B30</f>
        <v>9.0022789813479331E-2</v>
      </c>
      <c r="L30" s="302">
        <f>D35-D30</f>
        <v>1.5057016469365511E-3</v>
      </c>
      <c r="M30" s="302">
        <f>F35-F30</f>
        <v>1.5451664426610501E-2</v>
      </c>
      <c r="N30" s="302">
        <f>SUM(K30:M30)</f>
        <v>0.10698015588702639</v>
      </c>
    </row>
    <row r="31" spans="1:14" x14ac:dyDescent="0.2">
      <c r="A31" s="282" t="s">
        <v>365</v>
      </c>
      <c r="B31" s="302">
        <f>'Ind T6'!L8</f>
        <v>0.63908809953427992</v>
      </c>
      <c r="C31" s="299" t="str">
        <f>CONCATENATE("(",ROUND((B31/$H32)*100,1),")")</f>
        <v>(18.4)</v>
      </c>
      <c r="D31" s="302">
        <f>'Ind T6'!M8</f>
        <v>3.0876774960039478E-2</v>
      </c>
      <c r="E31" s="299" t="str">
        <f>CONCATENATE("(",ROUND((D31/$H32)*100,1),")")</f>
        <v>(0.9)</v>
      </c>
      <c r="F31" s="302">
        <f>'Ind T6'!N8</f>
        <v>0.47431006285991362</v>
      </c>
      <c r="G31" s="299" t="str">
        <f>CONCATENATE("(",ROUND((F31/$H32)*100,1),")")</f>
        <v>(13.6)</v>
      </c>
      <c r="H31" s="302">
        <f t="shared" ref="H31" si="36">SUM(B31,D31,F31)</f>
        <v>1.1442749373542331</v>
      </c>
      <c r="I31" s="299" t="str">
        <f>CONCATENATE("(",ROUND((H31/$H32)*100,1),")")</f>
        <v>(32.9)</v>
      </c>
      <c r="K31" s="302">
        <f t="shared" ref="K31:K32" si="37">B36-B31</f>
        <v>2.8382745355471917E-2</v>
      </c>
      <c r="L31" s="302">
        <f t="shared" ref="L31:L32" si="38">D36-D31</f>
        <v>4.3478641371364965E-4</v>
      </c>
      <c r="M31" s="302">
        <f t="shared" ref="M31:M32" si="39">F36-F31</f>
        <v>2.8202312343794111E-2</v>
      </c>
      <c r="N31" s="302">
        <f t="shared" ref="N31:N32" si="40">SUM(K31:M31)</f>
        <v>5.7019844112979681E-2</v>
      </c>
    </row>
    <row r="32" spans="1:14" x14ac:dyDescent="0.2">
      <c r="A32" s="282" t="s">
        <v>363</v>
      </c>
      <c r="B32" s="302">
        <f>SUM(B30:B31)</f>
        <v>1.7685360707125302</v>
      </c>
      <c r="C32" s="299" t="str">
        <f>CONCATENATE("(",ROUND((B32/$H32)*100,1),")")</f>
        <v>(50.9)</v>
      </c>
      <c r="D32" s="302">
        <f>SUM(D30:D31)</f>
        <v>5.9460720096044792E-2</v>
      </c>
      <c r="E32" s="299" t="str">
        <f>CONCATENATE("(",ROUND((D32/$H32)*100,1),")")</f>
        <v>(1.7)</v>
      </c>
      <c r="F32" s="302">
        <f>SUM(F30:F31)</f>
        <v>1.6490032091914228</v>
      </c>
      <c r="G32" s="299" t="str">
        <f>CONCATENATE("(",ROUND((F32/$H32)*100,1),")")</f>
        <v>(47.4)</v>
      </c>
      <c r="H32" s="302">
        <f>SUM(H30:H31)</f>
        <v>3.4769999999999976</v>
      </c>
      <c r="I32" s="299" t="str">
        <f>CONCATENATE("(",ROUND((H32/$H32)*100,1),")")</f>
        <v>(100)</v>
      </c>
      <c r="K32" s="302">
        <f t="shared" si="37"/>
        <v>0.11840553516895103</v>
      </c>
      <c r="L32" s="302">
        <f t="shared" si="38"/>
        <v>1.9404880606501973E-3</v>
      </c>
      <c r="M32" s="302">
        <f t="shared" si="39"/>
        <v>4.3653976770404501E-2</v>
      </c>
      <c r="N32" s="302">
        <f t="shared" si="40"/>
        <v>0.16400000000000572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1.2194707609917295</v>
      </c>
      <c r="C35" s="299" t="str">
        <f>CONCATENATE("(",ROUND((B35/$H37)*100,1),")")</f>
        <v>(33.5)</v>
      </c>
      <c r="D35" s="302">
        <f>'Ind T6'!R9</f>
        <v>3.0089646782941865E-2</v>
      </c>
      <c r="E35" s="299" t="str">
        <f>CONCATENATE("(",ROUND((D35/$H37)*100,1),")")</f>
        <v>(0.8)</v>
      </c>
      <c r="F35" s="302">
        <f>'Ind T6'!S9</f>
        <v>1.1901448107581196</v>
      </c>
      <c r="G35" s="299" t="str">
        <f>CONCATENATE("(",ROUND((F35/$H37)*100,1),")")</f>
        <v>(32.7)</v>
      </c>
      <c r="H35" s="302">
        <f>SUM(B35,D35,F35)</f>
        <v>2.439705218532791</v>
      </c>
      <c r="I35" s="299" t="str">
        <f>CONCATENATE("(",ROUND((H35/$H37)*100,1),")")</f>
        <v>(67)</v>
      </c>
      <c r="K35" s="302">
        <f>B40-B35</f>
        <v>9.4476078288912024E-2</v>
      </c>
      <c r="L35" s="302">
        <f>D40-D35</f>
        <v>-8.5860812630463024E-6</v>
      </c>
      <c r="M35" s="302">
        <f>F40-F35</f>
        <v>-9.5316357866427559E-2</v>
      </c>
      <c r="N35" s="302">
        <f>SUM(K35:M35)</f>
        <v>-8.4886565877857756E-4</v>
      </c>
    </row>
    <row r="36" spans="1:14" x14ac:dyDescent="0.2">
      <c r="A36" s="282" t="s">
        <v>365</v>
      </c>
      <c r="B36" s="302">
        <f>'Ind T6'!Q8</f>
        <v>0.66747084488975184</v>
      </c>
      <c r="C36" s="299" t="str">
        <f>CONCATENATE("(",ROUND((B36/$H37)*100,1),")")</f>
        <v>(18.3)</v>
      </c>
      <c r="D36" s="302">
        <f>'Ind T6'!R8</f>
        <v>3.1311561373753127E-2</v>
      </c>
      <c r="E36" s="299" t="str">
        <f>CONCATENATE("(",ROUND((D36/$H37)*100,1),")")</f>
        <v>(0.9)</v>
      </c>
      <c r="F36" s="302">
        <f>'Ind T6'!S8</f>
        <v>0.50251237520370773</v>
      </c>
      <c r="G36" s="299" t="str">
        <f>CONCATENATE("(",ROUND((F36/$H37)*100,1),")")</f>
        <v>(13.8)</v>
      </c>
      <c r="H36" s="302">
        <f t="shared" ref="H36" si="41">SUM(B36,D36,F36)</f>
        <v>1.2012947814672126</v>
      </c>
      <c r="I36" s="299" t="str">
        <f>CONCATENATE("(",ROUND((H36/$H37)*100,1),")")</f>
        <v>(33)</v>
      </c>
      <c r="K36" s="302">
        <f t="shared" ref="K36:K37" si="42">B41-B36</f>
        <v>-4.6186392640462648E-3</v>
      </c>
      <c r="L36" s="302">
        <f t="shared" ref="L36:L37" si="43">D41-D36</f>
        <v>-2.45206658825824E-3</v>
      </c>
      <c r="M36" s="302">
        <f t="shared" ref="M36:M37" si="44">F41-F36</f>
        <v>1.1919571511075033E-2</v>
      </c>
      <c r="N36" s="302">
        <f t="shared" ref="N36:N37" si="45">SUM(K36:M36)</f>
        <v>4.8488656587705285E-3</v>
      </c>
    </row>
    <row r="37" spans="1:14" x14ac:dyDescent="0.2">
      <c r="A37" s="282" t="s">
        <v>363</v>
      </c>
      <c r="B37" s="302">
        <f>SUM(B35:B36)</f>
        <v>1.8869416058814812</v>
      </c>
      <c r="C37" s="299" t="str">
        <f>CONCATENATE("(",ROUND((B37/$H37)*100,1),")")</f>
        <v>(51.8)</v>
      </c>
      <c r="D37" s="302">
        <f>SUM(D35:D36)</f>
        <v>6.1401208156694989E-2</v>
      </c>
      <c r="E37" s="299" t="str">
        <f>CONCATENATE("(",ROUND((D37/$H37)*100,1),")")</f>
        <v>(1.7)</v>
      </c>
      <c r="F37" s="302">
        <f>SUM(F35:F36)</f>
        <v>1.6926571859618273</v>
      </c>
      <c r="G37" s="299" t="str">
        <f>CONCATENATE("(",ROUND((F37/$H37)*100,1),")")</f>
        <v>(46.5)</v>
      </c>
      <c r="H37" s="302">
        <f>SUM(H35:H36)</f>
        <v>3.6410000000000036</v>
      </c>
      <c r="I37" s="299" t="str">
        <f>CONCATENATE("(",ROUND((H37/$H37)*100,1),")")</f>
        <v>(100)</v>
      </c>
      <c r="K37" s="302">
        <f t="shared" si="42"/>
        <v>8.9857439024865871E-2</v>
      </c>
      <c r="L37" s="302">
        <f t="shared" si="43"/>
        <v>-2.4606526695212794E-3</v>
      </c>
      <c r="M37" s="302">
        <f t="shared" si="44"/>
        <v>-8.3396786355352415E-2</v>
      </c>
      <c r="N37" s="302">
        <f t="shared" si="45"/>
        <v>3.9999999999921765E-3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1.3139468392806415</v>
      </c>
      <c r="C40" s="299" t="str">
        <f>CONCATENATE("(",ROUND((B40/$H42)*100,1),")")</f>
        <v>(36)</v>
      </c>
      <c r="D40" s="302">
        <f>'Ind T6'!W9</f>
        <v>3.0081060701678819E-2</v>
      </c>
      <c r="E40" s="299" t="str">
        <f>CONCATENATE("(",ROUND((D40/$H42)*100,1),")")</f>
        <v>(0.8)</v>
      </c>
      <c r="F40" s="302">
        <f>'Ind T6'!X9</f>
        <v>1.0948284528916921</v>
      </c>
      <c r="G40" s="299" t="str">
        <f>CONCATENATE("(",ROUND((F40/$H42)*100,1),")")</f>
        <v>(30)</v>
      </c>
      <c r="H40" s="302">
        <f>SUM(B40,D40,F40)</f>
        <v>2.4388563528740121</v>
      </c>
      <c r="I40" s="299" t="str">
        <f>CONCATENATE("(",ROUND((H40/$H42)*100,1),")")</f>
        <v>(66.9)</v>
      </c>
      <c r="K40" s="302">
        <f>B40-B30</f>
        <v>0.18449886810239136</v>
      </c>
      <c r="L40" s="302">
        <f>D40-D30</f>
        <v>1.4971155656735048E-3</v>
      </c>
      <c r="M40" s="302">
        <f>F40-F30</f>
        <v>-7.9864693439817058E-2</v>
      </c>
      <c r="N40" s="302">
        <f>SUM(K40:M40)</f>
        <v>0.1061312902282478</v>
      </c>
    </row>
    <row r="41" spans="1:14" x14ac:dyDescent="0.2">
      <c r="A41" s="282" t="s">
        <v>365</v>
      </c>
      <c r="B41" s="302">
        <f>'Ind T6'!V8</f>
        <v>0.66285220562570557</v>
      </c>
      <c r="C41" s="299" t="str">
        <f>CONCATENATE("(",ROUND((B41/$H42)*100,1),")")</f>
        <v>(18.2)</v>
      </c>
      <c r="D41" s="302">
        <f>'Ind T6'!W8</f>
        <v>2.8859494785494887E-2</v>
      </c>
      <c r="E41" s="299" t="str">
        <f>CONCATENATE("(",ROUND((D41/$H42)*100,1),")")</f>
        <v>(0.8)</v>
      </c>
      <c r="F41" s="302">
        <f>'Ind T6'!X8</f>
        <v>0.51443194671478276</v>
      </c>
      <c r="G41" s="299" t="str">
        <f>CONCATENATE("(",ROUND((F41/$H42)*100,1),")")</f>
        <v>(14.1)</v>
      </c>
      <c r="H41" s="302">
        <f t="shared" ref="H41" si="46">SUM(B41,D41,F41)</f>
        <v>1.2061436471259832</v>
      </c>
      <c r="I41" s="299" t="str">
        <f>CONCATENATE("(",ROUND((H41/$H42)*100,1),")")</f>
        <v>(33.1)</v>
      </c>
      <c r="K41" s="302">
        <f t="shared" ref="K41:K42" si="47">B41-B31</f>
        <v>2.3764106091425652E-2</v>
      </c>
      <c r="L41" s="302">
        <f t="shared" ref="L41:L42" si="48">D41-D31</f>
        <v>-2.0172801745445904E-3</v>
      </c>
      <c r="M41" s="302">
        <f t="shared" ref="M41:M42" si="49">F41-F31</f>
        <v>4.0121883854869145E-2</v>
      </c>
      <c r="N41" s="302">
        <f t="shared" ref="N41:N42" si="50">SUM(K41:M41)</f>
        <v>6.1868709771750206E-2</v>
      </c>
    </row>
    <row r="42" spans="1:14" x14ac:dyDescent="0.2">
      <c r="A42" s="282" t="s">
        <v>363</v>
      </c>
      <c r="B42" s="302">
        <f>SUM(B40:B41)</f>
        <v>1.9767990449063471</v>
      </c>
      <c r="C42" s="299" t="str">
        <f>CONCATENATE("(",ROUND((B42/$H42)*100,1),")")</f>
        <v>(54.2)</v>
      </c>
      <c r="D42" s="302">
        <f>SUM(D40:D41)</f>
        <v>5.894055548717371E-2</v>
      </c>
      <c r="E42" s="299" t="str">
        <f>CONCATENATE("(",ROUND((D42/$H42)*100,1),")")</f>
        <v>(1.6)</v>
      </c>
      <c r="F42" s="302">
        <f>SUM(F40:F41)</f>
        <v>1.6092603996064749</v>
      </c>
      <c r="G42" s="299" t="str">
        <f>CONCATENATE("(",ROUND((F42/$H42)*100,1),")")</f>
        <v>(44.1)</v>
      </c>
      <c r="H42" s="302">
        <f>SUM(H40:H41)</f>
        <v>3.6449999999999951</v>
      </c>
      <c r="I42" s="299" t="str">
        <f>CONCATENATE("(",ROUND((H42/$H42)*100,1),")")</f>
        <v>(100)</v>
      </c>
      <c r="K42" s="302">
        <f t="shared" si="47"/>
        <v>0.2082629741938169</v>
      </c>
      <c r="L42" s="302">
        <f t="shared" si="48"/>
        <v>-5.2016460887108207E-4</v>
      </c>
      <c r="M42" s="302">
        <f t="shared" si="49"/>
        <v>-3.9742809584947913E-2</v>
      </c>
      <c r="N42" s="302">
        <f t="shared" si="50"/>
        <v>0.1679999999999979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0.4112227805685999</v>
      </c>
      <c r="C51" s="299" t="str">
        <f>CONCATENATE("(",ROUND((B51/$H53)*100,1),")")</f>
        <v>(82.2)</v>
      </c>
      <c r="D51" s="302">
        <f>'Ind T6'!M18</f>
        <v>6.909547738729184E-3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0.4181323283073291</v>
      </c>
      <c r="I51" s="299" t="str">
        <f>CONCATENATE("(",ROUND((H51/$H53)*100,1),")")</f>
        <v>(83.6)</v>
      </c>
      <c r="K51" s="302">
        <f>B56-B51</f>
        <v>-0.13001428420333</v>
      </c>
      <c r="L51" s="302">
        <f>D56-D51</f>
        <v>-2.1303414782555324E-3</v>
      </c>
      <c r="M51" s="302">
        <f>F56-F51</f>
        <v>0</v>
      </c>
      <c r="N51" s="302">
        <f>SUM(K51:M51)</f>
        <v>-0.13214462568158553</v>
      </c>
    </row>
    <row r="52" spans="1:14" x14ac:dyDescent="0.2">
      <c r="A52" s="282" t="s">
        <v>365</v>
      </c>
      <c r="B52" s="302">
        <f>'Ind T6'!L17</f>
        <v>7.0979899498318899E-2</v>
      </c>
      <c r="C52" s="299" t="str">
        <f>CONCATENATE("(",ROUND((B52/$H53)*100,1),")")</f>
        <v>(14.2)</v>
      </c>
      <c r="D52" s="302">
        <f>'Ind T6'!M17</f>
        <v>1.088777219435294E-2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8.186767169267184E-2</v>
      </c>
      <c r="I52" s="299" t="str">
        <f>CONCATENATE("(",ROUND((H52/$H53)*100,1),")")</f>
        <v>(16.4)</v>
      </c>
      <c r="K52" s="302">
        <f t="shared" ref="K52:K53" si="52">B57-B52</f>
        <v>-2.2614332140862545E-2</v>
      </c>
      <c r="L52" s="302">
        <f t="shared" ref="L52:L53" si="53">D57-D52</f>
        <v>-3.2410421775534342E-3</v>
      </c>
      <c r="M52" s="302">
        <f t="shared" ref="M52:M53" si="54">F57-F52</f>
        <v>0</v>
      </c>
      <c r="N52" s="302">
        <f t="shared" ref="N52:N53" si="55">SUM(K52:M52)</f>
        <v>-2.5855374318415978E-2</v>
      </c>
    </row>
    <row r="53" spans="1:14" x14ac:dyDescent="0.2">
      <c r="A53" s="282" t="s">
        <v>363</v>
      </c>
      <c r="B53" s="302">
        <f>SUM(B51:B52)</f>
        <v>0.4822026800669188</v>
      </c>
      <c r="C53" s="299" t="str">
        <f>CONCATENATE("(",ROUND((B53/$H53)*100,1),")")</f>
        <v>(96.4)</v>
      </c>
      <c r="D53" s="302">
        <f>SUM(D51:D52)</f>
        <v>1.7797319933082124E-2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0.50000000000000089</v>
      </c>
      <c r="I53" s="299" t="str">
        <f>CONCATENATE("(",ROUND((H53/$H53)*100,1),")")</f>
        <v>(100)</v>
      </c>
      <c r="K53" s="302">
        <f t="shared" si="52"/>
        <v>-0.15262861634419256</v>
      </c>
      <c r="L53" s="302">
        <f t="shared" si="53"/>
        <v>-5.3713836558089666E-3</v>
      </c>
      <c r="M53" s="302">
        <f t="shared" si="54"/>
        <v>0</v>
      </c>
      <c r="N53" s="302">
        <f t="shared" si="55"/>
        <v>-0.15800000000000153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0.2812084963652699</v>
      </c>
      <c r="C56" s="299" t="str">
        <f>CONCATENATE("(",ROUND((B56/$H58)*100,1),")")</f>
        <v>(82.2)</v>
      </c>
      <c r="D56" s="302">
        <f>'Ind T6'!R18</f>
        <v>4.7792062604736516E-3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0.28598770262574358</v>
      </c>
      <c r="I56" s="299" t="str">
        <f>CONCATENATE("(",ROUND((H56/$H58)*100,1),")")</f>
        <v>(83.6)</v>
      </c>
      <c r="K56" s="302">
        <f>B61-B56</f>
        <v>-0.12548429862110741</v>
      </c>
      <c r="L56" s="302">
        <f>D61-D56</f>
        <v>-1.828642513730749E-3</v>
      </c>
      <c r="M56" s="302">
        <f>F61-F56</f>
        <v>0</v>
      </c>
      <c r="N56" s="302">
        <f>SUM(K56:M56)</f>
        <v>-0.12731294113483815</v>
      </c>
    </row>
    <row r="57" spans="1:14" x14ac:dyDescent="0.2">
      <c r="A57" s="282" t="s">
        <v>365</v>
      </c>
      <c r="B57" s="302">
        <f>'Ind T6'!Q17</f>
        <v>4.8365567357456354E-2</v>
      </c>
      <c r="C57" s="299" t="str">
        <f>CONCATENATE("(",ROUND((B57/$H58)*100,1),")")</f>
        <v>(14.1)</v>
      </c>
      <c r="D57" s="302">
        <f>'Ind T6'!R17</f>
        <v>7.6467300167995063E-3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5.6012297374255858E-2</v>
      </c>
      <c r="I57" s="299" t="str">
        <f>CONCATENATE("(",ROUND((H57/$H58)*100,1),")")</f>
        <v>(16.4)</v>
      </c>
      <c r="K57" s="302">
        <f t="shared" ref="K57:K58" si="57">B62-B57</f>
        <v>-2.2466174468497514E-2</v>
      </c>
      <c r="L57" s="302">
        <f t="shared" ref="L57:L58" si="58">D62-D57</f>
        <v>-3.2208843966637177E-3</v>
      </c>
      <c r="M57" s="302">
        <f t="shared" ref="M57:M58" si="59">F62-F57</f>
        <v>0</v>
      </c>
      <c r="N57" s="302">
        <f t="shared" ref="N57:N58" si="60">SUM(K57:M57)</f>
        <v>-2.5687058865161233E-2</v>
      </c>
    </row>
    <row r="58" spans="1:14" x14ac:dyDescent="0.2">
      <c r="A58" s="282" t="s">
        <v>363</v>
      </c>
      <c r="B58" s="302">
        <f>SUM(B56:B57)</f>
        <v>0.32957406372272624</v>
      </c>
      <c r="C58" s="299" t="str">
        <f>CONCATENATE("(",ROUND((B58/$H58)*100,1),")")</f>
        <v>(96.4)</v>
      </c>
      <c r="D58" s="302">
        <f>SUM(D56:D57)</f>
        <v>1.2425936277273158E-2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0.34199999999999942</v>
      </c>
      <c r="I58" s="299" t="str">
        <f>CONCATENATE("(",ROUND((H58/$H58)*100,1),")")</f>
        <v>(100)</v>
      </c>
      <c r="K58" s="302">
        <f t="shared" si="57"/>
        <v>-0.14795047308960491</v>
      </c>
      <c r="L58" s="302">
        <f t="shared" si="58"/>
        <v>-5.0495269103944668E-3</v>
      </c>
      <c r="M58" s="302">
        <f t="shared" si="59"/>
        <v>0</v>
      </c>
      <c r="N58" s="302">
        <f t="shared" si="60"/>
        <v>-0.15299999999999936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0.15572419774416249</v>
      </c>
      <c r="C61" s="299" t="str">
        <f>CONCATENATE("(",ROUND((B61/$H63)*100,1),")")</f>
        <v>(82.4)</v>
      </c>
      <c r="D61" s="302">
        <f>'Ind T6'!W18</f>
        <v>2.9505637467429026E-3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0.1586747614909054</v>
      </c>
      <c r="I61" s="299" t="str">
        <f>CONCATENATE("(",ROUND((H61/$H63)*100,1),")")</f>
        <v>(84)</v>
      </c>
      <c r="K61" s="302">
        <f>B61-B51</f>
        <v>-0.25549858282443738</v>
      </c>
      <c r="L61" s="302">
        <f>D61-D51</f>
        <v>-3.9589839919862814E-3</v>
      </c>
      <c r="M61" s="302">
        <f>F61-F51</f>
        <v>0</v>
      </c>
      <c r="N61" s="302">
        <f>SUM(K61:M61)</f>
        <v>-0.25945756681642368</v>
      </c>
    </row>
    <row r="62" spans="1:14" x14ac:dyDescent="0.2">
      <c r="A62" s="282" t="s">
        <v>365</v>
      </c>
      <c r="B62" s="302">
        <f>'Ind T6'!V17</f>
        <v>2.5899392888958841E-2</v>
      </c>
      <c r="C62" s="299" t="str">
        <f>CONCATENATE("(",ROUND((B62/$H63)*100,1),")")</f>
        <v>(13.7)</v>
      </c>
      <c r="D62" s="302">
        <f>'Ind T6'!W17</f>
        <v>4.4258456201357885E-3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3.0325238509094628E-2</v>
      </c>
      <c r="I62" s="299" t="str">
        <f>CONCATENATE("(",ROUND((H62/$H63)*100,1),")")</f>
        <v>(16)</v>
      </c>
      <c r="K62" s="302">
        <f t="shared" ref="K62:K63" si="62">B62-B52</f>
        <v>-4.5080506609360055E-2</v>
      </c>
      <c r="L62" s="302">
        <f t="shared" ref="L62:L63" si="63">D62-D52</f>
        <v>-6.4619265742171519E-3</v>
      </c>
      <c r="M62" s="302">
        <f t="shared" ref="M62:M63" si="64">F62-F52</f>
        <v>0</v>
      </c>
      <c r="N62" s="302">
        <f t="shared" ref="N62:N63" si="65">SUM(K62:M62)</f>
        <v>-5.1542433183577208E-2</v>
      </c>
    </row>
    <row r="63" spans="1:14" x14ac:dyDescent="0.2">
      <c r="A63" s="282" t="s">
        <v>363</v>
      </c>
      <c r="B63" s="302">
        <f>SUM(B61:B62)</f>
        <v>0.18162359063312133</v>
      </c>
      <c r="C63" s="299" t="str">
        <f>CONCATENATE("(",ROUND((B63/$H63)*100,1),")")</f>
        <v>(96.1)</v>
      </c>
      <c r="D63" s="302">
        <f>SUM(D61:D62)</f>
        <v>7.3764093668786911E-3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0.18900000000000003</v>
      </c>
      <c r="I63" s="299" t="str">
        <f>CONCATENATE("(",ROUND((H63/$H63)*100,1),")")</f>
        <v>(100)</v>
      </c>
      <c r="K63" s="302">
        <f t="shared" si="62"/>
        <v>-0.30057908943379746</v>
      </c>
      <c r="L63" s="302">
        <f t="shared" si="63"/>
        <v>-1.0420910566203433E-2</v>
      </c>
      <c r="M63" s="302">
        <f t="shared" si="64"/>
        <v>0</v>
      </c>
      <c r="N63" s="302">
        <f t="shared" si="65"/>
        <v>-0.31100000000000089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1.8904577501844118</v>
      </c>
      <c r="C72" s="299" t="str">
        <f>CONCATENATE("(",ROUND((B72/$H74)*100,1),")")</f>
        <v>(59.2)</v>
      </c>
      <c r="D72" s="302">
        <f>'Ind T6'!M27</f>
        <v>0.17648881536566688</v>
      </c>
      <c r="E72" s="299" t="str">
        <f>CONCATENATE("(",ROUND((D72/$H74)*100,1),")")</f>
        <v>(5.5)</v>
      </c>
      <c r="F72" s="302">
        <f>'Ind T6'!N27</f>
        <v>3.2606986005082841E-2</v>
      </c>
      <c r="G72" s="299" t="str">
        <f>CONCATENATE("(",ROUND((F72/$H74)*100,1),")")</f>
        <v>(1)</v>
      </c>
      <c r="H72" s="302">
        <f>SUM(B72,D72,F72)</f>
        <v>2.0995535515551613</v>
      </c>
      <c r="I72" s="299" t="str">
        <f>CONCATENATE("(",ROUND((H72/$H74)*100,1),")")</f>
        <v>(65.8)</v>
      </c>
      <c r="K72" s="302">
        <f>B77-B72</f>
        <v>-1.5260583051404542E-2</v>
      </c>
      <c r="L72" s="302">
        <f>D77-D72</f>
        <v>5.5202287829908547E-4</v>
      </c>
      <c r="M72" s="302">
        <f>F77-F72</f>
        <v>3.0265901809220508E-4</v>
      </c>
      <c r="N72" s="302">
        <f>SUM(K72:M72)</f>
        <v>-1.4405901155013251E-2</v>
      </c>
    </row>
    <row r="73" spans="1:14" x14ac:dyDescent="0.2">
      <c r="A73" s="282" t="s">
        <v>365</v>
      </c>
      <c r="B73" s="302">
        <f>'Ind T6'!L26</f>
        <v>0.83423432101655159</v>
      </c>
      <c r="C73" s="299" t="str">
        <f>CONCATENATE("(",ROUND((B73/$H74)*100,1),")")</f>
        <v>(26.1)</v>
      </c>
      <c r="D73" s="302">
        <f>'Ind T6'!M26</f>
        <v>0.20498489196496061</v>
      </c>
      <c r="E73" s="299" t="str">
        <f>CONCATENATE("(",ROUND((D73/$H74)*100,1),")")</f>
        <v>(6.4)</v>
      </c>
      <c r="F73" s="302">
        <f>'Ind T6'!N26</f>
        <v>5.2227235463327422E-2</v>
      </c>
      <c r="G73" s="299" t="str">
        <f>CONCATENATE("(",ROUND((F73/$H74)*100,1),")")</f>
        <v>(1.6)</v>
      </c>
      <c r="H73" s="302">
        <f t="shared" ref="H73" si="66">SUM(B73,D73,F73)</f>
        <v>1.0914464484448396</v>
      </c>
      <c r="I73" s="299" t="str">
        <f>CONCATENATE("(",ROUND((H73/$H74)*100,1),")")</f>
        <v>(34.2)</v>
      </c>
      <c r="K73" s="302">
        <f t="shared" ref="K73:K74" si="67">B78-B73</f>
        <v>3.3629377371187319E-2</v>
      </c>
      <c r="L73" s="302">
        <f t="shared" ref="L73:L74" si="68">D78-D73</f>
        <v>2.1094004393137911E-4</v>
      </c>
      <c r="M73" s="302">
        <f t="shared" ref="M73:M74" si="69">F78-F73</f>
        <v>1.5655837398996092E-3</v>
      </c>
      <c r="N73" s="302">
        <f t="shared" ref="N73:N74" si="70">SUM(K73:M73)</f>
        <v>3.5405901155018307E-2</v>
      </c>
    </row>
    <row r="74" spans="1:14" x14ac:dyDescent="0.2">
      <c r="A74" s="282" t="s">
        <v>363</v>
      </c>
      <c r="B74" s="302">
        <f>SUM(B72:B73)</f>
        <v>2.7246920712009635</v>
      </c>
      <c r="C74" s="299" t="str">
        <f>CONCATENATE("(",ROUND((B74/$H74)*100,1),")")</f>
        <v>(85.4)</v>
      </c>
      <c r="D74" s="302">
        <f>SUM(D72:D73)</f>
        <v>0.38147370733062747</v>
      </c>
      <c r="E74" s="299" t="str">
        <f>CONCATENATE("(",ROUND((D74/$H74)*100,1),")")</f>
        <v>(12)</v>
      </c>
      <c r="F74" s="302">
        <f>SUM(F72:F73)</f>
        <v>8.483422146841027E-2</v>
      </c>
      <c r="G74" s="299" t="str">
        <f>CONCATENATE("(",ROUND((F74/$H74)*100,1),")")</f>
        <v>(2.7)</v>
      </c>
      <c r="H74" s="302">
        <f>SUM(H72:H73)</f>
        <v>3.1910000000000007</v>
      </c>
      <c r="I74" s="299" t="str">
        <f>CONCATENATE("(",ROUND((H74/$H74)*100,1),")")</f>
        <v>(100)</v>
      </c>
      <c r="K74" s="302">
        <f t="shared" si="67"/>
        <v>1.8368794319782555E-2</v>
      </c>
      <c r="L74" s="302">
        <f t="shared" si="68"/>
        <v>7.6296292223049234E-4</v>
      </c>
      <c r="M74" s="302">
        <f t="shared" si="69"/>
        <v>1.8682427579918004E-3</v>
      </c>
      <c r="N74" s="302">
        <f t="shared" si="70"/>
        <v>2.1000000000004848E-2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1.8751971671330072</v>
      </c>
      <c r="C77" s="299" t="str">
        <f>CONCATENATE("(",ROUND((B77/$H79)*100,1),")")</f>
        <v>(58.4)</v>
      </c>
      <c r="D77" s="302">
        <f>'Ind T6'!R27</f>
        <v>0.17704083824396596</v>
      </c>
      <c r="E77" s="299" t="str">
        <f>CONCATENATE("(",ROUND((D77/$H79)*100,1),")")</f>
        <v>(5.5)</v>
      </c>
      <c r="F77" s="302">
        <f>'Ind T6'!S27</f>
        <v>3.2909645023175046E-2</v>
      </c>
      <c r="G77" s="299" t="str">
        <f>CONCATENATE("(",ROUND((F77/$H79)*100,1),")")</f>
        <v>(1)</v>
      </c>
      <c r="H77" s="302">
        <f>SUM(B77,D77,F77)</f>
        <v>2.085147650400148</v>
      </c>
      <c r="I77" s="299" t="str">
        <f>CONCATENATE("(",ROUND((H77/$H79)*100,1),")")</f>
        <v>(64.9)</v>
      </c>
      <c r="K77" s="302">
        <f>B82-B77</f>
        <v>-0.10218678943288029</v>
      </c>
      <c r="L77" s="302">
        <f>D82-D77</f>
        <v>-5.9715437497022961E-3</v>
      </c>
      <c r="M77" s="302">
        <f>F82-F77</f>
        <v>7.094534025907373E-5</v>
      </c>
      <c r="N77" s="302">
        <f>SUM(K77:M77)</f>
        <v>-0.10808738784232351</v>
      </c>
    </row>
    <row r="78" spans="1:14" x14ac:dyDescent="0.2">
      <c r="A78" s="282" t="s">
        <v>365</v>
      </c>
      <c r="B78" s="302">
        <f>'Ind T6'!Q26</f>
        <v>0.86786369838773891</v>
      </c>
      <c r="C78" s="299" t="str">
        <f>CONCATENATE("(",ROUND((B78/$H79)*100,1),")")</f>
        <v>(27)</v>
      </c>
      <c r="D78" s="302">
        <f>'Ind T6'!R26</f>
        <v>0.20519583200889199</v>
      </c>
      <c r="E78" s="299" t="str">
        <f>CONCATENATE("(",ROUND((D78/$H79)*100,1),")")</f>
        <v>(6.4)</v>
      </c>
      <c r="F78" s="302">
        <f>'Ind T6'!S26</f>
        <v>5.3792819203227031E-2</v>
      </c>
      <c r="G78" s="299" t="str">
        <f>CONCATENATE("(",ROUND((F78/$H79)*100,1),")")</f>
        <v>(1.7)</v>
      </c>
      <c r="H78" s="302">
        <f t="shared" ref="H78" si="71">SUM(B78,D78,F78)</f>
        <v>1.1268523495998579</v>
      </c>
      <c r="I78" s="299" t="str">
        <f>CONCATENATE("(",ROUND((H78/$H79)*100,1),")")</f>
        <v>(35.1)</v>
      </c>
      <c r="K78" s="302">
        <f t="shared" ref="K78:K79" si="72">B83-B78</f>
        <v>2.8031148657660543E-2</v>
      </c>
      <c r="L78" s="302">
        <f t="shared" ref="L78:L79" si="73">D83-D78</f>
        <v>-8.3400135981049617E-3</v>
      </c>
      <c r="M78" s="302">
        <f t="shared" ref="M78:M79" si="74">F83-F78</f>
        <v>3.9625278275200876E-4</v>
      </c>
      <c r="N78" s="302">
        <f t="shared" ref="N78:N79" si="75">SUM(K78:M78)</f>
        <v>2.008738784230759E-2</v>
      </c>
    </row>
    <row r="79" spans="1:14" x14ac:dyDescent="0.2">
      <c r="A79" s="282" t="s">
        <v>363</v>
      </c>
      <c r="B79" s="302">
        <f>SUM(B77:B78)</f>
        <v>2.743060865520746</v>
      </c>
      <c r="C79" s="299" t="str">
        <f>CONCATENATE("(",ROUND((B79/$H79)*100,1),")")</f>
        <v>(85.4)</v>
      </c>
      <c r="D79" s="302">
        <f>SUM(D77:D78)</f>
        <v>0.38223667025285796</v>
      </c>
      <c r="E79" s="299" t="str">
        <f>CONCATENATE("(",ROUND((D79/$H79)*100,1),")")</f>
        <v>(11.9)</v>
      </c>
      <c r="F79" s="302">
        <f>SUM(F77:F78)</f>
        <v>8.6702464226402071E-2</v>
      </c>
      <c r="G79" s="299" t="str">
        <f>CONCATENATE("(",ROUND((F79/$H79)*100,1),")")</f>
        <v>(2.7)</v>
      </c>
      <c r="H79" s="302">
        <f>SUM(H77:H78)</f>
        <v>3.212000000000006</v>
      </c>
      <c r="I79" s="299" t="str">
        <f>CONCATENATE("(",ROUND((H79/$H79)*100,1),")")</f>
        <v>(100)</v>
      </c>
      <c r="K79" s="302">
        <f t="shared" si="72"/>
        <v>-7.4155640775219744E-2</v>
      </c>
      <c r="L79" s="302">
        <f t="shared" si="73"/>
        <v>-1.4311557347807258E-2</v>
      </c>
      <c r="M79" s="302">
        <f t="shared" si="74"/>
        <v>4.6719812301108943E-4</v>
      </c>
      <c r="N79" s="302">
        <f t="shared" si="75"/>
        <v>-8.8000000000015913E-2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1.7730103777001269</v>
      </c>
      <c r="C82" s="299" t="str">
        <f>CONCATENATE("(",ROUND((B82/$H84)*100,1),")")</f>
        <v>(56.8)</v>
      </c>
      <c r="D82" s="302">
        <f>'Ind T6'!W27</f>
        <v>0.17106929449426367</v>
      </c>
      <c r="E82" s="299" t="str">
        <f>CONCATENATE("(",ROUND((D82/$H84)*100,1),")")</f>
        <v>(5.5)</v>
      </c>
      <c r="F82" s="302">
        <f>'Ind T6'!X27</f>
        <v>3.298059036343412E-2</v>
      </c>
      <c r="G82" s="299" t="str">
        <f>CONCATENATE("(",ROUND((F82/$H84)*100,1),")")</f>
        <v>(1.1)</v>
      </c>
      <c r="H82" s="302">
        <f>SUM(B82,D82,F82)</f>
        <v>1.9770602625578249</v>
      </c>
      <c r="I82" s="299" t="str">
        <f>CONCATENATE("(",ROUND((H82/$H84)*100,1),")")</f>
        <v>(63.3)</v>
      </c>
      <c r="K82" s="302">
        <f>B82-B72</f>
        <v>-0.11744737248428483</v>
      </c>
      <c r="L82" s="302">
        <f>D82-D72</f>
        <v>-5.4195208714032106E-3</v>
      </c>
      <c r="M82" s="302">
        <f>F82-F72</f>
        <v>3.7360435835127881E-4</v>
      </c>
      <c r="N82" s="302">
        <f>SUM(K82:M82)</f>
        <v>-0.12249328899733676</v>
      </c>
    </row>
    <row r="83" spans="1:14" x14ac:dyDescent="0.2">
      <c r="A83" s="282" t="s">
        <v>365</v>
      </c>
      <c r="B83" s="302">
        <f>'Ind T6'!V26</f>
        <v>0.89589484704539946</v>
      </c>
      <c r="C83" s="299" t="str">
        <f>CONCATENATE("(",ROUND((B83/$H84)*100,1),")")</f>
        <v>(28.7)</v>
      </c>
      <c r="D83" s="302">
        <f>'Ind T6'!W26</f>
        <v>0.19685581841078703</v>
      </c>
      <c r="E83" s="299" t="str">
        <f>CONCATENATE("(",ROUND((D83/$H84)*100,1),")")</f>
        <v>(6.3)</v>
      </c>
      <c r="F83" s="302">
        <f>'Ind T6'!X26</f>
        <v>5.418907198597904E-2</v>
      </c>
      <c r="G83" s="299" t="str">
        <f>CONCATENATE("(",ROUND((F83/$H84)*100,1),")")</f>
        <v>(1.7)</v>
      </c>
      <c r="H83" s="302">
        <f t="shared" ref="H83" si="76">SUM(B83,D83,F83)</f>
        <v>1.1469397374421655</v>
      </c>
      <c r="I83" s="299" t="str">
        <f>CONCATENATE("(",ROUND((H83/$H84)*100,1),")")</f>
        <v>(36.7)</v>
      </c>
      <c r="K83" s="302">
        <f t="shared" ref="K83:K84" si="77">B83-B73</f>
        <v>6.1660526028847862E-2</v>
      </c>
      <c r="L83" s="302">
        <f t="shared" ref="L83:L84" si="78">D83-D73</f>
        <v>-8.1290735541735826E-3</v>
      </c>
      <c r="M83" s="302">
        <f t="shared" ref="M83:M84" si="79">F83-F73</f>
        <v>1.961836522651618E-3</v>
      </c>
      <c r="N83" s="302">
        <f t="shared" ref="N83:N84" si="80">SUM(K83:M83)</f>
        <v>5.5493288997325897E-2</v>
      </c>
    </row>
    <row r="84" spans="1:14" x14ac:dyDescent="0.2">
      <c r="A84" s="282" t="s">
        <v>363</v>
      </c>
      <c r="B84" s="302">
        <f>SUM(B82:B83)</f>
        <v>2.6689052247455263</v>
      </c>
      <c r="C84" s="299" t="str">
        <f>CONCATENATE("(",ROUND((B84/$H84)*100,1),")")</f>
        <v>(85.4)</v>
      </c>
      <c r="D84" s="302">
        <f>SUM(D82:D83)</f>
        <v>0.3679251129050507</v>
      </c>
      <c r="E84" s="299" t="str">
        <f>CONCATENATE("(",ROUND((D84/$H84)*100,1),")")</f>
        <v>(11.8)</v>
      </c>
      <c r="F84" s="302">
        <f>SUM(F82:F83)</f>
        <v>8.716966234941316E-2</v>
      </c>
      <c r="G84" s="299" t="str">
        <f>CONCATENATE("(",ROUND((F84/$H84)*100,1),")")</f>
        <v>(2.8)</v>
      </c>
      <c r="H84" s="302">
        <f>SUM(H82:H83)</f>
        <v>3.1239999999999903</v>
      </c>
      <c r="I84" s="299" t="str">
        <f>CONCATENATE("(",ROUND((H84/$H84)*100,1),")")</f>
        <v>(100)</v>
      </c>
      <c r="K84" s="302">
        <f t="shared" si="77"/>
        <v>-5.5786846455437189E-2</v>
      </c>
      <c r="L84" s="302">
        <f t="shared" si="78"/>
        <v>-1.3548594425576765E-2</v>
      </c>
      <c r="M84" s="302">
        <f t="shared" si="79"/>
        <v>2.3354408810028898E-3</v>
      </c>
      <c r="N84" s="302">
        <f t="shared" si="80"/>
        <v>-6.7000000000011065E-2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4.4695226808450226</v>
      </c>
      <c r="C93" s="299" t="str">
        <f>CONCATENATE("(",ROUND((B93/$H95)*100,1),")")</f>
        <v>(71.4)</v>
      </c>
      <c r="D93" s="302">
        <f>'Ind T6'!M36</f>
        <v>0.17059771983498373</v>
      </c>
      <c r="E93" s="299" t="str">
        <f>CONCATENATE("(",ROUND((D93/$H95)*100,1),")")</f>
        <v>(2.7)</v>
      </c>
      <c r="F93" s="302">
        <f>'Ind T6'!N36</f>
        <v>0.16798372251347229</v>
      </c>
      <c r="G93" s="299" t="str">
        <f>CONCATENATE("(",ROUND((F93/$H95)*100,1),")")</f>
        <v>(2.7)</v>
      </c>
      <c r="H93" s="302">
        <f>SUM(B93,D93,F93)</f>
        <v>4.8081041231934787</v>
      </c>
      <c r="I93" s="299" t="str">
        <f>CONCATENATE("(",ROUND((H93/$H95)*100,1),")")</f>
        <v>(76.8)</v>
      </c>
      <c r="K93" s="302">
        <f>B98-B93</f>
        <v>0.3729615146812284</v>
      </c>
      <c r="L93" s="302">
        <f>D98-D93</f>
        <v>2.2328837743539498E-2</v>
      </c>
      <c r="M93" s="302">
        <f>F98-F93</f>
        <v>1.7352734439369993E-2</v>
      </c>
      <c r="N93" s="302">
        <f>SUM(K93:M93)</f>
        <v>0.41264308686413786</v>
      </c>
    </row>
    <row r="94" spans="1:14" x14ac:dyDescent="0.2">
      <c r="A94" s="282" t="s">
        <v>365</v>
      </c>
      <c r="B94" s="302">
        <f>'Ind T6'!L35</f>
        <v>1.0865974122945041</v>
      </c>
      <c r="C94" s="299" t="str">
        <f>CONCATENATE("(",ROUND((B94/$H95)*100,1),")")</f>
        <v>(17.3)</v>
      </c>
      <c r="D94" s="302">
        <f>'Ind T6'!M35</f>
        <v>0.27832192518092647</v>
      </c>
      <c r="E94" s="299" t="str">
        <f>CONCATENATE("(",ROUND((D94/$H95)*100,1),")")</f>
        <v>(4.4)</v>
      </c>
      <c r="F94" s="302">
        <f>'Ind T6'!N35</f>
        <v>8.9976539331078742E-2</v>
      </c>
      <c r="G94" s="299" t="str">
        <f>CONCATENATE("(",ROUND((F94/$H95)*100,1),")")</f>
        <v>(1.4)</v>
      </c>
      <c r="H94" s="302">
        <f t="shared" ref="H94" si="81">SUM(B94,D94,F94)</f>
        <v>1.4548958768065094</v>
      </c>
      <c r="I94" s="299" t="str">
        <f>CONCATENATE("(",ROUND((H94/$H95)*100,1),")")</f>
        <v>(23.2)</v>
      </c>
      <c r="K94" s="302">
        <f t="shared" ref="K94:K95" si="82">B99-B94</f>
        <v>8.3658101503336857E-2</v>
      </c>
      <c r="L94" s="302">
        <f t="shared" ref="L94:L95" si="83">D99-D94</f>
        <v>2.1004042904283204E-2</v>
      </c>
      <c r="M94" s="302">
        <f t="shared" ref="M94:M95" si="84">F99-F94</f>
        <v>8.6947687282535602E-3</v>
      </c>
      <c r="N94" s="302">
        <f t="shared" ref="N94:N95" si="85">SUM(K94:M94)</f>
        <v>0.11335691313587362</v>
      </c>
    </row>
    <row r="95" spans="1:14" x14ac:dyDescent="0.2">
      <c r="A95" s="282" t="s">
        <v>363</v>
      </c>
      <c r="B95" s="302">
        <f>SUM(B93:B94)</f>
        <v>5.5561200931395263</v>
      </c>
      <c r="C95" s="299" t="str">
        <f>CONCATENATE("(",ROUND((B95/$H95)*100,1),")")</f>
        <v>(88.7)</v>
      </c>
      <c r="D95" s="302">
        <f>SUM(D93:D94)</f>
        <v>0.4489196450159102</v>
      </c>
      <c r="E95" s="299" t="str">
        <f>CONCATENATE("(",ROUND((D95/$H95)*100,1),")")</f>
        <v>(7.2)</v>
      </c>
      <c r="F95" s="302">
        <f>SUM(F93:F94)</f>
        <v>0.25796026184455101</v>
      </c>
      <c r="G95" s="299" t="str">
        <f>CONCATENATE("(",ROUND((F95/$H95)*100,1),")")</f>
        <v>(4.1)</v>
      </c>
      <c r="H95" s="302">
        <f>SUM(H93:H94)</f>
        <v>6.2629999999999884</v>
      </c>
      <c r="I95" s="299" t="str">
        <f>CONCATENATE("(",ROUND((H95/$H95)*100,1),")")</f>
        <v>(100)</v>
      </c>
      <c r="K95" s="302">
        <f t="shared" si="82"/>
        <v>0.45661961618456548</v>
      </c>
      <c r="L95" s="302">
        <f t="shared" si="83"/>
        <v>4.3332880647822702E-2</v>
      </c>
      <c r="M95" s="302">
        <f t="shared" si="84"/>
        <v>2.6047503167623609E-2</v>
      </c>
      <c r="N95" s="302">
        <f t="shared" si="85"/>
        <v>0.52600000000001179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4.842484195526251</v>
      </c>
      <c r="C98" s="299" t="str">
        <f>CONCATENATE("(",ROUND((B98/$H100)*100,1),")")</f>
        <v>(71.3)</v>
      </c>
      <c r="D98" s="302">
        <f>'Ind T6'!R36</f>
        <v>0.19292655757852323</v>
      </c>
      <c r="E98" s="299" t="str">
        <f>CONCATENATE("(",ROUND((D98/$H100)*100,1),")")</f>
        <v>(2.8)</v>
      </c>
      <c r="F98" s="302">
        <f>'Ind T6'!S36</f>
        <v>0.18533645695284229</v>
      </c>
      <c r="G98" s="299" t="str">
        <f>CONCATENATE("(",ROUND((F98/$H100)*100,1),")")</f>
        <v>(2.7)</v>
      </c>
      <c r="H98" s="302">
        <f>SUM(B98,D98,F98)</f>
        <v>5.220747210057616</v>
      </c>
      <c r="I98" s="299" t="str">
        <f>CONCATENATE("(",ROUND((H98/$H100)*100,1),")")</f>
        <v>(76.9)</v>
      </c>
      <c r="K98" s="302">
        <f>B103-B98</f>
        <v>-0.41031407032152956</v>
      </c>
      <c r="L98" s="302">
        <f>D103-D98</f>
        <v>-3.8573410661918439E-3</v>
      </c>
      <c r="M98" s="302">
        <f>F103-F98</f>
        <v>-8.4879104580690146E-3</v>
      </c>
      <c r="N98" s="302">
        <f>SUM(K98:M98)</f>
        <v>-0.42265932184579041</v>
      </c>
    </row>
    <row r="99" spans="1:14" x14ac:dyDescent="0.2">
      <c r="A99" s="282" t="s">
        <v>365</v>
      </c>
      <c r="B99" s="302">
        <f>'Ind T6'!Q35</f>
        <v>1.170255513797841</v>
      </c>
      <c r="C99" s="299" t="str">
        <f>CONCATENATE("(",ROUND((B99/$H100)*100,1),")")</f>
        <v>(17.2)</v>
      </c>
      <c r="D99" s="302">
        <f>'Ind T6'!R35</f>
        <v>0.29932596808520967</v>
      </c>
      <c r="E99" s="299" t="str">
        <f>CONCATENATE("(",ROUND((D99/$H100)*100,1),")")</f>
        <v>(4.4)</v>
      </c>
      <c r="F99" s="302">
        <f>'Ind T6'!S35</f>
        <v>9.8671308059332302E-2</v>
      </c>
      <c r="G99" s="299" t="str">
        <f>CONCATENATE("(",ROUND((F99/$H100)*100,1),")")</f>
        <v>(1.5)</v>
      </c>
      <c r="H99" s="302">
        <f t="shared" ref="H99" si="86">SUM(B99,D99,F99)</f>
        <v>1.5682527899423828</v>
      </c>
      <c r="I99" s="299" t="str">
        <f>CONCATENATE("(",ROUND((H99/$H100)*100,1),")")</f>
        <v>(23.1)</v>
      </c>
      <c r="K99" s="302">
        <f t="shared" ref="K99:K100" si="87">B104-B99</f>
        <v>-0.12096350237714071</v>
      </c>
      <c r="L99" s="302">
        <f t="shared" ref="L99:L100" si="88">D104-D99</f>
        <v>-2.7661878386552263E-2</v>
      </c>
      <c r="M99" s="302">
        <f t="shared" ref="M99:M100" si="89">F104-F99</f>
        <v>-3.7152973905179298E-3</v>
      </c>
      <c r="N99" s="302">
        <f t="shared" ref="N99:N100" si="90">SUM(K99:M99)</f>
        <v>-0.1523406781542109</v>
      </c>
    </row>
    <row r="100" spans="1:14" x14ac:dyDescent="0.2">
      <c r="A100" s="282" t="s">
        <v>363</v>
      </c>
      <c r="B100" s="302">
        <f>SUM(B98:B99)</f>
        <v>6.0127397093240917</v>
      </c>
      <c r="C100" s="299" t="str">
        <f>CONCATENATE("(",ROUND((B100/$H100)*100,1),")")</f>
        <v>(88.6)</v>
      </c>
      <c r="D100" s="302">
        <f>SUM(D98:D99)</f>
        <v>0.4922525256637329</v>
      </c>
      <c r="E100" s="299" t="str">
        <f>CONCATENATE("(",ROUND((D100/$H100)*100,1),")")</f>
        <v>(7.3)</v>
      </c>
      <c r="F100" s="302">
        <f>SUM(F98:F99)</f>
        <v>0.28400776501217462</v>
      </c>
      <c r="G100" s="299" t="str">
        <f>CONCATENATE("(",ROUND((F100/$H100)*100,1),")")</f>
        <v>(4.2)</v>
      </c>
      <c r="H100" s="302">
        <f>SUM(H98:H99)</f>
        <v>6.7889999999999988</v>
      </c>
      <c r="I100" s="299" t="str">
        <f>CONCATENATE("(",ROUND((H100/$H100)*100,1),")")</f>
        <v>(100)</v>
      </c>
      <c r="K100" s="302">
        <f t="shared" si="87"/>
        <v>-0.53127757269867004</v>
      </c>
      <c r="L100" s="302">
        <f t="shared" si="88"/>
        <v>-3.1519219452744107E-2</v>
      </c>
      <c r="M100" s="302">
        <f t="shared" si="89"/>
        <v>-1.2203207848586972E-2</v>
      </c>
      <c r="N100" s="302">
        <f t="shared" si="90"/>
        <v>-0.57500000000000107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4.4321701252047214</v>
      </c>
      <c r="C103" s="299" t="str">
        <f>CONCATENATE("(",ROUND((B103/$H105)*100,1),")")</f>
        <v>(71.3)</v>
      </c>
      <c r="D103" s="302">
        <f>'Ind T6'!W36</f>
        <v>0.18906921651233138</v>
      </c>
      <c r="E103" s="299" t="str">
        <f>CONCATENATE("(",ROUND((D103/$H105)*100,1),")")</f>
        <v>(3)</v>
      </c>
      <c r="F103" s="302">
        <f>'Ind T6'!X36</f>
        <v>0.17684854649477327</v>
      </c>
      <c r="G103" s="299" t="str">
        <f>CONCATENATE("(",ROUND((F103/$H105)*100,1),")")</f>
        <v>(2.8)</v>
      </c>
      <c r="H103" s="302">
        <f>SUM(B103,D103,F103)</f>
        <v>4.7980878882118265</v>
      </c>
      <c r="I103" s="299" t="str">
        <f>CONCATENATE("(",ROUND((H103/$H105)*100,1),")")</f>
        <v>(77.2)</v>
      </c>
      <c r="K103" s="302">
        <f>B103-B93</f>
        <v>-3.7352555640301155E-2</v>
      </c>
      <c r="L103" s="302">
        <f>D103-D93</f>
        <v>1.8471496677347654E-2</v>
      </c>
      <c r="M103" s="302">
        <f>F103-F93</f>
        <v>8.8648239813009788E-3</v>
      </c>
      <c r="N103" s="302">
        <f>SUM(K103:M103)</f>
        <v>-1.0016234981652522E-2</v>
      </c>
    </row>
    <row r="104" spans="1:14" x14ac:dyDescent="0.2">
      <c r="A104" s="282" t="s">
        <v>365</v>
      </c>
      <c r="B104" s="302">
        <f>'Ind T6'!V35</f>
        <v>1.0492920114207003</v>
      </c>
      <c r="C104" s="299" t="str">
        <f>CONCATENATE("(",ROUND((B104/$H105)*100,1),")")</f>
        <v>(16.9)</v>
      </c>
      <c r="D104" s="302">
        <f>'Ind T6'!W35</f>
        <v>0.27166408969865741</v>
      </c>
      <c r="E104" s="299" t="str">
        <f>CONCATENATE("(",ROUND((D104/$H105)*100,1),")")</f>
        <v>(4.4)</v>
      </c>
      <c r="F104" s="302">
        <f>'Ind T6'!X35</f>
        <v>9.4956010668814372E-2</v>
      </c>
      <c r="G104" s="299" t="str">
        <f>CONCATENATE("(",ROUND((F104/$H105)*100,1),")")</f>
        <v>(1.5)</v>
      </c>
      <c r="H104" s="302">
        <f t="shared" ref="H104" si="91">SUM(B104,D104,F104)</f>
        <v>1.4159121117881719</v>
      </c>
      <c r="I104" s="299" t="str">
        <f>CONCATENATE("(",ROUND((H104/$H105)*100,1),")")</f>
        <v>(22.8)</v>
      </c>
      <c r="K104" s="302">
        <f t="shared" ref="K104:K105" si="92">B104-B94</f>
        <v>-3.7305400873803851E-2</v>
      </c>
      <c r="L104" s="302">
        <f t="shared" ref="L104:L105" si="93">D104-D94</f>
        <v>-6.6578354822690589E-3</v>
      </c>
      <c r="M104" s="302">
        <f t="shared" ref="M104:M105" si="94">F104-F94</f>
        <v>4.9794713377356303E-3</v>
      </c>
      <c r="N104" s="302">
        <f t="shared" ref="N104:N105" si="95">SUM(K104:M104)</f>
        <v>-3.898376501833728E-2</v>
      </c>
    </row>
    <row r="105" spans="1:14" x14ac:dyDescent="0.2">
      <c r="A105" s="282" t="s">
        <v>363</v>
      </c>
      <c r="B105" s="302">
        <f>SUM(B103:B104)</f>
        <v>5.4814621366254217</v>
      </c>
      <c r="C105" s="299" t="str">
        <f>CONCATENATE("(",ROUND((B105/$H105)*100,1),")")</f>
        <v>(88.2)</v>
      </c>
      <c r="D105" s="302">
        <f>SUM(D103:D104)</f>
        <v>0.46073330621098879</v>
      </c>
      <c r="E105" s="299" t="str">
        <f>CONCATENATE("(",ROUND((D105/$H105)*100,1),")")</f>
        <v>(7.4)</v>
      </c>
      <c r="F105" s="302">
        <f>SUM(F103:F104)</f>
        <v>0.27180455716358765</v>
      </c>
      <c r="G105" s="299" t="str">
        <f>CONCATENATE("(",ROUND((F105/$H105)*100,1),")")</f>
        <v>(4.4)</v>
      </c>
      <c r="H105" s="302">
        <f>SUM(H103:H104)</f>
        <v>6.2139999999999986</v>
      </c>
      <c r="I105" s="299" t="str">
        <f>CONCATENATE("(",ROUND((H105/$H105)*100,1),")")</f>
        <v>(100)</v>
      </c>
      <c r="K105" s="302">
        <f t="shared" si="92"/>
        <v>-7.4657956514104562E-2</v>
      </c>
      <c r="L105" s="302">
        <f t="shared" si="93"/>
        <v>1.1813661195078595E-2</v>
      </c>
      <c r="M105" s="302">
        <f t="shared" si="94"/>
        <v>1.3844295319036637E-2</v>
      </c>
      <c r="N105" s="302">
        <f t="shared" si="95"/>
        <v>-4.899999999998933E-2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19.246080079684695</v>
      </c>
      <c r="C114" s="299" t="str">
        <f>CONCATENATE("(",ROUND((B114/$H116)*100,1),")")</f>
        <v>(70.4)</v>
      </c>
      <c r="D114" s="302">
        <f>'Ind T6'!M45</f>
        <v>1.0808522265839007</v>
      </c>
      <c r="E114" s="299" t="str">
        <f>CONCATENATE("(",ROUND((D114/$H116)*100,1),")")</f>
        <v>(4)</v>
      </c>
      <c r="F114" s="302">
        <f>'Ind T6'!N45</f>
        <v>1.1318289356048838</v>
      </c>
      <c r="G114" s="299" t="str">
        <f>CONCATENATE("(",ROUND((F114/$H116)*100,1),")")</f>
        <v>(4.1)</v>
      </c>
      <c r="H114" s="302">
        <f>SUM(B114,D114,F114)</f>
        <v>21.458761241873479</v>
      </c>
      <c r="I114" s="299" t="str">
        <f>CONCATENATE("(",ROUND((H114/$H116)*100,1),")")</f>
        <v>(78.4)</v>
      </c>
      <c r="K114" s="302">
        <f>B119-B114</f>
        <v>-0.15405655433412591</v>
      </c>
      <c r="L114" s="302">
        <f>D119-D114</f>
        <v>-4.3642457975339388E-2</v>
      </c>
      <c r="M114" s="302">
        <f>F119-F114</f>
        <v>-3.6127579683502109E-2</v>
      </c>
      <c r="N114" s="302">
        <f>SUM(K114:M114)</f>
        <v>-0.2338265919929674</v>
      </c>
    </row>
    <row r="115" spans="1:14" x14ac:dyDescent="0.2">
      <c r="A115" s="282" t="s">
        <v>365</v>
      </c>
      <c r="B115" s="302">
        <f>'Ind T6'!L44</f>
        <v>4.2360550231095573</v>
      </c>
      <c r="C115" s="299" t="str">
        <f>CONCATENATE("(",ROUND((B115/$H116)*100,1),")")</f>
        <v>(15.5)</v>
      </c>
      <c r="D115" s="302">
        <f>'Ind T6'!M44</f>
        <v>1.2367022606191442</v>
      </c>
      <c r="E115" s="299" t="str">
        <f>CONCATENATE("(",ROUND((D115/$H116)*100,1),")")</f>
        <v>(4.5)</v>
      </c>
      <c r="F115" s="302">
        <f>'Ind T6'!N44</f>
        <v>0.42448147439781542</v>
      </c>
      <c r="G115" s="299" t="str">
        <f>CONCATENATE("(",ROUND((F115/$H116)*100,1),")")</f>
        <v>(1.6)</v>
      </c>
      <c r="H115" s="302">
        <f t="shared" ref="H115" si="96">SUM(B115,D115,F115)</f>
        <v>5.8972387581265169</v>
      </c>
      <c r="I115" s="299" t="str">
        <f>CONCATENATE("(",ROUND((H115/$H116)*100,1),")")</f>
        <v>(21.6)</v>
      </c>
      <c r="K115" s="302">
        <f t="shared" ref="K115:K116" si="97">B120-B115</f>
        <v>8.9565350413547407E-3</v>
      </c>
      <c r="L115" s="302">
        <f t="shared" ref="L115:L116" si="98">D120-D115</f>
        <v>-3.0174739194089417E-2</v>
      </c>
      <c r="M115" s="302">
        <f t="shared" ref="M115:M116" si="99">F120-F115</f>
        <v>-2.8955203854282408E-2</v>
      </c>
      <c r="N115" s="302">
        <f t="shared" ref="N115:N116" si="100">SUM(K115:M115)</f>
        <v>-5.0173408007017084E-2</v>
      </c>
    </row>
    <row r="116" spans="1:14" x14ac:dyDescent="0.2">
      <c r="A116" s="282" t="s">
        <v>363</v>
      </c>
      <c r="B116" s="302">
        <f>SUM(B114:B115)</f>
        <v>23.482135102794253</v>
      </c>
      <c r="C116" s="299" t="str">
        <f>CONCATENATE("(",ROUND((B116/$H116)*100,1),")")</f>
        <v>(85.8)</v>
      </c>
      <c r="D116" s="302">
        <f>SUM(D114:D115)</f>
        <v>2.3175544872030449</v>
      </c>
      <c r="E116" s="299" t="str">
        <f>CONCATENATE("(",ROUND((D116/$H116)*100,1),")")</f>
        <v>(8.5)</v>
      </c>
      <c r="F116" s="302">
        <f>SUM(F114:F115)</f>
        <v>1.5563104100026992</v>
      </c>
      <c r="G116" s="299" t="str">
        <f>CONCATENATE("(",ROUND((F116/$H116)*100,1),")")</f>
        <v>(5.7)</v>
      </c>
      <c r="H116" s="302">
        <f>SUM(H114:H115)</f>
        <v>27.355999999999995</v>
      </c>
      <c r="I116" s="299" t="str">
        <f>CONCATENATE("(",ROUND((H116/$H116)*100,1),")")</f>
        <v>(100)</v>
      </c>
      <c r="K116" s="302">
        <f t="shared" si="97"/>
        <v>-0.14510001929276939</v>
      </c>
      <c r="L116" s="302">
        <f t="shared" si="98"/>
        <v>-7.3817197169428805E-2</v>
      </c>
      <c r="M116" s="302">
        <f t="shared" si="99"/>
        <v>-6.5082783537784517E-2</v>
      </c>
      <c r="N116" s="302">
        <f t="shared" si="100"/>
        <v>-0.28399999999998271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19.092023525350569</v>
      </c>
      <c r="C119" s="299" t="str">
        <f>CONCATENATE("(",ROUND((B119/$H121)*100,1),")")</f>
        <v>(70.5)</v>
      </c>
      <c r="D119" s="302">
        <f>'Ind T6'!R45</f>
        <v>1.0372097686085613</v>
      </c>
      <c r="E119" s="299" t="str">
        <f>CONCATENATE("(",ROUND((D119/$H121)*100,1),")")</f>
        <v>(3.8)</v>
      </c>
      <c r="F119" s="302">
        <f>'Ind T6'!S45</f>
        <v>1.0957013559213817</v>
      </c>
      <c r="G119" s="299" t="str">
        <f>CONCATENATE("(",ROUND((F119/$H121)*100,1),")")</f>
        <v>(4)</v>
      </c>
      <c r="H119" s="302">
        <f>SUM(B119,D119,F119)</f>
        <v>21.224934649880513</v>
      </c>
      <c r="I119" s="299" t="str">
        <f>CONCATENATE("(",ROUND((H119/$H121)*100,1),")")</f>
        <v>(78.4)</v>
      </c>
      <c r="K119" s="302">
        <f>B124-B119</f>
        <v>-1.7448025221071042</v>
      </c>
      <c r="L119" s="302">
        <f>D124-D119</f>
        <v>-8.2774561529657342E-2</v>
      </c>
      <c r="M119" s="302">
        <f>F124-F119</f>
        <v>-5.0471600351806201E-2</v>
      </c>
      <c r="N119" s="302">
        <f>SUM(K119:M119)</f>
        <v>-1.8780486839885677</v>
      </c>
    </row>
    <row r="120" spans="1:14" x14ac:dyDescent="0.2">
      <c r="A120" s="282" t="s">
        <v>365</v>
      </c>
      <c r="B120" s="302">
        <f>'Ind T6'!Q44</f>
        <v>4.245011558150912</v>
      </c>
      <c r="C120" s="299" t="str">
        <f>CONCATENATE("(",ROUND((B120/$H121)*100,1),")")</f>
        <v>(15.7)</v>
      </c>
      <c r="D120" s="302">
        <f>'Ind T6'!R44</f>
        <v>1.2065275214250548</v>
      </c>
      <c r="E120" s="299" t="str">
        <f>CONCATENATE("(",ROUND((D120/$H121)*100,1),")")</f>
        <v>(4.5)</v>
      </c>
      <c r="F120" s="302">
        <f>'Ind T6'!S44</f>
        <v>0.39552627054353301</v>
      </c>
      <c r="G120" s="299" t="str">
        <f>CONCATENATE("(",ROUND((F120/$H121)*100,1),")")</f>
        <v>(1.5)</v>
      </c>
      <c r="H120" s="302">
        <f t="shared" ref="H120" si="101">SUM(B120,D120,F120)</f>
        <v>5.8470653501194993</v>
      </c>
      <c r="I120" s="299" t="str">
        <f>CONCATENATE("(",ROUND((H120/$H121)*100,1),")")</f>
        <v>(21.6)</v>
      </c>
      <c r="K120" s="302">
        <f t="shared" ref="K120:K121" si="102">B125-B120</f>
        <v>-0.29156443930020659</v>
      </c>
      <c r="L120" s="302">
        <f t="shared" ref="L120:L121" si="103">D125-D120</f>
        <v>-0.11201623280628281</v>
      </c>
      <c r="M120" s="302">
        <f t="shared" ref="M120:M121" si="104">F125-F120</f>
        <v>-4.8370643905000954E-2</v>
      </c>
      <c r="N120" s="302">
        <f t="shared" ref="N120:N121" si="105">SUM(K120:M120)</f>
        <v>-0.45195131601149036</v>
      </c>
    </row>
    <row r="121" spans="1:14" x14ac:dyDescent="0.2">
      <c r="A121" s="282" t="s">
        <v>363</v>
      </c>
      <c r="B121" s="302">
        <f>SUM(B119:B120)</f>
        <v>23.337035083501483</v>
      </c>
      <c r="C121" s="299" t="str">
        <f>CONCATENATE("(",ROUND((B121/$H121)*100,1),")")</f>
        <v>(86.2)</v>
      </c>
      <c r="D121" s="302">
        <f>SUM(D119:D120)</f>
        <v>2.2437372900336161</v>
      </c>
      <c r="E121" s="299" t="str">
        <f>CONCATENATE("(",ROUND((D121/$H121)*100,1),")")</f>
        <v>(8.3)</v>
      </c>
      <c r="F121" s="302">
        <f>SUM(F119:F120)</f>
        <v>1.4912276264649147</v>
      </c>
      <c r="G121" s="299" t="str">
        <f>CONCATENATE("(",ROUND((F121/$H121)*100,1),")")</f>
        <v>(5.5)</v>
      </c>
      <c r="H121" s="302">
        <f>SUM(H119:H120)</f>
        <v>27.072000000000013</v>
      </c>
      <c r="I121" s="299" t="str">
        <f>CONCATENATE("(",ROUND((H121/$H121)*100,1),")")</f>
        <v>(100)</v>
      </c>
      <c r="K121" s="302">
        <f t="shared" si="102"/>
        <v>-2.0363669614073139</v>
      </c>
      <c r="L121" s="302">
        <f t="shared" si="103"/>
        <v>-0.19479079433594038</v>
      </c>
      <c r="M121" s="302">
        <f t="shared" si="104"/>
        <v>-9.8842244256807099E-2</v>
      </c>
      <c r="N121" s="302">
        <f t="shared" si="105"/>
        <v>-2.3300000000000614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17.347221003243465</v>
      </c>
      <c r="C124" s="299" t="str">
        <f>CONCATENATE("(",ROUND((B124/$H126)*100,1),")")</f>
        <v>(70.1)</v>
      </c>
      <c r="D124" s="302">
        <f>'Ind T6'!W45</f>
        <v>0.95443520707890395</v>
      </c>
      <c r="E124" s="299" t="str">
        <f>CONCATENATE("(",ROUND((D124/$H126)*100,1),")")</f>
        <v>(3.9)</v>
      </c>
      <c r="F124" s="302">
        <f>'Ind T6'!X45</f>
        <v>1.0452297555695755</v>
      </c>
      <c r="G124" s="299" t="str">
        <f>CONCATENATE("(",ROUND((F124/$H126)*100,1),")")</f>
        <v>(4.2)</v>
      </c>
      <c r="H124" s="302">
        <f>SUM(B124,D124,F124)</f>
        <v>19.346885965891946</v>
      </c>
      <c r="I124" s="299" t="str">
        <f>CONCATENATE("(",ROUND((H124/$H126)*100,1),")")</f>
        <v>(78.2)</v>
      </c>
      <c r="K124" s="302">
        <f>B124-B114</f>
        <v>-1.8988590764412301</v>
      </c>
      <c r="L124" s="302">
        <f>D124-D114</f>
        <v>-0.12641701950499673</v>
      </c>
      <c r="M124" s="302">
        <f>F124-F114</f>
        <v>-8.659918003530831E-2</v>
      </c>
      <c r="N124" s="302">
        <f>SUM(K124:M124)</f>
        <v>-2.1118752759815349</v>
      </c>
    </row>
    <row r="125" spans="1:14" x14ac:dyDescent="0.2">
      <c r="A125" s="282" t="s">
        <v>365</v>
      </c>
      <c r="B125" s="302">
        <f>'Ind T6'!V44</f>
        <v>3.9534471188507054</v>
      </c>
      <c r="C125" s="299" t="str">
        <f>CONCATENATE("(",ROUND((B125/$H126)*100,1),")")</f>
        <v>(16)</v>
      </c>
      <c r="D125" s="302">
        <f>'Ind T6'!W44</f>
        <v>1.094511288618772</v>
      </c>
      <c r="E125" s="299" t="str">
        <f>CONCATENATE("(",ROUND((D125/$H126)*100,1),")")</f>
        <v>(4.4)</v>
      </c>
      <c r="F125" s="302">
        <f>'Ind T6'!X44</f>
        <v>0.34715562663853206</v>
      </c>
      <c r="G125" s="299" t="str">
        <f>CONCATENATE("(",ROUND((F125/$H126)*100,1),")")</f>
        <v>(1.4)</v>
      </c>
      <c r="H125" s="302">
        <f t="shared" ref="H125" si="106">SUM(B125,D125,F125)</f>
        <v>5.3951140341080093</v>
      </c>
      <c r="I125" s="299" t="str">
        <f>CONCATENATE("(",ROUND((H125/$H126)*100,1),")")</f>
        <v>(21.8)</v>
      </c>
      <c r="K125" s="302">
        <f t="shared" ref="K125:K126" si="107">B125-B115</f>
        <v>-0.28260790425885185</v>
      </c>
      <c r="L125" s="302">
        <f t="shared" ref="L125:L126" si="108">D125-D115</f>
        <v>-0.14219097200037223</v>
      </c>
      <c r="M125" s="302">
        <f t="shared" ref="M125:M126" si="109">F125-F115</f>
        <v>-7.7325847759283362E-2</v>
      </c>
      <c r="N125" s="302">
        <f t="shared" ref="N125:N126" si="110">SUM(K125:M125)</f>
        <v>-0.50212472401850738</v>
      </c>
    </row>
    <row r="126" spans="1:14" x14ac:dyDescent="0.2">
      <c r="A126" s="282" t="s">
        <v>363</v>
      </c>
      <c r="B126" s="302">
        <f>SUM(B124:B125)</f>
        <v>21.300668122094169</v>
      </c>
      <c r="C126" s="299" t="str">
        <f>CONCATENATE("(",ROUND((B126/$H126)*100,1),")")</f>
        <v>(86.1)</v>
      </c>
      <c r="D126" s="302">
        <f>SUM(D124:D125)</f>
        <v>2.0489464956976757</v>
      </c>
      <c r="E126" s="299" t="str">
        <f>CONCATENATE("(",ROUND((D126/$H126)*100,1),")")</f>
        <v>(8.3)</v>
      </c>
      <c r="F126" s="302">
        <f>SUM(F124:F125)</f>
        <v>1.3923853822081076</v>
      </c>
      <c r="G126" s="299" t="str">
        <f>CONCATENATE("(",ROUND((F126/$H126)*100,1),")")</f>
        <v>(5.6)</v>
      </c>
      <c r="H126" s="302">
        <f>SUM(H124:H125)</f>
        <v>24.741999999999955</v>
      </c>
      <c r="I126" s="299" t="str">
        <f>CONCATENATE("(",ROUND((H126/$H126)*100,1),")")</f>
        <v>(100)</v>
      </c>
      <c r="K126" s="302">
        <f t="shared" si="107"/>
        <v>-2.1814669807000833</v>
      </c>
      <c r="L126" s="302">
        <f t="shared" si="108"/>
        <v>-0.26860799150536918</v>
      </c>
      <c r="M126" s="302">
        <f t="shared" si="109"/>
        <v>-0.16392502779459162</v>
      </c>
      <c r="N126" s="302">
        <f t="shared" si="110"/>
        <v>-2.6140000000000443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0.27845946884366796</v>
      </c>
      <c r="C135" s="299" t="str">
        <f>CONCATENATE("(",ROUND((B135/$H137)*100,1),")")</f>
        <v>(68.8)</v>
      </c>
      <c r="D135" s="302">
        <f>'Ind T6'!M54</f>
        <v>4.7452699184025223E-3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0.28320473876207047</v>
      </c>
      <c r="I135" s="299" t="str">
        <f>CONCATENATE("(",ROUND((H135/$H137)*100,1),")")</f>
        <v>(69.9)</v>
      </c>
      <c r="K135" s="302">
        <f>B140-B135</f>
        <v>-1.6981492274724064E-2</v>
      </c>
      <c r="L135" s="302">
        <f>D140-D135</f>
        <v>-2.0054191915744746E-4</v>
      </c>
      <c r="M135" s="302">
        <f>F140-F135</f>
        <v>0</v>
      </c>
      <c r="N135" s="302">
        <f>SUM(K135:M135)</f>
        <v>-1.718203419388151E-2</v>
      </c>
    </row>
    <row r="136" spans="1:14" x14ac:dyDescent="0.2">
      <c r="A136" s="282" t="s">
        <v>365</v>
      </c>
      <c r="B136" s="302">
        <f>'Ind T6'!L53</f>
        <v>9.9510067695134305E-2</v>
      </c>
      <c r="C136" s="299" t="str">
        <f>CONCATENATE("(",ROUND((B136/$H137)*100,1),")")</f>
        <v>(24.6)</v>
      </c>
      <c r="D136" s="302">
        <f>'Ind T6'!M53</f>
        <v>2.2285193542794658E-2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0.12179526123792897</v>
      </c>
      <c r="I136" s="299" t="str">
        <f>CONCATENATE("(",ROUND((H136/$H137)*100,1),")")</f>
        <v>(30.1)</v>
      </c>
      <c r="K136" s="302">
        <f t="shared" ref="K136:K137" si="112">B141-B136</f>
        <v>-4.5911684125146679E-3</v>
      </c>
      <c r="L136" s="302">
        <f t="shared" ref="L136:L137" si="113">D141-D136</f>
        <v>-1.226797393603575E-3</v>
      </c>
      <c r="M136" s="302">
        <f t="shared" ref="M136:M137" si="114">F141-F136</f>
        <v>0</v>
      </c>
      <c r="N136" s="302">
        <f t="shared" ref="N136:N137" si="115">SUM(K136:M136)</f>
        <v>-5.8179658061182429E-3</v>
      </c>
    </row>
    <row r="137" spans="1:14" x14ac:dyDescent="0.2">
      <c r="A137" s="282" t="s">
        <v>363</v>
      </c>
      <c r="B137" s="302">
        <f>SUM(B135:B136)</f>
        <v>0.37796953653880228</v>
      </c>
      <c r="C137" s="299" t="str">
        <f>CONCATENATE("(",ROUND((B137/$H137)*100,1),")")</f>
        <v>(93.3)</v>
      </c>
      <c r="D137" s="302">
        <f>SUM(D135:D136)</f>
        <v>2.7030463461197182E-2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0.40499999999999947</v>
      </c>
      <c r="I137" s="299" t="str">
        <f>CONCATENATE("(",ROUND((H137/$H137)*100,1),")")</f>
        <v>(100)</v>
      </c>
      <c r="K137" s="302">
        <f t="shared" si="112"/>
        <v>-2.1572660687238732E-2</v>
      </c>
      <c r="L137" s="302">
        <f t="shared" si="113"/>
        <v>-1.4273393127610251E-3</v>
      </c>
      <c r="M137" s="302">
        <f t="shared" si="114"/>
        <v>0</v>
      </c>
      <c r="N137" s="302">
        <f t="shared" si="115"/>
        <v>-2.2999999999999757E-2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0.26147797656894389</v>
      </c>
      <c r="C140" s="299" t="str">
        <f>CONCATENATE("(",ROUND((B140/$H142)*100,1),")")</f>
        <v>(68.4)</v>
      </c>
      <c r="D140" s="302">
        <f>'Ind T6'!R54</f>
        <v>4.5447279992450748E-3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0.26602270456818899</v>
      </c>
      <c r="I140" s="299" t="str">
        <f>CONCATENATE("(",ROUND((H140/$H142)*100,1),")")</f>
        <v>(69.6)</v>
      </c>
      <c r="K140" s="302">
        <f>B145-B140</f>
        <v>-7.1557082431658037E-3</v>
      </c>
      <c r="L140" s="302">
        <f>D145-D140</f>
        <v>5.4165500043275132E-5</v>
      </c>
      <c r="M140" s="302">
        <f>F145-F140</f>
        <v>0</v>
      </c>
      <c r="N140" s="302">
        <f>SUM(K140:M140)</f>
        <v>-7.1015427431225285E-3</v>
      </c>
    </row>
    <row r="141" spans="1:14" x14ac:dyDescent="0.2">
      <c r="A141" s="282" t="s">
        <v>365</v>
      </c>
      <c r="B141" s="302">
        <f>'Ind T6'!Q53</f>
        <v>9.4918899282619637E-2</v>
      </c>
      <c r="C141" s="299" t="str">
        <f>CONCATENATE("(",ROUND((B141/$H142)*100,1),")")</f>
        <v>(24.8)</v>
      </c>
      <c r="D141" s="302">
        <f>'Ind T6'!R53</f>
        <v>2.1058396149191083E-2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0.11597729543181072</v>
      </c>
      <c r="I141" s="299" t="str">
        <f>CONCATENATE("(",ROUND((H141/$H142)*100,1),")")</f>
        <v>(30.4)</v>
      </c>
      <c r="K141" s="302">
        <f t="shared" ref="K141:K142" si="117">B146-B141</f>
        <v>4.1305092549161204E-4</v>
      </c>
      <c r="L141" s="302">
        <f t="shared" ref="L141:L142" si="118">D146-D141</f>
        <v>-3.1150818236821629E-4</v>
      </c>
      <c r="M141" s="302">
        <f t="shared" ref="M141:M142" si="119">F146-F141</f>
        <v>0</v>
      </c>
      <c r="N141" s="302">
        <f t="shared" ref="N141:N142" si="120">SUM(K141:M141)</f>
        <v>1.0154274312339576E-4</v>
      </c>
    </row>
    <row r="142" spans="1:14" x14ac:dyDescent="0.2">
      <c r="A142" s="282" t="s">
        <v>363</v>
      </c>
      <c r="B142" s="302">
        <f>SUM(B140:B141)</f>
        <v>0.35639687585156354</v>
      </c>
      <c r="C142" s="299" t="str">
        <f>CONCATENATE("(",ROUND((B142/$H142)*100,1),")")</f>
        <v>(93.3)</v>
      </c>
      <c r="D142" s="302">
        <f>SUM(D140:D141)</f>
        <v>2.5603124148436157E-2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0.38199999999999973</v>
      </c>
      <c r="I142" s="299" t="str">
        <f>CONCATENATE("(",ROUND((H142/$H142)*100,1),")")</f>
        <v>(100)</v>
      </c>
      <c r="K142" s="302">
        <f t="shared" si="117"/>
        <v>-6.7426573176742055E-3</v>
      </c>
      <c r="L142" s="302">
        <f t="shared" si="118"/>
        <v>-2.5734268232494029E-4</v>
      </c>
      <c r="M142" s="302">
        <f t="shared" si="119"/>
        <v>0</v>
      </c>
      <c r="N142" s="302">
        <f t="shared" si="120"/>
        <v>-6.9999999999991458E-3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0.25432226832577809</v>
      </c>
      <c r="C145" s="299" t="str">
        <f>CONCATENATE("(",ROUND((B145/$H147)*100,1),")")</f>
        <v>(67.8)</v>
      </c>
      <c r="D145" s="302">
        <f>'Ind T6'!W54</f>
        <v>4.59889349928835E-3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0.25892116182506641</v>
      </c>
      <c r="I145" s="299" t="str">
        <f>CONCATENATE("(",ROUND((H145/$H147)*100,1),")")</f>
        <v>(69)</v>
      </c>
      <c r="K145" s="302">
        <f>B145-B135</f>
        <v>-2.4137200517889867E-2</v>
      </c>
      <c r="L145" s="302">
        <f>D145-D135</f>
        <v>-1.4637641911417233E-4</v>
      </c>
      <c r="M145" s="302">
        <f>F145-F135</f>
        <v>0</v>
      </c>
      <c r="N145" s="302">
        <f>SUM(K145:M145)</f>
        <v>-2.4283576937004038E-2</v>
      </c>
    </row>
    <row r="146" spans="1:14" x14ac:dyDescent="0.2">
      <c r="A146" s="282" t="s">
        <v>365</v>
      </c>
      <c r="B146" s="302">
        <f>'Ind T6'!V53</f>
        <v>9.5331950208111249E-2</v>
      </c>
      <c r="C146" s="299" t="str">
        <f>CONCATENATE("(",ROUND((B146/$H147)*100,1),")")</f>
        <v>(25.4)</v>
      </c>
      <c r="D146" s="302">
        <f>'Ind T6'!W53</f>
        <v>2.0746887966822867E-2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0.11607883817493411</v>
      </c>
      <c r="I146" s="299" t="str">
        <f>CONCATENATE("(",ROUND((H146/$H147)*100,1),")")</f>
        <v>(31)</v>
      </c>
      <c r="K146" s="302">
        <f t="shared" ref="K146:K147" si="122">B146-B136</f>
        <v>-4.1781174870230559E-3</v>
      </c>
      <c r="L146" s="302">
        <f t="shared" ref="L146:L147" si="123">D146-D136</f>
        <v>-1.5383055759717913E-3</v>
      </c>
      <c r="M146" s="302">
        <f t="shared" ref="M146:M147" si="124">F146-F136</f>
        <v>0</v>
      </c>
      <c r="N146" s="302">
        <f t="shared" ref="N146:N147" si="125">SUM(K146:M146)</f>
        <v>-5.7164230629948472E-3</v>
      </c>
    </row>
    <row r="147" spans="1:14" x14ac:dyDescent="0.2">
      <c r="A147" s="282" t="s">
        <v>363</v>
      </c>
      <c r="B147" s="302">
        <f>SUM(B145:B146)</f>
        <v>0.34965421853388934</v>
      </c>
      <c r="C147" s="299" t="str">
        <f>CONCATENATE("(",ROUND((B147/$H147)*100,1),")")</f>
        <v>(93.2)</v>
      </c>
      <c r="D147" s="302">
        <f>SUM(D145:D146)</f>
        <v>2.5345781466111217E-2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0.37500000000000056</v>
      </c>
      <c r="I147" s="299" t="str">
        <f>CONCATENATE("(",ROUND((H147/$H147)*100,1),")")</f>
        <v>(100)</v>
      </c>
      <c r="K147" s="302">
        <f t="shared" si="122"/>
        <v>-2.8315318004912937E-2</v>
      </c>
      <c r="L147" s="302">
        <f t="shared" si="123"/>
        <v>-1.6846819950859654E-3</v>
      </c>
      <c r="M147" s="302">
        <f t="shared" si="124"/>
        <v>0</v>
      </c>
      <c r="N147" s="302">
        <f t="shared" si="125"/>
        <v>-2.9999999999998903E-2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1.2704556565315039</v>
      </c>
      <c r="C156" s="299" t="str">
        <f>CONCATENATE("(",ROUND((B156/$H158)*100,1),")")</f>
        <v>(55.4)</v>
      </c>
      <c r="D156" s="302">
        <f>'Ind T6'!M63</f>
        <v>0.41198788258467978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1.6824435391161838</v>
      </c>
      <c r="I156" s="299" t="str">
        <f>CONCATENATE("(",ROUND((H156/$H158)*100,1),")")</f>
        <v>(73.4)</v>
      </c>
      <c r="K156" s="302">
        <f>B161-B156</f>
        <v>6.058440488592165E-3</v>
      </c>
      <c r="L156" s="302">
        <f>D161-D156</f>
        <v>6.6092726092422116E-3</v>
      </c>
      <c r="M156" s="302">
        <f>F161-F156</f>
        <v>0</v>
      </c>
      <c r="N156" s="302">
        <f>SUM(K156:M156)</f>
        <v>1.2667713097834377E-2</v>
      </c>
    </row>
    <row r="157" spans="1:14" x14ac:dyDescent="0.2">
      <c r="A157" s="282" t="s">
        <v>365</v>
      </c>
      <c r="B157" s="302">
        <f>'Ind T6'!L62</f>
        <v>0.39510116995924754</v>
      </c>
      <c r="C157" s="299" t="str">
        <f>CONCATENATE("(",ROUND((B157/$H158)*100,1),")")</f>
        <v>(17.2)</v>
      </c>
      <c r="D157" s="302">
        <f>'Ind T6'!M62</f>
        <v>0.20587417737594038</v>
      </c>
      <c r="E157" s="299" t="str">
        <f>CONCATENATE("(",ROUND((D157/$H158)*100,1),")")</f>
        <v>(9)</v>
      </c>
      <c r="F157" s="302">
        <f>'Ind T6'!N62</f>
        <v>9.5811135486258362E-3</v>
      </c>
      <c r="G157" s="299" t="str">
        <f>CONCATENATE("(",ROUND((F157/$H158)*100,1),")")</f>
        <v>(0.4)</v>
      </c>
      <c r="H157" s="302">
        <f t="shared" ref="H157" si="126">SUM(B157,D157,F157)</f>
        <v>0.61055646088381377</v>
      </c>
      <c r="I157" s="299" t="str">
        <f>CONCATENATE("(",ROUND((H157/$H158)*100,1),")")</f>
        <v>(26.6)</v>
      </c>
      <c r="K157" s="302">
        <f t="shared" ref="K157:K158" si="127">B162-B157</f>
        <v>2.0417194285272444E-2</v>
      </c>
      <c r="L157" s="302">
        <f t="shared" ref="L157:L158" si="128">D162-D157</f>
        <v>5.0230032190003715E-3</v>
      </c>
      <c r="M157" s="302">
        <f t="shared" ref="M157:M158" si="129">F162-F157</f>
        <v>-1.0791060210615239E-4</v>
      </c>
      <c r="N157" s="302">
        <f t="shared" ref="N157:N158" si="130">SUM(K157:M157)</f>
        <v>2.5332286902166663E-2</v>
      </c>
    </row>
    <row r="158" spans="1:14" x14ac:dyDescent="0.2">
      <c r="A158" s="282" t="s">
        <v>363</v>
      </c>
      <c r="B158" s="302">
        <f>SUM(B156:B157)</f>
        <v>1.6655568264907514</v>
      </c>
      <c r="C158" s="299" t="str">
        <f>CONCATENATE("(",ROUND((B158/$H158)*100,1),")")</f>
        <v>(72.6)</v>
      </c>
      <c r="D158" s="302">
        <f>SUM(D156:D157)</f>
        <v>0.61786205996062016</v>
      </c>
      <c r="E158" s="299" t="str">
        <f>CONCATENATE("(",ROUND((D158/$H158)*100,1),")")</f>
        <v>(26.9)</v>
      </c>
      <c r="F158" s="302">
        <f>SUM(F156:F157)</f>
        <v>9.5811135486258362E-3</v>
      </c>
      <c r="G158" s="299" t="str">
        <f>CONCATENATE("(",ROUND((F158/$H158)*100,1),")")</f>
        <v>(0.4)</v>
      </c>
      <c r="H158" s="302">
        <f>SUM(H156:H157)</f>
        <v>2.2929999999999975</v>
      </c>
      <c r="I158" s="299" t="str">
        <f>CONCATENATE("(",ROUND((H158/$H158)*100,1),")")</f>
        <v>(100)</v>
      </c>
      <c r="K158" s="302">
        <f t="shared" si="127"/>
        <v>2.6475634773864609E-2</v>
      </c>
      <c r="L158" s="302">
        <f t="shared" si="128"/>
        <v>1.1632275828242555E-2</v>
      </c>
      <c r="M158" s="302">
        <f t="shared" si="129"/>
        <v>-1.0791060210615239E-4</v>
      </c>
      <c r="N158" s="302">
        <f t="shared" si="130"/>
        <v>3.8000000000001012E-2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1.2765140970200961</v>
      </c>
      <c r="C161" s="299" t="str">
        <f>CONCATENATE("(",ROUND((B161/$H163)*100,1),")")</f>
        <v>(54.8)</v>
      </c>
      <c r="D161" s="302">
        <f>'Ind T6'!R63</f>
        <v>0.41859715519392199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1.6951112522140181</v>
      </c>
      <c r="I161" s="299" t="str">
        <f>CONCATENATE("(",ROUND((H161/$H163)*100,1),")")</f>
        <v>(72.7)</v>
      </c>
      <c r="K161" s="302">
        <f>B166-B161</f>
        <v>-4.3590176015240178E-3</v>
      </c>
      <c r="L161" s="302">
        <f>D166-D161</f>
        <v>5.1440195465041194E-3</v>
      </c>
      <c r="M161" s="302">
        <f>F166-F161</f>
        <v>0</v>
      </c>
      <c r="N161" s="302">
        <f>SUM(K161:M161)</f>
        <v>7.8500194498010156E-4</v>
      </c>
    </row>
    <row r="162" spans="1:14" x14ac:dyDescent="0.2">
      <c r="A162" s="282" t="s">
        <v>365</v>
      </c>
      <c r="B162" s="302">
        <f>'Ind T6'!Q62</f>
        <v>0.41551836424451999</v>
      </c>
      <c r="C162" s="299" t="str">
        <f>CONCATENATE("(",ROUND((B162/$H163)*100,1),")")</f>
        <v>(17.8)</v>
      </c>
      <c r="D162" s="302">
        <f>'Ind T6'!R62</f>
        <v>0.21089718059494075</v>
      </c>
      <c r="E162" s="299" t="str">
        <f>CONCATENATE("(",ROUND((D162/$H163)*100,1),")")</f>
        <v>(9)</v>
      </c>
      <c r="F162" s="302">
        <f>'Ind T6'!S62</f>
        <v>9.4732029465196838E-3</v>
      </c>
      <c r="G162" s="299" t="str">
        <f>CONCATENATE("(",ROUND((F162/$H163)*100,1),")")</f>
        <v>(0.4)</v>
      </c>
      <c r="H162" s="302">
        <f t="shared" ref="H162" si="131">SUM(B162,D162,F162)</f>
        <v>0.63588874778598037</v>
      </c>
      <c r="I162" s="299" t="str">
        <f>CONCATENATE("(",ROUND((H162/$H163)*100,1),")")</f>
        <v>(27.3)</v>
      </c>
      <c r="K162" s="302">
        <f t="shared" ref="K162:K163" si="132">B167-B162</f>
        <v>3.6518799912538924E-2</v>
      </c>
      <c r="L162" s="302">
        <f t="shared" ref="L162:L163" si="133">D167-D162</f>
        <v>6.737404619106574E-3</v>
      </c>
      <c r="M162" s="302">
        <f t="shared" ref="M162:M163" si="134">F167-F162</f>
        <v>-4.1206476627891897E-5</v>
      </c>
      <c r="N162" s="302">
        <f t="shared" ref="N162:N163" si="135">SUM(K162:M162)</f>
        <v>4.3214998055017606E-2</v>
      </c>
    </row>
    <row r="163" spans="1:14" x14ac:dyDescent="0.2">
      <c r="A163" s="282" t="s">
        <v>363</v>
      </c>
      <c r="B163" s="302">
        <f>SUM(B161:B162)</f>
        <v>1.692032461264616</v>
      </c>
      <c r="C163" s="299" t="str">
        <f>CONCATENATE("(",ROUND((B163/$H163)*100,1),")")</f>
        <v>(72.6)</v>
      </c>
      <c r="D163" s="302">
        <f>SUM(D161:D162)</f>
        <v>0.62949433578886271</v>
      </c>
      <c r="E163" s="299" t="str">
        <f>CONCATENATE("(",ROUND((D163/$H163)*100,1),")")</f>
        <v>(27)</v>
      </c>
      <c r="F163" s="302">
        <f>SUM(F161:F162)</f>
        <v>9.4732029465196838E-3</v>
      </c>
      <c r="G163" s="299" t="str">
        <f>CONCATENATE("(",ROUND((F163/$H163)*100,1),")")</f>
        <v>(0.4)</v>
      </c>
      <c r="H163" s="302">
        <f>SUM(H161:H162)</f>
        <v>2.3309999999999986</v>
      </c>
      <c r="I163" s="299" t="str">
        <f>CONCATENATE("(",ROUND((H163/$H163)*100,1),")")</f>
        <v>(100)</v>
      </c>
      <c r="K163" s="302">
        <f t="shared" si="132"/>
        <v>3.2159782311014906E-2</v>
      </c>
      <c r="L163" s="302">
        <f t="shared" si="133"/>
        <v>1.1881424165610666E-2</v>
      </c>
      <c r="M163" s="302">
        <f t="shared" si="134"/>
        <v>-4.1206476627891897E-5</v>
      </c>
      <c r="N163" s="302">
        <f t="shared" si="135"/>
        <v>4.399999999999768E-2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1.2721550794185721</v>
      </c>
      <c r="C166" s="299" t="str">
        <f>CONCATENATE("(",ROUND((B166/$H168)*100,1),")")</f>
        <v>(53.6)</v>
      </c>
      <c r="D166" s="302">
        <f>'Ind T6'!W63</f>
        <v>0.42374117474042611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1.6958962541589981</v>
      </c>
      <c r="I166" s="299" t="str">
        <f>CONCATENATE("(",ROUND((H166/$H168)*100,1),")")</f>
        <v>(71.4)</v>
      </c>
      <c r="K166" s="302">
        <f>B166-B156</f>
        <v>1.6994228870681471E-3</v>
      </c>
      <c r="L166" s="302">
        <f>D166-D156</f>
        <v>1.1753292155746331E-2</v>
      </c>
      <c r="M166" s="302">
        <f>F166-F156</f>
        <v>0</v>
      </c>
      <c r="N166" s="302">
        <f>SUM(K166:M166)</f>
        <v>1.3452715042814478E-2</v>
      </c>
    </row>
    <row r="167" spans="1:14" x14ac:dyDescent="0.2">
      <c r="A167" s="282" t="s">
        <v>365</v>
      </c>
      <c r="B167" s="302">
        <f>'Ind T6'!V62</f>
        <v>0.45203716415705891</v>
      </c>
      <c r="C167" s="299" t="str">
        <f>CONCATENATE("(",ROUND((B167/$H168)*100,1),")")</f>
        <v>(19)</v>
      </c>
      <c r="D167" s="302">
        <f>'Ind T6'!W62</f>
        <v>0.21763458521404733</v>
      </c>
      <c r="E167" s="299" t="str">
        <f>CONCATENATE("(",ROUND((D167/$H168)*100,1),")")</f>
        <v>(9.2)</v>
      </c>
      <c r="F167" s="302">
        <f>'Ind T6'!X62</f>
        <v>9.4319964698917919E-3</v>
      </c>
      <c r="G167" s="299" t="str">
        <f>CONCATENATE("(",ROUND((F167/$H168)*100,1),")")</f>
        <v>(0.4)</v>
      </c>
      <c r="H167" s="302">
        <f t="shared" ref="H167" si="136">SUM(B167,D167,F167)</f>
        <v>0.67910374584099797</v>
      </c>
      <c r="I167" s="299" t="str">
        <f>CONCATENATE("(",ROUND((H167/$H168)*100,1),")")</f>
        <v>(28.6)</v>
      </c>
      <c r="K167" s="302">
        <f t="shared" ref="K167:K168" si="137">B167-B157</f>
        <v>5.6935994197811368E-2</v>
      </c>
      <c r="L167" s="302">
        <f t="shared" ref="L167:L168" si="138">D167-D157</f>
        <v>1.1760407838106945E-2</v>
      </c>
      <c r="M167" s="302">
        <f t="shared" ref="M167:M168" si="139">F167-F157</f>
        <v>-1.4911707873404428E-4</v>
      </c>
      <c r="N167" s="302">
        <f t="shared" ref="N167:N168" si="140">SUM(K167:M167)</f>
        <v>6.8547284957184262E-2</v>
      </c>
    </row>
    <row r="168" spans="1:14" x14ac:dyDescent="0.2">
      <c r="A168" s="282" t="s">
        <v>363</v>
      </c>
      <c r="B168" s="302">
        <f>SUM(B166:B167)</f>
        <v>1.7241922435756309</v>
      </c>
      <c r="C168" s="299" t="str">
        <f>CONCATENATE("(",ROUND((B168/$H168)*100,1),")")</f>
        <v>(72.6)</v>
      </c>
      <c r="D168" s="302">
        <f>SUM(D166:D167)</f>
        <v>0.64137575995447338</v>
      </c>
      <c r="E168" s="299" t="str">
        <f>CONCATENATE("(",ROUND((D168/$H168)*100,1),")")</f>
        <v>(27)</v>
      </c>
      <c r="F168" s="302">
        <f>SUM(F166:F167)</f>
        <v>9.4319964698917919E-3</v>
      </c>
      <c r="G168" s="299" t="str">
        <f>CONCATENATE("(",ROUND((F168/$H168)*100,1),")")</f>
        <v>(0.4)</v>
      </c>
      <c r="H168" s="302">
        <f>SUM(H166:H167)</f>
        <v>2.374999999999996</v>
      </c>
      <c r="I168" s="299" t="str">
        <f>CONCATENATE("(",ROUND((H168/$H168)*100,1),")")</f>
        <v>(100)</v>
      </c>
      <c r="K168" s="302">
        <f t="shared" si="137"/>
        <v>5.8635417084879515E-2</v>
      </c>
      <c r="L168" s="302">
        <f t="shared" si="138"/>
        <v>2.3513699993853221E-2</v>
      </c>
      <c r="M168" s="302">
        <f t="shared" si="139"/>
        <v>-1.4911707873404428E-4</v>
      </c>
      <c r="N168" s="302">
        <f t="shared" si="140"/>
        <v>8.1999999999998685E-2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9.9850148966837686</v>
      </c>
      <c r="C177" s="299" t="str">
        <f>CONCATENATE("(",ROUND((B177/$H179)*100,1),")")</f>
        <v>(40.1)</v>
      </c>
      <c r="D177" s="302">
        <f>'Ind T6'!M72</f>
        <v>0.63496821429304284</v>
      </c>
      <c r="E177" s="299" t="str">
        <f>CONCATENATE("(",ROUND((D177/$H179)*100,1),")")</f>
        <v>(2.6)</v>
      </c>
      <c r="F177" s="302">
        <f>'Ind T6'!N72</f>
        <v>10.755822081693854</v>
      </c>
      <c r="G177" s="299" t="str">
        <f>CONCATENATE("(",ROUND((F177/$H179)*100,1),")")</f>
        <v>(43.2)</v>
      </c>
      <c r="H177" s="302">
        <f>SUM(B177,D177,F177)</f>
        <v>21.375805192670665</v>
      </c>
      <c r="I177" s="299" t="str">
        <f>CONCATENATE("(",ROUND((H177/$H179)*100,1),")")</f>
        <v>(85.9)</v>
      </c>
      <c r="K177" s="302">
        <f>B182-B177</f>
        <v>-0.16172635334416974</v>
      </c>
      <c r="L177" s="302">
        <f>D182-D177</f>
        <v>9.2908185481158645E-3</v>
      </c>
      <c r="M177" s="302">
        <f>F182-F177</f>
        <v>6.7995541706661555E-2</v>
      </c>
      <c r="N177" s="302">
        <f>SUM(K177:M177)</f>
        <v>-8.4439993089392318E-2</v>
      </c>
    </row>
    <row r="178" spans="1:14" x14ac:dyDescent="0.2">
      <c r="A178" s="282" t="s">
        <v>365</v>
      </c>
      <c r="B178" s="302">
        <f>'Ind T6'!L71</f>
        <v>1.8329755990919732</v>
      </c>
      <c r="C178" s="299" t="str">
        <f>CONCATENATE("(",ROUND((B178/$H179)*100,1),")")</f>
        <v>(7.4)</v>
      </c>
      <c r="D178" s="302">
        <f>'Ind T6'!M71</f>
        <v>1.1453971213480914</v>
      </c>
      <c r="E178" s="299" t="str">
        <f>CONCATENATE("(",ROUND((D178/$H179)*100,1),")")</f>
        <v>(4.6)</v>
      </c>
      <c r="F178" s="302">
        <f>'Ind T6'!N71</f>
        <v>0.52282208688924547</v>
      </c>
      <c r="G178" s="299" t="str">
        <f>CONCATENATE("(",ROUND((F178/$H179)*100,1),")")</f>
        <v>(2.1)</v>
      </c>
      <c r="H178" s="302">
        <f t="shared" ref="H178" si="141">SUM(B178,D178,F178)</f>
        <v>3.50119480732931</v>
      </c>
      <c r="I178" s="299" t="str">
        <f>CONCATENATE("(",ROUND((H178/$H179)*100,1),")")</f>
        <v>(14.1)</v>
      </c>
      <c r="K178" s="302">
        <f t="shared" ref="K178:K179" si="142">B183-B178</f>
        <v>1.3075749296302952E-3</v>
      </c>
      <c r="L178" s="302">
        <f t="shared" ref="L178:L179" si="143">D183-D178</f>
        <v>8.3715874327181528E-3</v>
      </c>
      <c r="M178" s="302">
        <f t="shared" ref="M178:M179" si="144">F183-F178</f>
        <v>2.7608307270594601E-3</v>
      </c>
      <c r="N178" s="302">
        <f t="shared" ref="N178:N179" si="145">SUM(K178:M178)</f>
        <v>1.2439993089407908E-2</v>
      </c>
    </row>
    <row r="179" spans="1:14" x14ac:dyDescent="0.2">
      <c r="A179" s="282" t="s">
        <v>363</v>
      </c>
      <c r="B179" s="302">
        <f>SUM(B177:B178)</f>
        <v>11.817990495775742</v>
      </c>
      <c r="C179" s="299" t="str">
        <f>CONCATENATE("(",ROUND((B179/$H179)*100,1),")")</f>
        <v>(47.5)</v>
      </c>
      <c r="D179" s="302">
        <f>SUM(D177:D178)</f>
        <v>1.7803653356411342</v>
      </c>
      <c r="E179" s="299" t="str">
        <f>CONCATENATE("(",ROUND((D179/$H179)*100,1),")")</f>
        <v>(7.2)</v>
      </c>
      <c r="F179" s="302">
        <f>SUM(F177:F178)</f>
        <v>11.278644168583099</v>
      </c>
      <c r="G179" s="299" t="str">
        <f>CONCATENATE("(",ROUND((F179/$H179)*100,1),")")</f>
        <v>(45.3)</v>
      </c>
      <c r="H179" s="302">
        <f>SUM(H177:H178)</f>
        <v>24.876999999999974</v>
      </c>
      <c r="I179" s="299" t="str">
        <f>CONCATENATE("(",ROUND((H179/$H179)*100,1),")")</f>
        <v>(100)</v>
      </c>
      <c r="K179" s="302">
        <f t="shared" si="142"/>
        <v>-0.16041877841453989</v>
      </c>
      <c r="L179" s="302">
        <f t="shared" si="143"/>
        <v>1.7662405980833906E-2</v>
      </c>
      <c r="M179" s="302">
        <f t="shared" si="144"/>
        <v>7.0756372433720571E-2</v>
      </c>
      <c r="N179" s="302">
        <f t="shared" si="145"/>
        <v>-7.1999999999985409E-2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9.8232885433395989</v>
      </c>
      <c r="C182" s="299" t="str">
        <f>CONCATENATE("(",ROUND((B182/$H184)*100,1),")")</f>
        <v>(39.6)</v>
      </c>
      <c r="D182" s="302">
        <f>'Ind T6'!R72</f>
        <v>0.64425903284115871</v>
      </c>
      <c r="E182" s="299" t="str">
        <f>CONCATENATE("(",ROUND((D182/$H184)*100,1),")")</f>
        <v>(2.6)</v>
      </c>
      <c r="F182" s="302">
        <f>'Ind T6'!S72</f>
        <v>10.823817623400515</v>
      </c>
      <c r="G182" s="299" t="str">
        <f>CONCATENATE("(",ROUND((F182/$H184)*100,1),")")</f>
        <v>(43.6)</v>
      </c>
      <c r="H182" s="302">
        <f>SUM(B182,D182,F182)</f>
        <v>21.291365199581271</v>
      </c>
      <c r="I182" s="299" t="str">
        <f>CONCATENATE("(",ROUND((H182/$H184)*100,1),")")</f>
        <v>(85.8)</v>
      </c>
      <c r="K182" s="302">
        <f>B187-B182</f>
        <v>-0.17343282507204449</v>
      </c>
      <c r="L182" s="302">
        <f>D187-D182</f>
        <v>3.3056580755374432E-2</v>
      </c>
      <c r="M182" s="302">
        <f>F187-F182</f>
        <v>0.39867390302342898</v>
      </c>
      <c r="N182" s="302">
        <f>SUM(K182:M182)</f>
        <v>0.25829765870675891</v>
      </c>
    </row>
    <row r="183" spans="1:14" x14ac:dyDescent="0.2">
      <c r="A183" s="282" t="s">
        <v>365</v>
      </c>
      <c r="B183" s="302">
        <f>'Ind T6'!Q71</f>
        <v>1.8342831740216035</v>
      </c>
      <c r="C183" s="299" t="str">
        <f>CONCATENATE("(",ROUND((B183/$H184)*100,1),")")</f>
        <v>(7.4)</v>
      </c>
      <c r="D183" s="302">
        <f>'Ind T6'!R71</f>
        <v>1.1537687087808095</v>
      </c>
      <c r="E183" s="299" t="str">
        <f>CONCATENATE("(",ROUND((D183/$H184)*100,1),")")</f>
        <v>(4.7)</v>
      </c>
      <c r="F183" s="302">
        <f>'Ind T6'!S71</f>
        <v>0.52558291761630493</v>
      </c>
      <c r="G183" s="299" t="str">
        <f>CONCATENATE("(",ROUND((F183/$H184)*100,1),")")</f>
        <v>(2.1)</v>
      </c>
      <c r="H183" s="302">
        <f t="shared" ref="H183" si="146">SUM(B183,D183,F183)</f>
        <v>3.5136348004187177</v>
      </c>
      <c r="I183" s="299" t="str">
        <f>CONCATENATE("(",ROUND((H183/$H184)*100,1),")")</f>
        <v>(14.2)</v>
      </c>
      <c r="K183" s="302">
        <f t="shared" ref="K183:K184" si="147">B188-B183</f>
        <v>5.1846827856142363E-2</v>
      </c>
      <c r="L183" s="302">
        <f t="shared" ref="L183:L184" si="148">D188-D183</f>
        <v>4.5797000213413597E-2</v>
      </c>
      <c r="M183" s="302">
        <f t="shared" ref="M183:M184" si="149">F188-F183</f>
        <v>3.0058513223653938E-2</v>
      </c>
      <c r="N183" s="302">
        <f t="shared" ref="N183:N184" si="150">SUM(K183:M183)</f>
        <v>0.1277023412932099</v>
      </c>
    </row>
    <row r="184" spans="1:14" x14ac:dyDescent="0.2">
      <c r="A184" s="282" t="s">
        <v>363</v>
      </c>
      <c r="B184" s="302">
        <f>SUM(B182:B183)</f>
        <v>11.657571717361202</v>
      </c>
      <c r="C184" s="299" t="str">
        <f>CONCATENATE("(",ROUND((B184/$H184)*100,1),")")</f>
        <v>(47)</v>
      </c>
      <c r="D184" s="302">
        <f>SUM(D182:D183)</f>
        <v>1.7980277416219681</v>
      </c>
      <c r="E184" s="299" t="str">
        <f>CONCATENATE("(",ROUND((D184/$H184)*100,1),")")</f>
        <v>(7.2)</v>
      </c>
      <c r="F184" s="302">
        <f>SUM(F182:F183)</f>
        <v>11.34940054101682</v>
      </c>
      <c r="G184" s="299" t="str">
        <f>CONCATENATE("(",ROUND((F184/$H184)*100,1),")")</f>
        <v>(45.8)</v>
      </c>
      <c r="H184" s="302">
        <f>SUM(H182:H183)</f>
        <v>24.804999999999989</v>
      </c>
      <c r="I184" s="299" t="str">
        <f>CONCATENATE("(",ROUND((H184/$H184)*100,1),")")</f>
        <v>(100)</v>
      </c>
      <c r="K184" s="302">
        <f t="shared" si="147"/>
        <v>-0.12158599721590235</v>
      </c>
      <c r="L184" s="302">
        <f t="shared" si="148"/>
        <v>7.8853580968788251E-2</v>
      </c>
      <c r="M184" s="302">
        <f t="shared" si="149"/>
        <v>0.42873241624708314</v>
      </c>
      <c r="N184" s="302">
        <f t="shared" si="150"/>
        <v>0.38599999999996903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9.6498557182675544</v>
      </c>
      <c r="C187" s="299" t="str">
        <f>CONCATENATE("(",ROUND((B187/$H189)*100,1),")")</f>
        <v>(38.3)</v>
      </c>
      <c r="D187" s="302">
        <f>'Ind T6'!W72</f>
        <v>0.67731561359653314</v>
      </c>
      <c r="E187" s="299" t="str">
        <f>CONCATENATE("(",ROUND((D187/$H189)*100,1),")")</f>
        <v>(2.7)</v>
      </c>
      <c r="F187" s="302">
        <f>'Ind T6'!X72</f>
        <v>11.222491526423944</v>
      </c>
      <c r="G187" s="299" t="str">
        <f>CONCATENATE("(",ROUND((F187/$H189)*100,1),")")</f>
        <v>(44.5)</v>
      </c>
      <c r="H187" s="302">
        <f>SUM(B187,D187,F187)</f>
        <v>21.549662858288031</v>
      </c>
      <c r="I187" s="299" t="str">
        <f>CONCATENATE("(",ROUND((H187/$H189)*100,1),")")</f>
        <v>(85.5)</v>
      </c>
      <c r="K187" s="302">
        <f>B187-B177</f>
        <v>-0.33515917841621423</v>
      </c>
      <c r="L187" s="302">
        <f>D187-D177</f>
        <v>4.2347399303490296E-2</v>
      </c>
      <c r="M187" s="302">
        <f>F187-F177</f>
        <v>0.46666944473009053</v>
      </c>
      <c r="N187" s="302">
        <f>SUM(K187:M187)</f>
        <v>0.1738576656173666</v>
      </c>
    </row>
    <row r="188" spans="1:14" x14ac:dyDescent="0.2">
      <c r="A188" s="282" t="s">
        <v>365</v>
      </c>
      <c r="B188" s="302">
        <f>'Ind T6'!V71</f>
        <v>1.8861300018777458</v>
      </c>
      <c r="C188" s="299" t="str">
        <f>CONCATENATE("(",ROUND((B188/$H189)*100,1),")")</f>
        <v>(7.5)</v>
      </c>
      <c r="D188" s="302">
        <f>'Ind T6'!W71</f>
        <v>1.1995657089942231</v>
      </c>
      <c r="E188" s="299" t="str">
        <f>CONCATENATE("(",ROUND((D188/$H189)*100,1),")")</f>
        <v>(4.8)</v>
      </c>
      <c r="F188" s="302">
        <f>'Ind T6'!X71</f>
        <v>0.55564143083995887</v>
      </c>
      <c r="G188" s="299" t="str">
        <f>CONCATENATE("(",ROUND((F188/$H189)*100,1),")")</f>
        <v>(2.2)</v>
      </c>
      <c r="H188" s="302">
        <f t="shared" ref="H188" si="151">SUM(B188,D188,F188)</f>
        <v>3.6413371417119276</v>
      </c>
      <c r="I188" s="299" t="str">
        <f>CONCATENATE("(",ROUND((H188/$H189)*100,1),")")</f>
        <v>(14.5)</v>
      </c>
      <c r="K188" s="302">
        <f t="shared" ref="K188:K189" si="152">B188-B178</f>
        <v>5.3154402785772659E-2</v>
      </c>
      <c r="L188" s="302">
        <f t="shared" ref="L188:L189" si="153">D188-D178</f>
        <v>5.4168587646131749E-2</v>
      </c>
      <c r="M188" s="302">
        <f t="shared" ref="M188:M189" si="154">F188-F178</f>
        <v>3.2819343950713398E-2</v>
      </c>
      <c r="N188" s="302">
        <f t="shared" ref="N188:N189" si="155">SUM(K188:M188)</f>
        <v>0.14014233438261781</v>
      </c>
    </row>
    <row r="189" spans="1:14" x14ac:dyDescent="0.2">
      <c r="A189" s="282" t="s">
        <v>363</v>
      </c>
      <c r="B189" s="302">
        <f>SUM(B187:B188)</f>
        <v>11.5359857201453</v>
      </c>
      <c r="C189" s="299" t="str">
        <f>CONCATENATE("(",ROUND((B189/$H189)*100,1),")")</f>
        <v>(45.8)</v>
      </c>
      <c r="D189" s="302">
        <f>SUM(D187:D188)</f>
        <v>1.8768813225907564</v>
      </c>
      <c r="E189" s="299" t="str">
        <f>CONCATENATE("(",ROUND((D189/$H189)*100,1),")")</f>
        <v>(7.5)</v>
      </c>
      <c r="F189" s="302">
        <f>SUM(F187:F188)</f>
        <v>11.778132957263903</v>
      </c>
      <c r="G189" s="299" t="str">
        <f>CONCATENATE("(",ROUND((F189/$H189)*100,1),")")</f>
        <v>(46.8)</v>
      </c>
      <c r="H189" s="302">
        <f>SUM(H187:H188)</f>
        <v>25.19099999999996</v>
      </c>
      <c r="I189" s="299" t="str">
        <f>CONCATENATE("(",ROUND((H189/$H189)*100,1),")")</f>
        <v>(100)</v>
      </c>
      <c r="K189" s="302">
        <f t="shared" si="152"/>
        <v>-0.28200477563044224</v>
      </c>
      <c r="L189" s="302">
        <f t="shared" si="153"/>
        <v>9.6515986949622157E-2</v>
      </c>
      <c r="M189" s="302">
        <f t="shared" si="154"/>
        <v>0.49948878868080371</v>
      </c>
      <c r="N189" s="302">
        <f t="shared" si="155"/>
        <v>0.31399999999998363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18.298826459203156</v>
      </c>
      <c r="C198" s="299" t="str">
        <f>CONCATENATE("(",ROUND((B198/$H200)*100,1),")")</f>
        <v>(38.1)</v>
      </c>
      <c r="D198" s="302">
        <f>'Ind T6'!M81</f>
        <v>6.587755599138811</v>
      </c>
      <c r="E198" s="299" t="str">
        <f>CONCATENATE("(",ROUND((D198/$H200)*100,1),")")</f>
        <v>(13.7)</v>
      </c>
      <c r="F198" s="302">
        <f>'Ind T6'!N81</f>
        <v>1.5227486694376549</v>
      </c>
      <c r="G198" s="299" t="str">
        <f>CONCATENATE("(",ROUND((F198/$H200)*100,1),")")</f>
        <v>(3.2)</v>
      </c>
      <c r="H198" s="302">
        <f>SUM(B198,D198,F198)</f>
        <v>26.409330727779619</v>
      </c>
      <c r="I198" s="299" t="str">
        <f>CONCATENATE("(",ROUND((H198/$H200)*100,1),")")</f>
        <v>(55)</v>
      </c>
      <c r="K198" s="302">
        <f>B203-B198</f>
        <v>0.32863649589805988</v>
      </c>
      <c r="L198" s="302">
        <f>D203-D198</f>
        <v>3.3361980152608162E-2</v>
      </c>
      <c r="M198" s="302">
        <f>F203-F198</f>
        <v>2.7112761150120956E-2</v>
      </c>
      <c r="N198" s="302">
        <f>SUM(K198:M198)</f>
        <v>0.389111237200789</v>
      </c>
    </row>
    <row r="199" spans="1:14" x14ac:dyDescent="0.2">
      <c r="A199" s="282" t="s">
        <v>365</v>
      </c>
      <c r="B199" s="302">
        <f>'Ind T6'!L80</f>
        <v>8.8332235458010011</v>
      </c>
      <c r="C199" s="299" t="str">
        <f>CONCATENATE("(",ROUND((B199/$H200)*100,1),")")</f>
        <v>(18.4)</v>
      </c>
      <c r="D199" s="302">
        <f>'Ind T6'!M80</f>
        <v>11.446457447140837</v>
      </c>
      <c r="E199" s="299" t="str">
        <f>CONCATENATE("(",ROUND((D199/$H200)*100,1),")")</f>
        <v>(23.8)</v>
      </c>
      <c r="F199" s="302">
        <f>'Ind T6'!N80</f>
        <v>1.3359882792785991</v>
      </c>
      <c r="G199" s="299" t="str">
        <f>CONCATENATE("(",ROUND((F199/$H200)*100,1),")")</f>
        <v>(2.8)</v>
      </c>
      <c r="H199" s="302">
        <f t="shared" ref="H199" si="156">SUM(B199,D199,F199)</f>
        <v>21.615669272220437</v>
      </c>
      <c r="I199" s="299" t="str">
        <f>CONCATENATE("(",ROUND((H199/$H200)*100,1),")")</f>
        <v>(45)</v>
      </c>
      <c r="K199" s="302">
        <f t="shared" ref="K199:K200" si="157">B204-B199</f>
        <v>0.42682084502268225</v>
      </c>
      <c r="L199" s="302">
        <f t="shared" ref="L199:L200" si="158">D204-D199</f>
        <v>-0.37767988236784156</v>
      </c>
      <c r="M199" s="302">
        <f t="shared" ref="M199:M200" si="159">F204-F199</f>
        <v>4.5747800144267492E-2</v>
      </c>
      <c r="N199" s="302">
        <f t="shared" ref="N199:N200" si="160">SUM(K199:M199)</f>
        <v>9.4888762799108184E-2</v>
      </c>
    </row>
    <row r="200" spans="1:14" x14ac:dyDescent="0.2">
      <c r="A200" s="282" t="s">
        <v>363</v>
      </c>
      <c r="B200" s="302">
        <f>SUM(B198:B199)</f>
        <v>27.132050005004157</v>
      </c>
      <c r="C200" s="299" t="str">
        <f>CONCATENATE("(",ROUND((B200/$H200)*100,1),")")</f>
        <v>(56.5)</v>
      </c>
      <c r="D200" s="302">
        <f>SUM(D198:D199)</f>
        <v>18.034213046279646</v>
      </c>
      <c r="E200" s="299" t="str">
        <f>CONCATENATE("(",ROUND((D200/$H200)*100,1),")")</f>
        <v>(37.6)</v>
      </c>
      <c r="F200" s="302">
        <f>SUM(F198:F199)</f>
        <v>2.8587369487162539</v>
      </c>
      <c r="G200" s="299" t="str">
        <f>CONCATENATE("(",ROUND((F200/$H200)*100,1),")")</f>
        <v>(6)</v>
      </c>
      <c r="H200" s="302">
        <f>SUM(H198:H199)</f>
        <v>48.025000000000055</v>
      </c>
      <c r="I200" s="299" t="str">
        <f>CONCATENATE("(",ROUND((H200/$H200)*100,1),")")</f>
        <v>(100)</v>
      </c>
      <c r="K200" s="302">
        <f t="shared" si="157"/>
        <v>0.75545734092074213</v>
      </c>
      <c r="L200" s="302">
        <f t="shared" si="158"/>
        <v>-0.34431790221523073</v>
      </c>
      <c r="M200" s="302">
        <f t="shared" si="159"/>
        <v>7.286056129438867E-2</v>
      </c>
      <c r="N200" s="302">
        <f t="shared" si="160"/>
        <v>0.48399999999990007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18.627462955101215</v>
      </c>
      <c r="C203" s="299" t="str">
        <f>CONCATENATE("(",ROUND((B203/$H205)*100,1),")")</f>
        <v>(38.4)</v>
      </c>
      <c r="D203" s="302">
        <f>'Ind T6'!R81</f>
        <v>6.6211175792914192</v>
      </c>
      <c r="E203" s="299" t="str">
        <f>CONCATENATE("(",ROUND((D203/$H205)*100,1),")")</f>
        <v>(13.6)</v>
      </c>
      <c r="F203" s="302">
        <f>'Ind T6'!S81</f>
        <v>1.5498614305877758</v>
      </c>
      <c r="G203" s="299" t="str">
        <f>CONCATENATE("(",ROUND((F203/$H205)*100,1),")")</f>
        <v>(3.2)</v>
      </c>
      <c r="H203" s="302">
        <f>SUM(B203,D203,F203)</f>
        <v>26.798441964980409</v>
      </c>
      <c r="I203" s="299" t="str">
        <f>CONCATENATE("(",ROUND((H203/$H205)*100,1),")")</f>
        <v>(55.2)</v>
      </c>
      <c r="K203" s="302">
        <f>B208-B203</f>
        <v>0.27104277523868703</v>
      </c>
      <c r="L203" s="302">
        <f>D208-D203</f>
        <v>8.1791595312894927E-2</v>
      </c>
      <c r="M203" s="302">
        <f>F208-F203</f>
        <v>3.5725017696305983E-2</v>
      </c>
      <c r="N203" s="302">
        <f>SUM(K203:M203)</f>
        <v>0.38855938824788794</v>
      </c>
    </row>
    <row r="204" spans="1:14" x14ac:dyDescent="0.2">
      <c r="A204" s="282" t="s">
        <v>365</v>
      </c>
      <c r="B204" s="302">
        <f>'Ind T6'!Q80</f>
        <v>9.2600443908236834</v>
      </c>
      <c r="C204" s="299" t="str">
        <f>CONCATENATE("(",ROUND((B204/$H205)*100,1),")")</f>
        <v>(19.1)</v>
      </c>
      <c r="D204" s="302">
        <f>'Ind T6'!R80</f>
        <v>11.068777564772995</v>
      </c>
      <c r="E204" s="299" t="str">
        <f>CONCATENATE("(",ROUND((D204/$H205)*100,1),")")</f>
        <v>(22.8)</v>
      </c>
      <c r="F204" s="302">
        <f>'Ind T6'!S80</f>
        <v>1.3817360794228666</v>
      </c>
      <c r="G204" s="299" t="str">
        <f>CONCATENATE("(",ROUND((F204/$H205)*100,1),")")</f>
        <v>(2.8)</v>
      </c>
      <c r="H204" s="302">
        <f t="shared" ref="H204" si="161">SUM(B204,D204,F204)</f>
        <v>21.710558035019545</v>
      </c>
      <c r="I204" s="299" t="str">
        <f>CONCATENATE("(",ROUND((H204/$H205)*100,1),")")</f>
        <v>(44.8)</v>
      </c>
      <c r="K204" s="302">
        <f t="shared" ref="K204:K205" si="162">B209-B204</f>
        <v>0.75791476780888622</v>
      </c>
      <c r="L204" s="302">
        <f t="shared" ref="L204:L205" si="163">D209-D204</f>
        <v>-0.70832128512336823</v>
      </c>
      <c r="M204" s="302">
        <f t="shared" ref="M204:M205" si="164">F209-F204</f>
        <v>9.7847129066576555E-2</v>
      </c>
      <c r="N204" s="302">
        <f t="shared" ref="N204:N205" si="165">SUM(K204:M204)</f>
        <v>0.14744061175209455</v>
      </c>
    </row>
    <row r="205" spans="1:14" x14ac:dyDescent="0.2">
      <c r="A205" s="282" t="s">
        <v>363</v>
      </c>
      <c r="B205" s="302">
        <f>SUM(B203:B204)</f>
        <v>27.887507345924899</v>
      </c>
      <c r="C205" s="299" t="str">
        <f>CONCATENATE("(",ROUND((B205/$H205)*100,1),")")</f>
        <v>(57.5)</v>
      </c>
      <c r="D205" s="302">
        <f>SUM(D203:D204)</f>
        <v>17.689895144064415</v>
      </c>
      <c r="E205" s="299" t="str">
        <f>CONCATENATE("(",ROUND((D205/$H205)*100,1),")")</f>
        <v>(36.5)</v>
      </c>
      <c r="F205" s="302">
        <f>SUM(F203:F204)</f>
        <v>2.9315975100106426</v>
      </c>
      <c r="G205" s="299" t="str">
        <f>CONCATENATE("(",ROUND((F205/$H205)*100,1),")")</f>
        <v>(6)</v>
      </c>
      <c r="H205" s="302">
        <f>SUM(H203:H204)</f>
        <v>48.508999999999958</v>
      </c>
      <c r="I205" s="299" t="str">
        <f>CONCATENATE("(",ROUND((H205/$H205)*100,1),")")</f>
        <v>(100)</v>
      </c>
      <c r="K205" s="302">
        <f t="shared" si="162"/>
        <v>1.0289575430475715</v>
      </c>
      <c r="L205" s="302">
        <f t="shared" si="163"/>
        <v>-0.62652968981047508</v>
      </c>
      <c r="M205" s="302">
        <f t="shared" si="164"/>
        <v>0.13357214676288232</v>
      </c>
      <c r="N205" s="302">
        <f t="shared" si="165"/>
        <v>0.53599999999997872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18.898505730339902</v>
      </c>
      <c r="C208" s="299" t="str">
        <f>CONCATENATE("(",ROUND((B208/$H210)*100,1),")")</f>
        <v>(38.5)</v>
      </c>
      <c r="D208" s="302">
        <f>'Ind T6'!W81</f>
        <v>6.7029091746043141</v>
      </c>
      <c r="E208" s="299" t="str">
        <f>CONCATENATE("(",ROUND((D208/$H210)*100,1),")")</f>
        <v>(13.7)</v>
      </c>
      <c r="F208" s="302">
        <f>'Ind T6'!X81</f>
        <v>1.5855864482840818</v>
      </c>
      <c r="G208" s="299" t="str">
        <f>CONCATENATE("(",ROUND((F208/$H210)*100,1),")")</f>
        <v>(3.2)</v>
      </c>
      <c r="H208" s="302">
        <f>SUM(B208,D208,F208)</f>
        <v>27.1870013532283</v>
      </c>
      <c r="I208" s="299" t="str">
        <f>CONCATENATE("(",ROUND((H208/$H210)*100,1),")")</f>
        <v>(55.4)</v>
      </c>
      <c r="K208" s="302">
        <f>B208-B198</f>
        <v>0.59967927113674691</v>
      </c>
      <c r="L208" s="302">
        <f>D208-D198</f>
        <v>0.11515357546550309</v>
      </c>
      <c r="M208" s="302">
        <f>F208-F198</f>
        <v>6.2837778846426939E-2</v>
      </c>
      <c r="N208" s="302">
        <f>SUM(K208:M208)</f>
        <v>0.77767062544867693</v>
      </c>
    </row>
    <row r="209" spans="1:14" x14ac:dyDescent="0.2">
      <c r="A209" s="282" t="s">
        <v>365</v>
      </c>
      <c r="B209" s="302">
        <f>'Ind T6'!V80</f>
        <v>10.01795915863257</v>
      </c>
      <c r="C209" s="299" t="str">
        <f>CONCATENATE("(",ROUND((B209/$H210)*100,1),")")</f>
        <v>(20.4)</v>
      </c>
      <c r="D209" s="302">
        <f>'Ind T6'!W80</f>
        <v>10.360456279649627</v>
      </c>
      <c r="E209" s="299" t="str">
        <f>CONCATENATE("(",ROUND((D209/$H210)*100,1),")")</f>
        <v>(21.1)</v>
      </c>
      <c r="F209" s="302">
        <f>'Ind T6'!X80</f>
        <v>1.4795832084894431</v>
      </c>
      <c r="G209" s="299" t="str">
        <f>CONCATENATE("(",ROUND((F209/$H210)*100,1),")")</f>
        <v>(3)</v>
      </c>
      <c r="H209" s="302">
        <f t="shared" ref="H209" si="166">SUM(B209,D209,F209)</f>
        <v>21.857998646771641</v>
      </c>
      <c r="I209" s="299" t="str">
        <f>CONCATENATE("(",ROUND((H209/$H210)*100,1),")")</f>
        <v>(44.6)</v>
      </c>
      <c r="K209" s="302">
        <f t="shared" ref="K209:K210" si="167">B209-B199</f>
        <v>1.1847356128315685</v>
      </c>
      <c r="L209" s="302">
        <f t="shared" ref="L209:L210" si="168">D209-D199</f>
        <v>-1.0860011674912098</v>
      </c>
      <c r="M209" s="302">
        <f t="shared" ref="M209:M210" si="169">F209-F199</f>
        <v>0.14359492921084405</v>
      </c>
      <c r="N209" s="302">
        <f t="shared" ref="N209:N210" si="170">SUM(K209:M209)</f>
        <v>0.24232937455120274</v>
      </c>
    </row>
    <row r="210" spans="1:14" x14ac:dyDescent="0.2">
      <c r="A210" s="282" t="s">
        <v>363</v>
      </c>
      <c r="B210" s="302">
        <f>SUM(B208:B209)</f>
        <v>28.91646488897247</v>
      </c>
      <c r="C210" s="299" t="str">
        <f>CONCATENATE("(",ROUND((B210/$H210)*100,1),")")</f>
        <v>(59)</v>
      </c>
      <c r="D210" s="302">
        <f>SUM(D208:D209)</f>
        <v>17.06336545425394</v>
      </c>
      <c r="E210" s="299" t="str">
        <f>CONCATENATE("(",ROUND((D210/$H210)*100,1),")")</f>
        <v>(34.8)</v>
      </c>
      <c r="F210" s="302">
        <f>SUM(F208:F209)</f>
        <v>3.0651696567735249</v>
      </c>
      <c r="G210" s="299" t="str">
        <f>CONCATENATE("(",ROUND((F210/$H210)*100,1),")")</f>
        <v>(6.2)</v>
      </c>
      <c r="H210" s="302">
        <f>SUM(H208:H209)</f>
        <v>49.044999999999945</v>
      </c>
      <c r="I210" s="299" t="str">
        <f>CONCATENATE("(",ROUND((H210/$H210)*100,1),")")</f>
        <v>(100)</v>
      </c>
      <c r="K210" s="302">
        <f t="shared" si="167"/>
        <v>1.7844148839683136</v>
      </c>
      <c r="L210" s="302">
        <f t="shared" si="168"/>
        <v>-0.97084759202570581</v>
      </c>
      <c r="M210" s="302">
        <f t="shared" si="169"/>
        <v>0.20643270805727099</v>
      </c>
      <c r="N210" s="302">
        <f t="shared" si="170"/>
        <v>1.0199999999998788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13.58688141420272</v>
      </c>
      <c r="C219" s="299" t="str">
        <f>CONCATENATE("(",ROUND((B219/$H221)*100,1),")")</f>
        <v>(53.8)</v>
      </c>
      <c r="D219" s="302">
        <f>'Ind T6'!M90</f>
        <v>2.5150295946759615</v>
      </c>
      <c r="E219" s="299" t="str">
        <f>CONCATENATE("(",ROUND((D219/$H221)*100,1),")")</f>
        <v>(10)</v>
      </c>
      <c r="F219" s="302">
        <f>'Ind T6'!N90</f>
        <v>3.6229024693662044</v>
      </c>
      <c r="G219" s="299" t="str">
        <f>CONCATENATE("(",ROUND((F219/$H221)*100,1),")")</f>
        <v>(14.3)</v>
      </c>
      <c r="H219" s="302">
        <f>SUM(B219,D219,F219)</f>
        <v>19.724813478244883</v>
      </c>
      <c r="I219" s="299" t="str">
        <f>CONCATENATE("(",ROUND((H219/$H221)*100,1),")")</f>
        <v>(78.1)</v>
      </c>
      <c r="K219" s="302">
        <f>B224-B219</f>
        <v>1.4123531824680153</v>
      </c>
      <c r="L219" s="302">
        <f>D224-D219</f>
        <v>0.27961834617909576</v>
      </c>
      <c r="M219" s="302">
        <f>F224-F219</f>
        <v>0.39133749326129674</v>
      </c>
      <c r="N219" s="302">
        <f>SUM(K219:M219)</f>
        <v>2.0833090219084078</v>
      </c>
    </row>
    <row r="220" spans="1:14" x14ac:dyDescent="0.2">
      <c r="A220" s="282" t="s">
        <v>365</v>
      </c>
      <c r="B220" s="302">
        <f>'Ind T6'!L89</f>
        <v>3.2424708900283434</v>
      </c>
      <c r="C220" s="299" t="str">
        <f>CONCATENATE("(",ROUND((B220/$H221)*100,1),")")</f>
        <v>(12.8)</v>
      </c>
      <c r="D220" s="302">
        <f>'Ind T6'!M89</f>
        <v>2.1783352685750481</v>
      </c>
      <c r="E220" s="299" t="str">
        <f>CONCATENATE("(",ROUND((D220/$H221)*100,1),")")</f>
        <v>(8.6)</v>
      </c>
      <c r="F220" s="302">
        <f>'Ind T6'!N89</f>
        <v>0.10838036315169015</v>
      </c>
      <c r="G220" s="299" t="str">
        <f>CONCATENATE("(",ROUND((F220/$H221)*100,1),")")</f>
        <v>(0.4)</v>
      </c>
      <c r="H220" s="302">
        <f t="shared" ref="H220" si="171">SUM(B220,D220,F220)</f>
        <v>5.529186521755082</v>
      </c>
      <c r="I220" s="299" t="str">
        <f>CONCATENATE("(",ROUND((H220/$H221)*100,1),")")</f>
        <v>(21.9)</v>
      </c>
      <c r="K220" s="302">
        <f t="shared" ref="K220:K221" si="172">B225-B220</f>
        <v>0.48298086416607244</v>
      </c>
      <c r="L220" s="302">
        <f t="shared" ref="L220:L221" si="173">D225-D220</f>
        <v>0.36079241841884446</v>
      </c>
      <c r="M220" s="302">
        <f t="shared" ref="M220:M221" si="174">F225-F220</f>
        <v>7.9176955066989213E-3</v>
      </c>
      <c r="N220" s="302">
        <f t="shared" ref="N220:N221" si="175">SUM(K220:M220)</f>
        <v>0.85169097809161587</v>
      </c>
    </row>
    <row r="221" spans="1:14" x14ac:dyDescent="0.2">
      <c r="A221" s="282" t="s">
        <v>363</v>
      </c>
      <c r="B221" s="302">
        <f>SUM(B219:B220)</f>
        <v>16.829352304231065</v>
      </c>
      <c r="C221" s="299" t="str">
        <f>CONCATENATE("(",ROUND((B221/$H221)*100,1),")")</f>
        <v>(66.6)</v>
      </c>
      <c r="D221" s="302">
        <f>SUM(D219:D220)</f>
        <v>4.6933648632510092</v>
      </c>
      <c r="E221" s="299" t="str">
        <f>CONCATENATE("(",ROUND((D221/$H221)*100,1),")")</f>
        <v>(18.6)</v>
      </c>
      <c r="F221" s="302">
        <f>SUM(F219:F220)</f>
        <v>3.7312828325178944</v>
      </c>
      <c r="G221" s="299" t="str">
        <f>CONCATENATE("(",ROUND((F221/$H221)*100,1),")")</f>
        <v>(14.8)</v>
      </c>
      <c r="H221" s="302">
        <f>SUM(H219:H220)</f>
        <v>25.253999999999966</v>
      </c>
      <c r="I221" s="299" t="str">
        <f>CONCATENATE("(",ROUND((H221/$H221)*100,1),")")</f>
        <v>(100)</v>
      </c>
      <c r="K221" s="302">
        <f t="shared" si="172"/>
        <v>1.8953340466340869</v>
      </c>
      <c r="L221" s="302">
        <f t="shared" si="173"/>
        <v>0.64041076459794066</v>
      </c>
      <c r="M221" s="302">
        <f t="shared" si="174"/>
        <v>0.39925518876799559</v>
      </c>
      <c r="N221" s="302">
        <f t="shared" si="175"/>
        <v>2.9350000000000231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14.999234596670735</v>
      </c>
      <c r="C224" s="299" t="str">
        <f>CONCATENATE("(",ROUND((B224/$H226)*100,1),")")</f>
        <v>(53.2)</v>
      </c>
      <c r="D224" s="302">
        <f>'Ind T6'!R90</f>
        <v>2.7946479408550573</v>
      </c>
      <c r="E224" s="299" t="str">
        <f>CONCATENATE("(",ROUND((D224/$H226)*100,1),")")</f>
        <v>(9.9)</v>
      </c>
      <c r="F224" s="302">
        <f>'Ind T6'!S90</f>
        <v>4.0142399626275012</v>
      </c>
      <c r="G224" s="299" t="str">
        <f>CONCATENATE("(",ROUND((F224/$H226)*100,1),")")</f>
        <v>(14.2)</v>
      </c>
      <c r="H224" s="302">
        <f>SUM(B224,D224,F224)</f>
        <v>21.808122500153296</v>
      </c>
      <c r="I224" s="299" t="str">
        <f>CONCATENATE("(",ROUND((H224/$H226)*100,1),")")</f>
        <v>(77.4)</v>
      </c>
      <c r="K224" s="302">
        <f>B229-B224</f>
        <v>0.48892725159096706</v>
      </c>
      <c r="L224" s="302">
        <f>D229-D224</f>
        <v>0.24487099542714486</v>
      </c>
      <c r="M224" s="302">
        <f>F229-F224</f>
        <v>0.32661890511747504</v>
      </c>
      <c r="N224" s="302">
        <f>SUM(K224:M224)</f>
        <v>1.060417152135587</v>
      </c>
    </row>
    <row r="225" spans="1:14" x14ac:dyDescent="0.2">
      <c r="A225" s="282" t="s">
        <v>365</v>
      </c>
      <c r="B225" s="302">
        <f>'Ind T6'!Q89</f>
        <v>3.7254517541944159</v>
      </c>
      <c r="C225" s="299" t="str">
        <f>CONCATENATE("(",ROUND((B225/$H226)*100,1),")")</f>
        <v>(13.2)</v>
      </c>
      <c r="D225" s="302">
        <f>'Ind T6'!R89</f>
        <v>2.5391276869938926</v>
      </c>
      <c r="E225" s="299" t="str">
        <f>CONCATENATE("(",ROUND((D225/$H226)*100,1),")")</f>
        <v>(9)</v>
      </c>
      <c r="F225" s="302">
        <f>'Ind T6'!S89</f>
        <v>0.11629805865838908</v>
      </c>
      <c r="G225" s="299" t="str">
        <f>CONCATENATE("(",ROUND((F225/$H226)*100,1),")")</f>
        <v>(0.4)</v>
      </c>
      <c r="H225" s="302">
        <f t="shared" ref="H225" si="176">SUM(B225,D225,F225)</f>
        <v>6.3808774998466973</v>
      </c>
      <c r="I225" s="299" t="str">
        <f>CONCATENATE("(",ROUND((H225/$H226)*100,1),")")</f>
        <v>(22.6)</v>
      </c>
      <c r="K225" s="302">
        <f t="shared" ref="K225:K226" si="177">B230-B225</f>
        <v>0.37270305104225443</v>
      </c>
      <c r="L225" s="302">
        <f t="shared" ref="L225:L226" si="178">D230-D225</f>
        <v>0.36287306631716865</v>
      </c>
      <c r="M225" s="302">
        <f t="shared" ref="M225:M226" si="179">F230-F225</f>
        <v>3.0067305050112542E-3</v>
      </c>
      <c r="N225" s="302">
        <f t="shared" ref="N225:N226" si="180">SUM(K225:M225)</f>
        <v>0.73858284786443429</v>
      </c>
    </row>
    <row r="226" spans="1:14" x14ac:dyDescent="0.2">
      <c r="A226" s="282" t="s">
        <v>363</v>
      </c>
      <c r="B226" s="302">
        <f>SUM(B224:B225)</f>
        <v>18.724686350865152</v>
      </c>
      <c r="C226" s="299" t="str">
        <f>CONCATENATE("(",ROUND((B226/$H226)*100,1),")")</f>
        <v>(66.4)</v>
      </c>
      <c r="D226" s="302">
        <f>SUM(D224:D225)</f>
        <v>5.3337756278489499</v>
      </c>
      <c r="E226" s="299" t="str">
        <f>CONCATENATE("(",ROUND((D226/$H226)*100,1),")")</f>
        <v>(18.9)</v>
      </c>
      <c r="F226" s="302">
        <f>SUM(F224:F225)</f>
        <v>4.13053802128589</v>
      </c>
      <c r="G226" s="299" t="str">
        <f>CONCATENATE("(",ROUND((F226/$H226)*100,1),")")</f>
        <v>(14.7)</v>
      </c>
      <c r="H226" s="302">
        <f>SUM(H224:H225)</f>
        <v>28.188999999999993</v>
      </c>
      <c r="I226" s="299" t="str">
        <f>CONCATENATE("(",ROUND((H226/$H226)*100,1),")")</f>
        <v>(100)</v>
      </c>
      <c r="K226" s="302">
        <f t="shared" si="177"/>
        <v>0.86163030263321971</v>
      </c>
      <c r="L226" s="302">
        <f t="shared" si="178"/>
        <v>0.60774406174431395</v>
      </c>
      <c r="M226" s="302">
        <f t="shared" si="179"/>
        <v>0.32962563562248626</v>
      </c>
      <c r="N226" s="302">
        <f t="shared" si="180"/>
        <v>1.7990000000000199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15.488161848261703</v>
      </c>
      <c r="C229" s="299" t="str">
        <f>CONCATENATE("(",ROUND((B229/$H231)*100,1),")")</f>
        <v>(51.6)</v>
      </c>
      <c r="D229" s="302">
        <f>'Ind T6'!W90</f>
        <v>3.0395189362822022</v>
      </c>
      <c r="E229" s="299" t="str">
        <f>CONCATENATE("(",ROUND((D229/$H231)*100,1),")")</f>
        <v>(10.1)</v>
      </c>
      <c r="F229" s="302">
        <f>'Ind T6'!X90</f>
        <v>4.3408588677449762</v>
      </c>
      <c r="G229" s="299" t="str">
        <f>CONCATENATE("(",ROUND((F229/$H231)*100,1),")")</f>
        <v>(14.5)</v>
      </c>
      <c r="H229" s="302">
        <f>SUM(B229,D229,F229)</f>
        <v>22.868539652288881</v>
      </c>
      <c r="I229" s="299" t="str">
        <f>CONCATENATE("(",ROUND((H229/$H231)*100,1),")")</f>
        <v>(76.3)</v>
      </c>
      <c r="K229" s="302">
        <f>B229-B219</f>
        <v>1.9012804340589824</v>
      </c>
      <c r="L229" s="302">
        <f>D229-D219</f>
        <v>0.52448934160624061</v>
      </c>
      <c r="M229" s="302">
        <f>F229-F219</f>
        <v>0.71795639837877179</v>
      </c>
      <c r="N229" s="302">
        <f>SUM(K229:M229)</f>
        <v>3.1437261740439948</v>
      </c>
    </row>
    <row r="230" spans="1:14" x14ac:dyDescent="0.2">
      <c r="A230" s="282" t="s">
        <v>365</v>
      </c>
      <c r="B230" s="302">
        <f>'Ind T6'!V89</f>
        <v>4.0981548052366703</v>
      </c>
      <c r="C230" s="299" t="str">
        <f>CONCATENATE("(",ROUND((B230/$H231)*100,1),")")</f>
        <v>(13.7)</v>
      </c>
      <c r="D230" s="302">
        <f>'Ind T6'!W89</f>
        <v>2.9020007533110612</v>
      </c>
      <c r="E230" s="299" t="str">
        <f>CONCATENATE("(",ROUND((D230/$H231)*100,1),")")</f>
        <v>(9.7)</v>
      </c>
      <c r="F230" s="302">
        <f>'Ind T6'!X89</f>
        <v>0.11930478916340033</v>
      </c>
      <c r="G230" s="299" t="str">
        <f>CONCATENATE("(",ROUND((F230/$H231)*100,1),")")</f>
        <v>(0.4)</v>
      </c>
      <c r="H230" s="302">
        <f t="shared" ref="H230" si="181">SUM(B230,D230,F230)</f>
        <v>7.119460347711132</v>
      </c>
      <c r="I230" s="299" t="str">
        <f>CONCATENATE("(",ROUND((H230/$H231)*100,1),")")</f>
        <v>(23.7)</v>
      </c>
      <c r="K230" s="302">
        <f t="shared" ref="K230:K231" si="182">B230-B220</f>
        <v>0.85568391520832687</v>
      </c>
      <c r="L230" s="302">
        <f t="shared" ref="L230:L231" si="183">D230-D220</f>
        <v>0.72366548473601311</v>
      </c>
      <c r="M230" s="302">
        <f t="shared" ref="M230:M231" si="184">F230-F220</f>
        <v>1.0924426011710175E-2</v>
      </c>
      <c r="N230" s="302">
        <f t="shared" ref="N230:N231" si="185">SUM(K230:M230)</f>
        <v>1.59027382595605</v>
      </c>
    </row>
    <row r="231" spans="1:14" x14ac:dyDescent="0.2">
      <c r="A231" s="282" t="s">
        <v>363</v>
      </c>
      <c r="B231" s="302">
        <f>SUM(B229:B230)</f>
        <v>19.586316653498372</v>
      </c>
      <c r="C231" s="299" t="str">
        <f>CONCATENATE("(",ROUND((B231/$H231)*100,1),")")</f>
        <v>(65.3)</v>
      </c>
      <c r="D231" s="302">
        <f>SUM(D229:D230)</f>
        <v>5.9415196895932638</v>
      </c>
      <c r="E231" s="299" t="str">
        <f>CONCATENATE("(",ROUND((D231/$H231)*100,1),")")</f>
        <v>(19.8)</v>
      </c>
      <c r="F231" s="302">
        <f>SUM(F229:F230)</f>
        <v>4.4601636569083762</v>
      </c>
      <c r="G231" s="299" t="str">
        <f>CONCATENATE("(",ROUND((F231/$H231)*100,1),")")</f>
        <v>(14.9)</v>
      </c>
      <c r="H231" s="302">
        <f>SUM(H229:H230)</f>
        <v>29.988000000000014</v>
      </c>
      <c r="I231" s="299" t="str">
        <f>CONCATENATE("(",ROUND((H231/$H231)*100,1),")")</f>
        <v>(100)</v>
      </c>
      <c r="K231" s="302">
        <f t="shared" si="182"/>
        <v>2.7569643492673066</v>
      </c>
      <c r="L231" s="302">
        <f t="shared" si="183"/>
        <v>1.2481548263422546</v>
      </c>
      <c r="M231" s="302">
        <f t="shared" si="184"/>
        <v>0.72888082439048185</v>
      </c>
      <c r="N231" s="302">
        <f t="shared" si="185"/>
        <v>4.7340000000000426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4.1865626951337669</v>
      </c>
      <c r="C240" s="299" t="str">
        <f>CONCATENATE("(",ROUND((B240/$H242)*100,1),")")</f>
        <v>(20.9)</v>
      </c>
      <c r="D240" s="302">
        <f>'Ind T6'!M99</f>
        <v>4.4539550391233949</v>
      </c>
      <c r="E240" s="299" t="str">
        <f>CONCATENATE("(",ROUND((D240/$H242)*100,1),")")</f>
        <v>(22.3)</v>
      </c>
      <c r="F240" s="302">
        <f>'Ind T6'!N99</f>
        <v>0.40518292723143212</v>
      </c>
      <c r="G240" s="299" t="str">
        <f>CONCATENATE("(",ROUND((F240/$H242)*100,1),")")</f>
        <v>(2)</v>
      </c>
      <c r="H240" s="302">
        <f>SUM(B240,D240,F240)</f>
        <v>9.0457006614885955</v>
      </c>
      <c r="I240" s="299" t="str">
        <f>CONCATENATE("(",ROUND((H240/$H242)*100,1),")")</f>
        <v>(45.2)</v>
      </c>
      <c r="K240" s="302">
        <f>B245-B240</f>
        <v>0.30829525006906344</v>
      </c>
      <c r="L240" s="302">
        <f>D245-D240</f>
        <v>0.34053082404455903</v>
      </c>
      <c r="M240" s="302">
        <f>F245-F240</f>
        <v>1.9280807018215829E-2</v>
      </c>
      <c r="N240" s="302">
        <f>SUM(K240:M240)</f>
        <v>0.66810688113183825</v>
      </c>
    </row>
    <row r="241" spans="1:14" x14ac:dyDescent="0.2">
      <c r="A241" s="282" t="s">
        <v>365</v>
      </c>
      <c r="B241" s="302">
        <f>'Ind T6'!L98</f>
        <v>3.5638846476931842</v>
      </c>
      <c r="C241" s="299" t="str">
        <f>CONCATENATE("(",ROUND((B241/$H242)*100,1),")")</f>
        <v>(17.8)</v>
      </c>
      <c r="D241" s="302">
        <f>'Ind T6'!M98</f>
        <v>6.7582896335180447</v>
      </c>
      <c r="E241" s="299" t="str">
        <f>CONCATENATE("(",ROUND((D241/$H242)*100,1),")")</f>
        <v>(33.8)</v>
      </c>
      <c r="F241" s="302">
        <f>'Ind T6'!N98</f>
        <v>0.6351250573001842</v>
      </c>
      <c r="G241" s="299" t="str">
        <f>CONCATENATE("(",ROUND((F241/$H242)*100,1),")")</f>
        <v>(3.2)</v>
      </c>
      <c r="H241" s="302">
        <f t="shared" ref="H241" si="186">SUM(B241,D241,F241)</f>
        <v>10.957299338511413</v>
      </c>
      <c r="I241" s="299" t="str">
        <f>CONCATENATE("(",ROUND((H241/$H242)*100,1),")")</f>
        <v>(54.8)</v>
      </c>
      <c r="K241" s="302">
        <f t="shared" ref="K241:K242" si="187">B246-B241</f>
        <v>0.26046113380817015</v>
      </c>
      <c r="L241" s="302">
        <f t="shared" ref="L241:L242" si="188">D246-D241</f>
        <v>0.46396190274760407</v>
      </c>
      <c r="M241" s="302">
        <f t="shared" ref="M241:M242" si="189">F246-F241</f>
        <v>2.8470082312417322E-2</v>
      </c>
      <c r="N241" s="302">
        <f t="shared" ref="N241:N242" si="190">SUM(K241:M241)</f>
        <v>0.75289311886819155</v>
      </c>
    </row>
    <row r="242" spans="1:14" x14ac:dyDescent="0.2">
      <c r="A242" s="282" t="s">
        <v>363</v>
      </c>
      <c r="B242" s="302">
        <f>SUM(B240:B241)</f>
        <v>7.7504473428269511</v>
      </c>
      <c r="C242" s="299" t="str">
        <f>CONCATENATE("(",ROUND((B242/$H242)*100,1),")")</f>
        <v>(38.7)</v>
      </c>
      <c r="D242" s="302">
        <f>SUM(D240:D241)</f>
        <v>11.21224467264144</v>
      </c>
      <c r="E242" s="299" t="str">
        <f>CONCATENATE("(",ROUND((D242/$H242)*100,1),")")</f>
        <v>(56.1)</v>
      </c>
      <c r="F242" s="302">
        <f>SUM(F240:F241)</f>
        <v>1.0403079845316163</v>
      </c>
      <c r="G242" s="299" t="str">
        <f>CONCATENATE("(",ROUND((F242/$H242)*100,1),")")</f>
        <v>(5.2)</v>
      </c>
      <c r="H242" s="302">
        <f>SUM(H240:H241)</f>
        <v>20.003000000000007</v>
      </c>
      <c r="I242" s="299" t="str">
        <f>CONCATENATE("(",ROUND((H242/$H242)*100,1),")")</f>
        <v>(100)</v>
      </c>
      <c r="K242" s="302">
        <f t="shared" si="187"/>
        <v>0.5687563838772336</v>
      </c>
      <c r="L242" s="302">
        <f t="shared" si="188"/>
        <v>0.80449272679216222</v>
      </c>
      <c r="M242" s="302">
        <f t="shared" si="189"/>
        <v>4.7750889330633095E-2</v>
      </c>
      <c r="N242" s="302">
        <f t="shared" si="190"/>
        <v>1.4210000000000289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4.4948579452028303</v>
      </c>
      <c r="C245" s="299" t="str">
        <f>CONCATENATE("(",ROUND((B245/$H247)*100,1),")")</f>
        <v>(21)</v>
      </c>
      <c r="D245" s="302">
        <f>'Ind T6'!R99</f>
        <v>4.7944858631679539</v>
      </c>
      <c r="E245" s="299" t="str">
        <f>CONCATENATE("(",ROUND((D245/$H247)*100,1),")")</f>
        <v>(22.4)</v>
      </c>
      <c r="F245" s="302">
        <f>'Ind T6'!S99</f>
        <v>0.42446373424964795</v>
      </c>
      <c r="G245" s="299" t="str">
        <f>CONCATENATE("(",ROUND((F245/$H247)*100,1),")")</f>
        <v>(2)</v>
      </c>
      <c r="H245" s="302">
        <f>SUM(B245,D245,F245)</f>
        <v>9.7138075426204313</v>
      </c>
      <c r="I245" s="299" t="str">
        <f>CONCATENATE("(",ROUND((H245/$H247)*100,1),")")</f>
        <v>(45.3)</v>
      </c>
      <c r="K245" s="302">
        <f>B250-B245</f>
        <v>0.74790466581716597</v>
      </c>
      <c r="L245" s="302">
        <f>D250-D245</f>
        <v>0.70020796710631661</v>
      </c>
      <c r="M245" s="302">
        <f>F250-F245</f>
        <v>5.9359938497918985E-2</v>
      </c>
      <c r="N245" s="302">
        <f>SUM(K245:M245)</f>
        <v>1.5074725714214017</v>
      </c>
    </row>
    <row r="246" spans="1:14" x14ac:dyDescent="0.2">
      <c r="A246" s="282" t="s">
        <v>365</v>
      </c>
      <c r="B246" s="302">
        <f>'Ind T6'!Q98</f>
        <v>3.8243457815013544</v>
      </c>
      <c r="C246" s="299" t="str">
        <f>CONCATENATE("(",ROUND((B246/$H247)*100,1),")")</f>
        <v>(17.9)</v>
      </c>
      <c r="D246" s="302">
        <f>'Ind T6'!R98</f>
        <v>7.2222515362656488</v>
      </c>
      <c r="E246" s="299" t="str">
        <f>CONCATENATE("(",ROUND((D246/$H247)*100,1),")")</f>
        <v>(33.7)</v>
      </c>
      <c r="F246" s="302">
        <f>'Ind T6'!S98</f>
        <v>0.66359513961260153</v>
      </c>
      <c r="G246" s="299" t="str">
        <f>CONCATENATE("(",ROUND((F246/$H247)*100,1),")")</f>
        <v>(3.1)</v>
      </c>
      <c r="H246" s="302">
        <f t="shared" ref="H246" si="191">SUM(B246,D246,F246)</f>
        <v>11.710192457379604</v>
      </c>
      <c r="I246" s="299" t="str">
        <f>CONCATENATE("(",ROUND((H246/$H247)*100,1),")")</f>
        <v>(54.7)</v>
      </c>
      <c r="K246" s="302">
        <f t="shared" ref="K246:K247" si="192">B251-B246</f>
        <v>0.60561449123682909</v>
      </c>
      <c r="L246" s="302">
        <f t="shared" ref="L246:L247" si="193">D251-D246</f>
        <v>0.99825021528396896</v>
      </c>
      <c r="M246" s="302">
        <f t="shared" ref="M246:M247" si="194">F251-F246</f>
        <v>9.16627220577374E-2</v>
      </c>
      <c r="N246" s="302">
        <f t="shared" ref="N246:N247" si="195">SUM(K246:M246)</f>
        <v>1.6955274285785356</v>
      </c>
    </row>
    <row r="247" spans="1:14" x14ac:dyDescent="0.2">
      <c r="A247" s="282" t="s">
        <v>363</v>
      </c>
      <c r="B247" s="302">
        <f>SUM(B245:B246)</f>
        <v>8.3192037267041847</v>
      </c>
      <c r="C247" s="299" t="str">
        <f>CONCATENATE("(",ROUND((B247/$H247)*100,1),")")</f>
        <v>(38.8)</v>
      </c>
      <c r="D247" s="302">
        <f>SUM(D245:D246)</f>
        <v>12.016737399433602</v>
      </c>
      <c r="E247" s="299" t="str">
        <f>CONCATENATE("(",ROUND((D247/$H247)*100,1),")")</f>
        <v>(56.1)</v>
      </c>
      <c r="F247" s="302">
        <f>SUM(F245:F246)</f>
        <v>1.0880588738622494</v>
      </c>
      <c r="G247" s="299" t="str">
        <f>CONCATENATE("(",ROUND((F247/$H247)*100,1),")")</f>
        <v>(5.1)</v>
      </c>
      <c r="H247" s="302">
        <f>SUM(H245:H246)</f>
        <v>21.424000000000035</v>
      </c>
      <c r="I247" s="299" t="str">
        <f>CONCATENATE("(",ROUND((H247/$H247)*100,1),")")</f>
        <v>(100)</v>
      </c>
      <c r="K247" s="302">
        <f t="shared" si="192"/>
        <v>1.3535191570539951</v>
      </c>
      <c r="L247" s="302">
        <f t="shared" si="193"/>
        <v>1.6984581823902865</v>
      </c>
      <c r="M247" s="302">
        <f t="shared" si="194"/>
        <v>0.15102266055565639</v>
      </c>
      <c r="N247" s="302">
        <f t="shared" si="195"/>
        <v>3.2029999999999381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5.2427626110199963</v>
      </c>
      <c r="C250" s="299" t="str">
        <f>CONCATENATE("(",ROUND((B250/$H252)*100,1),")")</f>
        <v>(21.3)</v>
      </c>
      <c r="D250" s="302">
        <f>'Ind T6'!W99</f>
        <v>5.4946938302742705</v>
      </c>
      <c r="E250" s="299" t="str">
        <f>CONCATENATE("(",ROUND((D250/$H252)*100,1),")")</f>
        <v>(22.3)</v>
      </c>
      <c r="F250" s="302">
        <f>'Ind T6'!X99</f>
        <v>0.48382367274756694</v>
      </c>
      <c r="G250" s="299" t="str">
        <f>CONCATENATE("(",ROUND((F250/$H252)*100,1),")")</f>
        <v>(2)</v>
      </c>
      <c r="H250" s="302">
        <f>SUM(B250,D250,F250)</f>
        <v>11.221280114041834</v>
      </c>
      <c r="I250" s="299" t="str">
        <f>CONCATENATE("(",ROUND((H250/$H252)*100,1),")")</f>
        <v>(45.6)</v>
      </c>
      <c r="K250" s="302">
        <f>B250-B240</f>
        <v>1.0561999158862294</v>
      </c>
      <c r="L250" s="302">
        <f>D250-D240</f>
        <v>1.0407387911508756</v>
      </c>
      <c r="M250" s="302">
        <f>F250-F240</f>
        <v>7.8640745516134813E-2</v>
      </c>
      <c r="N250" s="302">
        <f>SUM(K250:M250)</f>
        <v>2.1755794525532397</v>
      </c>
    </row>
    <row r="251" spans="1:14" x14ac:dyDescent="0.2">
      <c r="A251" s="282" t="s">
        <v>365</v>
      </c>
      <c r="B251" s="302">
        <f>'Ind T6'!V98</f>
        <v>4.4299602727381835</v>
      </c>
      <c r="C251" s="299" t="str">
        <f>CONCATENATE("(",ROUND((B251/$H252)*100,1),")")</f>
        <v>(18)</v>
      </c>
      <c r="D251" s="302">
        <f>'Ind T6'!W98</f>
        <v>8.2205017515496177</v>
      </c>
      <c r="E251" s="299" t="str">
        <f>CONCATENATE("(",ROUND((D251/$H252)*100,1),")")</f>
        <v>(33.4)</v>
      </c>
      <c r="F251" s="302">
        <f>'Ind T6'!X98</f>
        <v>0.75525786167033893</v>
      </c>
      <c r="G251" s="299" t="str">
        <f>CONCATENATE("(",ROUND((F251/$H252)*100,1),")")</f>
        <v>(3.1)</v>
      </c>
      <c r="H251" s="302">
        <f t="shared" ref="H251" si="196">SUM(B251,D251,F251)</f>
        <v>13.40571988595814</v>
      </c>
      <c r="I251" s="299" t="str">
        <f>CONCATENATE("(",ROUND((H251/$H252)*100,1),")")</f>
        <v>(54.4)</v>
      </c>
      <c r="K251" s="302">
        <f t="shared" ref="K251:K252" si="197">B251-B241</f>
        <v>0.86607562504499924</v>
      </c>
      <c r="L251" s="302">
        <f t="shared" ref="L251:L252" si="198">D251-D241</f>
        <v>1.462212118031573</v>
      </c>
      <c r="M251" s="302">
        <f t="shared" ref="M251:M252" si="199">F251-F241</f>
        <v>0.12013280437015472</v>
      </c>
      <c r="N251" s="302">
        <f t="shared" ref="N251:N252" si="200">SUM(K251:M251)</f>
        <v>2.4484205474467271</v>
      </c>
    </row>
    <row r="252" spans="1:14" x14ac:dyDescent="0.2">
      <c r="A252" s="282" t="s">
        <v>363</v>
      </c>
      <c r="B252" s="302">
        <f>SUM(B250:B251)</f>
        <v>9.6727228837581798</v>
      </c>
      <c r="C252" s="299" t="str">
        <f>CONCATENATE("(",ROUND((B252/$H252)*100,1),")")</f>
        <v>(39.3)</v>
      </c>
      <c r="D252" s="302">
        <f>SUM(D250:D251)</f>
        <v>13.715195581823888</v>
      </c>
      <c r="E252" s="299" t="str">
        <f>CONCATENATE("(",ROUND((D252/$H252)*100,1),")")</f>
        <v>(55.7)</v>
      </c>
      <c r="F252" s="302">
        <f>SUM(F250:F251)</f>
        <v>1.2390815344179058</v>
      </c>
      <c r="G252" s="299" t="str">
        <f>CONCATENATE("(",ROUND((F252/$H252)*100,1),")")</f>
        <v>(5)</v>
      </c>
      <c r="H252" s="302">
        <f>SUM(H250:H251)</f>
        <v>24.626999999999974</v>
      </c>
      <c r="I252" s="299" t="str">
        <f>CONCATENATE("(",ROUND((H252/$H252)*100,1),")")</f>
        <v>(100)</v>
      </c>
      <c r="K252" s="302">
        <f t="shared" si="197"/>
        <v>1.9222755409312287</v>
      </c>
      <c r="L252" s="302">
        <f t="shared" si="198"/>
        <v>2.5029509091824487</v>
      </c>
      <c r="M252" s="302">
        <f t="shared" si="199"/>
        <v>0.19877354988628948</v>
      </c>
      <c r="N252" s="302">
        <f t="shared" si="200"/>
        <v>4.6239999999999668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0.25957087548288532</v>
      </c>
      <c r="C261" s="299" t="str">
        <f>CONCATENATE("(",ROUND((B261/$H263)*100,1),")")</f>
        <v>(16.6)</v>
      </c>
      <c r="D261" s="302">
        <f>'Ind T6'!M108</f>
        <v>0.15147346071882198</v>
      </c>
      <c r="E261" s="299" t="str">
        <f>CONCATENATE("(",ROUND((D261/$H263)*100,1),")")</f>
        <v>(9.7)</v>
      </c>
      <c r="F261" s="302">
        <f>'Ind T6'!N108</f>
        <v>0.56428025479562638</v>
      </c>
      <c r="G261" s="299" t="str">
        <f>CONCATENATE("(",ROUND((F261/$H263)*100,1),")")</f>
        <v>(36)</v>
      </c>
      <c r="H261" s="302">
        <f>SUM(B261,D261,F261)</f>
        <v>0.97532459099733371</v>
      </c>
      <c r="I261" s="299" t="str">
        <f>CONCATENATE("(",ROUND((H261/$H263)*100,1),")")</f>
        <v>(62.2)</v>
      </c>
      <c r="K261" s="302">
        <f>B266-B261</f>
        <v>-7.6153340457709717E-3</v>
      </c>
      <c r="L261" s="302">
        <f>D266-D261</f>
        <v>3.3579143155631486E-3</v>
      </c>
      <c r="M261" s="302">
        <f>F266-F261</f>
        <v>-9.9976253645122082E-3</v>
      </c>
      <c r="N261" s="302">
        <f>SUM(K261:M261)</f>
        <v>-1.4255045094720031E-2</v>
      </c>
    </row>
    <row r="262" spans="1:14" x14ac:dyDescent="0.2">
      <c r="A262" s="282" t="s">
        <v>365</v>
      </c>
      <c r="B262" s="302">
        <f>'Ind T6'!L107</f>
        <v>0.15911077806569096</v>
      </c>
      <c r="C262" s="299" t="str">
        <f>CONCATENATE("(",ROUND((B262/$H263)*100,1),")")</f>
        <v>(10.1)</v>
      </c>
      <c r="D262" s="302">
        <f>'Ind T6'!M107</f>
        <v>0.21825103034402932</v>
      </c>
      <c r="E262" s="299" t="str">
        <f>CONCATENATE("(",ROUND((D262/$H263)*100,1),")")</f>
        <v>(13.9)</v>
      </c>
      <c r="F262" s="302">
        <f>'Ind T6'!N107</f>
        <v>0.21531360059294732</v>
      </c>
      <c r="G262" s="299" t="str">
        <f>CONCATENATE("(",ROUND((F262/$H263)*100,1),")")</f>
        <v>(13.7)</v>
      </c>
      <c r="H262" s="302">
        <f t="shared" ref="H262" si="201">SUM(B262,D262,F262)</f>
        <v>0.59267540900266757</v>
      </c>
      <c r="I262" s="299" t="str">
        <f>CONCATENATE("(",ROUND((H262/$H263)*100,1),")")</f>
        <v>(37.8)</v>
      </c>
      <c r="K262" s="302">
        <f t="shared" ref="K262:K263" si="202">B267-B262</f>
        <v>-3.9859765437568195E-3</v>
      </c>
      <c r="L262" s="302">
        <f t="shared" ref="L262:L263" si="203">D267-D262</f>
        <v>-2.2891376874205616E-3</v>
      </c>
      <c r="M262" s="302">
        <f t="shared" ref="M262:M263" si="204">F267-F262</f>
        <v>-7.4698406741028345E-3</v>
      </c>
      <c r="N262" s="302">
        <f t="shared" ref="N262:N263" si="205">SUM(K262:M262)</f>
        <v>-1.3744954905280216E-2</v>
      </c>
    </row>
    <row r="263" spans="1:14" x14ac:dyDescent="0.2">
      <c r="A263" s="282" t="s">
        <v>363</v>
      </c>
      <c r="B263" s="302">
        <f>SUM(B261:B262)</f>
        <v>0.41868165354857628</v>
      </c>
      <c r="C263" s="299" t="str">
        <f>CONCATENATE("(",ROUND((B263/$H263)*100,1),")")</f>
        <v>(26.7)</v>
      </c>
      <c r="D263" s="302">
        <f>SUM(D261:D262)</f>
        <v>0.36972449106285132</v>
      </c>
      <c r="E263" s="299" t="str">
        <f>CONCATENATE("(",ROUND((D263/$H263)*100,1),")")</f>
        <v>(23.6)</v>
      </c>
      <c r="F263" s="302">
        <f>SUM(F261:F262)</f>
        <v>0.77959385538857373</v>
      </c>
      <c r="G263" s="299" t="str">
        <f>CONCATENATE("(",ROUND((F263/$H263)*100,1),")")</f>
        <v>(49.7)</v>
      </c>
      <c r="H263" s="302">
        <f>SUM(H261:H262)</f>
        <v>1.5680000000000014</v>
      </c>
      <c r="I263" s="299" t="str">
        <f>CONCATENATE("(",ROUND((H263/$H263)*100,1),")")</f>
        <v>(100)</v>
      </c>
      <c r="K263" s="302">
        <f t="shared" si="202"/>
        <v>-1.1601310589527791E-2</v>
      </c>
      <c r="L263" s="302">
        <f t="shared" si="203"/>
        <v>1.0687766281425315E-3</v>
      </c>
      <c r="M263" s="302">
        <f t="shared" si="204"/>
        <v>-1.7467466038615043E-2</v>
      </c>
      <c r="N263" s="302">
        <f t="shared" si="205"/>
        <v>-2.8000000000000302E-2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0.25195554143711435</v>
      </c>
      <c r="C266" s="299" t="str">
        <f>CONCATENATE("(",ROUND((B266/$H268)*100,1),")")</f>
        <v>(16.4)</v>
      </c>
      <c r="D266" s="302">
        <f>'Ind T6'!R108</f>
        <v>0.15483137503438513</v>
      </c>
      <c r="E266" s="299" t="str">
        <f>CONCATENATE("(",ROUND((D266/$H268)*100,1),")")</f>
        <v>(10.1)</v>
      </c>
      <c r="F266" s="302">
        <f>'Ind T6'!S108</f>
        <v>0.55428262943111417</v>
      </c>
      <c r="G266" s="299" t="str">
        <f>CONCATENATE("(",ROUND((F266/$H268)*100,1),")")</f>
        <v>(36)</v>
      </c>
      <c r="H266" s="302">
        <f>SUM(B266,D266,F266)</f>
        <v>0.96106954590261362</v>
      </c>
      <c r="I266" s="299" t="str">
        <f>CONCATENATE("(",ROUND((H266/$H268)*100,1),")")</f>
        <v>(62.4)</v>
      </c>
      <c r="K266" s="302">
        <f>B271-B266</f>
        <v>3.9752846012308662E-4</v>
      </c>
      <c r="L266" s="302">
        <f>D271-D266</f>
        <v>1.2392896563156952E-2</v>
      </c>
      <c r="M266" s="302">
        <f>F271-F266</f>
        <v>1.2264200649542034E-2</v>
      </c>
      <c r="N266" s="302">
        <f>SUM(K266:M266)</f>
        <v>2.5054625672822073E-2</v>
      </c>
    </row>
    <row r="267" spans="1:14" x14ac:dyDescent="0.2">
      <c r="A267" s="282" t="s">
        <v>365</v>
      </c>
      <c r="B267" s="302">
        <f>'Ind T6'!Q107</f>
        <v>0.15512480152193414</v>
      </c>
      <c r="C267" s="299" t="str">
        <f>CONCATENATE("(",ROUND((B267/$H268)*100,1),")")</f>
        <v>(10.1)</v>
      </c>
      <c r="D267" s="302">
        <f>'Ind T6'!R107</f>
        <v>0.21596189265660876</v>
      </c>
      <c r="E267" s="299" t="str">
        <f>CONCATENATE("(",ROUND((D267/$H268)*100,1),")")</f>
        <v>(14)</v>
      </c>
      <c r="F267" s="302">
        <f>'Ind T6'!S107</f>
        <v>0.20784375991884449</v>
      </c>
      <c r="G267" s="299" t="str">
        <f>CONCATENATE("(",ROUND((F267/$H268)*100,1),")")</f>
        <v>(13.5)</v>
      </c>
      <c r="H267" s="302">
        <f t="shared" ref="H267" si="206">SUM(B267,D267,F267)</f>
        <v>0.57893045409738741</v>
      </c>
      <c r="I267" s="299" t="str">
        <f>CONCATENATE("(",ROUND((H267/$H268)*100,1),")")</f>
        <v>(37.6)</v>
      </c>
      <c r="K267" s="302">
        <f t="shared" ref="K267:K268" si="207">B272-B267</f>
        <v>3.1951934748732369E-3</v>
      </c>
      <c r="L267" s="302">
        <f t="shared" ref="L267:L268" si="208">D272-D267</f>
        <v>3.2203006609896889E-3</v>
      </c>
      <c r="M267" s="302">
        <f t="shared" ref="M267:M268" si="209">F272-F267</f>
        <v>-6.4701198086875578E-3</v>
      </c>
      <c r="N267" s="302">
        <f t="shared" ref="N267:N268" si="210">SUM(K267:M267)</f>
        <v>-5.4625672824631932E-5</v>
      </c>
    </row>
    <row r="268" spans="1:14" x14ac:dyDescent="0.2">
      <c r="A268" s="282" t="s">
        <v>363</v>
      </c>
      <c r="B268" s="302">
        <f>SUM(B266:B267)</f>
        <v>0.40708034295904849</v>
      </c>
      <c r="C268" s="299" t="str">
        <f>CONCATENATE("(",ROUND((B268/$H268)*100,1),")")</f>
        <v>(26.4)</v>
      </c>
      <c r="D268" s="302">
        <f>SUM(D266:D267)</f>
        <v>0.37079326769099386</v>
      </c>
      <c r="E268" s="299" t="str">
        <f>CONCATENATE("(",ROUND((D268/$H268)*100,1),")")</f>
        <v>(24.1)</v>
      </c>
      <c r="F268" s="302">
        <f>SUM(F266:F267)</f>
        <v>0.76212638934995869</v>
      </c>
      <c r="G268" s="299" t="str">
        <f>CONCATENATE("(",ROUND((F268/$H268)*100,1),")")</f>
        <v>(49.5)</v>
      </c>
      <c r="H268" s="302">
        <f>SUM(H266:H267)</f>
        <v>1.5400000000000009</v>
      </c>
      <c r="I268" s="299" t="str">
        <f>CONCATENATE("(",ROUND((H268/$H268)*100,1),")")</f>
        <v>(100)</v>
      </c>
      <c r="K268" s="302">
        <f t="shared" si="207"/>
        <v>3.5927219349963235E-3</v>
      </c>
      <c r="L268" s="302">
        <f t="shared" si="208"/>
        <v>1.5613197224146669E-2</v>
      </c>
      <c r="M268" s="302">
        <f t="shared" si="209"/>
        <v>5.7940808408544209E-3</v>
      </c>
      <c r="N268" s="302">
        <f t="shared" si="210"/>
        <v>2.4999999999997413E-2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0.25235306989723744</v>
      </c>
      <c r="C271" s="299" t="str">
        <f>CONCATENATE("(",ROUND((B271/$H273)*100,1),")")</f>
        <v>(16.1)</v>
      </c>
      <c r="D271" s="302">
        <f>'Ind T6'!W108</f>
        <v>0.16722427159754208</v>
      </c>
      <c r="E271" s="299" t="str">
        <f>CONCATENATE("(",ROUND((D271/$H273)*100,1),")")</f>
        <v>(10.7)</v>
      </c>
      <c r="F271" s="302">
        <f>'Ind T6'!X108</f>
        <v>0.56654683008065621</v>
      </c>
      <c r="G271" s="299" t="str">
        <f>CONCATENATE("(",ROUND((F271/$H273)*100,1),")")</f>
        <v>(36.2)</v>
      </c>
      <c r="H271" s="302">
        <f>SUM(B271,D271,F271)</f>
        <v>0.98612417157543575</v>
      </c>
      <c r="I271" s="299" t="str">
        <f>CONCATENATE("(",ROUND((H271/$H273)*100,1),")")</f>
        <v>(63)</v>
      </c>
      <c r="K271" s="302">
        <f>B271-B261</f>
        <v>-7.2178055856478851E-3</v>
      </c>
      <c r="L271" s="302">
        <f>D271-D261</f>
        <v>1.5750810878720101E-2</v>
      </c>
      <c r="M271" s="302">
        <f>F271-F261</f>
        <v>2.266575285029826E-3</v>
      </c>
      <c r="N271" s="302">
        <f>SUM(K271:M271)</f>
        <v>1.0799580578102042E-2</v>
      </c>
    </row>
    <row r="272" spans="1:14" x14ac:dyDescent="0.2">
      <c r="A272" s="282" t="s">
        <v>365</v>
      </c>
      <c r="B272" s="302">
        <f>'Ind T6'!V107</f>
        <v>0.15831999499680738</v>
      </c>
      <c r="C272" s="299" t="str">
        <f>CONCATENATE("(",ROUND((B272/$H273)*100,1),")")</f>
        <v>(10.1)</v>
      </c>
      <c r="D272" s="302">
        <f>'Ind T6'!W107</f>
        <v>0.21918219331759844</v>
      </c>
      <c r="E272" s="299" t="str">
        <f>CONCATENATE("(",ROUND((D272/$H273)*100,1),")")</f>
        <v>(14)</v>
      </c>
      <c r="F272" s="302">
        <f>'Ind T6'!X107</f>
        <v>0.20137364011015693</v>
      </c>
      <c r="G272" s="299" t="str">
        <f>CONCATENATE("(",ROUND((F272/$H273)*100,1),")")</f>
        <v>(12.9)</v>
      </c>
      <c r="H272" s="302">
        <f t="shared" ref="H272" si="211">SUM(B272,D272,F272)</f>
        <v>0.57887582842456276</v>
      </c>
      <c r="I272" s="299" t="str">
        <f>CONCATENATE("(",ROUND((H272/$H273)*100,1),")")</f>
        <v>(37)</v>
      </c>
      <c r="K272" s="302">
        <f t="shared" ref="K272:K273" si="212">B272-B262</f>
        <v>-7.9078306888358263E-4</v>
      </c>
      <c r="L272" s="302">
        <f t="shared" ref="L272:L273" si="213">D272-D262</f>
        <v>9.3116297356912736E-4</v>
      </c>
      <c r="M272" s="302">
        <f t="shared" ref="M272:M273" si="214">F272-F262</f>
        <v>-1.3939960482790392E-2</v>
      </c>
      <c r="N272" s="302">
        <f t="shared" ref="N272:N273" si="215">SUM(K272:M272)</f>
        <v>-1.3799580578104848E-2</v>
      </c>
    </row>
    <row r="273" spans="1:14" x14ac:dyDescent="0.2">
      <c r="A273" s="282" t="s">
        <v>363</v>
      </c>
      <c r="B273" s="302">
        <f>SUM(B271:B272)</f>
        <v>0.41067306489404481</v>
      </c>
      <c r="C273" s="299" t="str">
        <f>CONCATENATE("(",ROUND((B273/$H273)*100,1),")")</f>
        <v>(26.2)</v>
      </c>
      <c r="D273" s="302">
        <f>SUM(D271:D272)</f>
        <v>0.38640646491514052</v>
      </c>
      <c r="E273" s="299" t="str">
        <f>CONCATENATE("(",ROUND((D273/$H273)*100,1),")")</f>
        <v>(24.7)</v>
      </c>
      <c r="F273" s="302">
        <f>SUM(F271:F272)</f>
        <v>0.76792047019081311</v>
      </c>
      <c r="G273" s="299" t="str">
        <f>CONCATENATE("(",ROUND((F273/$H273)*100,1),")")</f>
        <v>(49.1)</v>
      </c>
      <c r="H273" s="302">
        <f>SUM(H271:H272)</f>
        <v>1.5649999999999986</v>
      </c>
      <c r="I273" s="299" t="str">
        <f>CONCATENATE("(",ROUND((H273/$H273)*100,1),")")</f>
        <v>(100)</v>
      </c>
      <c r="K273" s="302">
        <f t="shared" si="212"/>
        <v>-8.0085886545314677E-3</v>
      </c>
      <c r="L273" s="302">
        <f t="shared" si="213"/>
        <v>1.66819738522892E-2</v>
      </c>
      <c r="M273" s="302">
        <f t="shared" si="214"/>
        <v>-1.1673385197760622E-2</v>
      </c>
      <c r="N273" s="302">
        <f t="shared" si="215"/>
        <v>-3.0000000000028892E-3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4.4507182336292193</v>
      </c>
      <c r="C282" s="299" t="str">
        <f>CONCATENATE("(",ROUND((B282/$H284)*100,1),")")</f>
        <v>(54.6)</v>
      </c>
      <c r="D282" s="302">
        <f>'Ind T6'!M117</f>
        <v>0.23640143449481132</v>
      </c>
      <c r="E282" s="299" t="str">
        <f>CONCATENATE("(",ROUND((D282/$H284)*100,1),")")</f>
        <v>(2.9)</v>
      </c>
      <c r="F282" s="302">
        <f>'Ind T6'!N117</f>
        <v>1.1242532592901482</v>
      </c>
      <c r="G282" s="299" t="str">
        <f>CONCATENATE("(",ROUND((F282/$H284)*100,1),")")</f>
        <v>(13.8)</v>
      </c>
      <c r="H282" s="302">
        <f>SUM(B282,D282,F282)</f>
        <v>5.8113729274141788</v>
      </c>
      <c r="I282" s="299" t="str">
        <f>CONCATENATE("(",ROUND((H282/$H284)*100,1),")")</f>
        <v>(71.3)</v>
      </c>
      <c r="K282" s="302">
        <f>B287-B282</f>
        <v>0.25630295532730152</v>
      </c>
      <c r="L282" s="302">
        <f>D287-D282</f>
        <v>1.7235910872272719E-2</v>
      </c>
      <c r="M282" s="302">
        <f>F287-F282</f>
        <v>0.10100845408077874</v>
      </c>
      <c r="N282" s="302">
        <f>SUM(K282:M282)</f>
        <v>0.37454732028035298</v>
      </c>
    </row>
    <row r="283" spans="1:14" x14ac:dyDescent="0.2">
      <c r="A283" s="282" t="s">
        <v>365</v>
      </c>
      <c r="B283" s="302">
        <f>'Ind T6'!L116</f>
        <v>1.7824645242519692</v>
      </c>
      <c r="C283" s="299" t="str">
        <f>CONCATENATE("(",ROUND((B283/$H284)*100,1),")")</f>
        <v>(21.9)</v>
      </c>
      <c r="D283" s="302">
        <f>'Ind T6'!M116</f>
        <v>0.37803603121528234</v>
      </c>
      <c r="E283" s="299" t="str">
        <f>CONCATENATE("(",ROUND((D283/$H284)*100,1),")")</f>
        <v>(4.6)</v>
      </c>
      <c r="F283" s="302">
        <f>'Ind T6'!N116</f>
        <v>0.17612651711855576</v>
      </c>
      <c r="G283" s="299" t="str">
        <f>CONCATENATE("(",ROUND((F283/$H284)*100,1),")")</f>
        <v>(2.2)</v>
      </c>
      <c r="H283" s="302">
        <f t="shared" ref="H283" si="216">SUM(B283,D283,F283)</f>
        <v>2.3366270725858076</v>
      </c>
      <c r="I283" s="299" t="str">
        <f>CONCATENATE("(",ROUND((H283/$H284)*100,1),")")</f>
        <v>(28.7)</v>
      </c>
      <c r="K283" s="302">
        <f t="shared" ref="K283:K284" si="217">B288-B283</f>
        <v>0.16089929212162235</v>
      </c>
      <c r="L283" s="302">
        <f t="shared" ref="L283:L284" si="218">D288-D283</f>
        <v>1.9106654294165359E-2</v>
      </c>
      <c r="M283" s="302">
        <f t="shared" ref="M283:M284" si="219">F288-F283</f>
        <v>1.4446733303838055E-2</v>
      </c>
      <c r="N283" s="302">
        <f t="shared" ref="N283:N284" si="220">SUM(K283:M283)</f>
        <v>0.19445267971962577</v>
      </c>
    </row>
    <row r="284" spans="1:14" x14ac:dyDescent="0.2">
      <c r="A284" s="282" t="s">
        <v>363</v>
      </c>
      <c r="B284" s="302">
        <f>SUM(B282:B283)</f>
        <v>6.2331827578811883</v>
      </c>
      <c r="C284" s="299" t="str">
        <f>CONCATENATE("(",ROUND((B284/$H284)*100,1),")")</f>
        <v>(76.5)</v>
      </c>
      <c r="D284" s="302">
        <f>SUM(D282:D283)</f>
        <v>0.61443746571009372</v>
      </c>
      <c r="E284" s="299" t="str">
        <f>CONCATENATE("(",ROUND((D284/$H284)*100,1),")")</f>
        <v>(7.5)</v>
      </c>
      <c r="F284" s="302">
        <f>SUM(F282:F283)</f>
        <v>1.3003797764087039</v>
      </c>
      <c r="G284" s="299" t="str">
        <f>CONCATENATE("(",ROUND((F284/$H284)*100,1),")")</f>
        <v>(16)</v>
      </c>
      <c r="H284" s="302">
        <f>SUM(H282:H283)</f>
        <v>8.1479999999999855</v>
      </c>
      <c r="I284" s="299" t="str">
        <f>CONCATENATE("(",ROUND((H284/$H284)*100,1),")")</f>
        <v>(100)</v>
      </c>
      <c r="K284" s="302">
        <f t="shared" si="217"/>
        <v>0.41720224744892409</v>
      </c>
      <c r="L284" s="302">
        <f t="shared" si="218"/>
        <v>3.6342565166437968E-2</v>
      </c>
      <c r="M284" s="302">
        <f t="shared" si="219"/>
        <v>0.1154551873846168</v>
      </c>
      <c r="N284" s="302">
        <f t="shared" si="220"/>
        <v>0.56899999999997886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4.7070211889565208</v>
      </c>
      <c r="C287" s="299" t="str">
        <f>CONCATENATE("(",ROUND((B287/$H289)*100,1),")")</f>
        <v>(54)</v>
      </c>
      <c r="D287" s="302">
        <f>'Ind T6'!R117</f>
        <v>0.25363734536708404</v>
      </c>
      <c r="E287" s="299" t="str">
        <f>CONCATENATE("(",ROUND((D287/$H289)*100,1),")")</f>
        <v>(2.9)</v>
      </c>
      <c r="F287" s="302">
        <f>'Ind T6'!S117</f>
        <v>1.2252617133709269</v>
      </c>
      <c r="G287" s="299" t="str">
        <f>CONCATENATE("(",ROUND((F287/$H289)*100,1),")")</f>
        <v>(14.1)</v>
      </c>
      <c r="H287" s="302">
        <f>SUM(B287,D287,F287)</f>
        <v>6.185920247694531</v>
      </c>
      <c r="I287" s="299" t="str">
        <f>CONCATENATE("(",ROUND((H287/$H289)*100,1),")")</f>
        <v>(71)</v>
      </c>
      <c r="K287" s="302">
        <f>B292-B287</f>
        <v>0.22736416532261217</v>
      </c>
      <c r="L287" s="302">
        <f>D292-D287</f>
        <v>1.7320987961660594E-2</v>
      </c>
      <c r="M287" s="302">
        <f>F292-F287</f>
        <v>0.10206326170181046</v>
      </c>
      <c r="N287" s="302">
        <f>SUM(K287:M287)</f>
        <v>0.34674841498608322</v>
      </c>
    </row>
    <row r="288" spans="1:14" x14ac:dyDescent="0.2">
      <c r="A288" s="282" t="s">
        <v>365</v>
      </c>
      <c r="B288" s="302">
        <f>'Ind T6'!Q116</f>
        <v>1.9433638163735916</v>
      </c>
      <c r="C288" s="299" t="str">
        <f>CONCATENATE("(",ROUND((B288/$H289)*100,1),")")</f>
        <v>(22.3)</v>
      </c>
      <c r="D288" s="302">
        <f>'Ind T6'!R116</f>
        <v>0.3971426855094477</v>
      </c>
      <c r="E288" s="299" t="str">
        <f>CONCATENATE("(",ROUND((D288/$H289)*100,1),")")</f>
        <v>(4.6)</v>
      </c>
      <c r="F288" s="302">
        <f>'Ind T6'!S116</f>
        <v>0.19057325042239381</v>
      </c>
      <c r="G288" s="299" t="str">
        <f>CONCATENATE("(",ROUND((F288/$H289)*100,1),")")</f>
        <v>(2.2)</v>
      </c>
      <c r="H288" s="302">
        <f t="shared" ref="H288" si="221">SUM(B288,D288,F288)</f>
        <v>2.5310797523054331</v>
      </c>
      <c r="I288" s="299" t="str">
        <f>CONCATENATE("(",ROUND((H288/$H289)*100,1),")")</f>
        <v>(29)</v>
      </c>
      <c r="K288" s="302">
        <f t="shared" ref="K288:K289" si="222">B293-B288</f>
        <v>0.20460100398944991</v>
      </c>
      <c r="L288" s="302">
        <f t="shared" ref="L288:L289" si="223">D293-D288</f>
        <v>9.4107076981936877E-3</v>
      </c>
      <c r="M288" s="302">
        <f t="shared" ref="M288:M289" si="224">F293-F288</f>
        <v>1.223987332630197E-2</v>
      </c>
      <c r="N288" s="302">
        <f t="shared" ref="N288:N289" si="225">SUM(K288:M288)</f>
        <v>0.22625158501394557</v>
      </c>
    </row>
    <row r="289" spans="1:14" x14ac:dyDescent="0.2">
      <c r="A289" s="282" t="s">
        <v>363</v>
      </c>
      <c r="B289" s="302">
        <f>SUM(B287:B288)</f>
        <v>6.6503850053301123</v>
      </c>
      <c r="C289" s="299" t="str">
        <f>CONCATENATE("(",ROUND((B289/$H289)*100,1),")")</f>
        <v>(76.3)</v>
      </c>
      <c r="D289" s="302">
        <f>SUM(D287:D288)</f>
        <v>0.65078003087653169</v>
      </c>
      <c r="E289" s="299" t="str">
        <f>CONCATENATE("(",ROUND((D289/$H289)*100,1),")")</f>
        <v>(7.5)</v>
      </c>
      <c r="F289" s="302">
        <f>SUM(F287:F288)</f>
        <v>1.4158349637933207</v>
      </c>
      <c r="G289" s="299" t="str">
        <f>CONCATENATE("(",ROUND((F289/$H289)*100,1),")")</f>
        <v>(16.2)</v>
      </c>
      <c r="H289" s="302">
        <f>SUM(H287:H288)</f>
        <v>8.7169999999999632</v>
      </c>
      <c r="I289" s="299" t="str">
        <f>CONCATENATE("(",ROUND((H289/$H289)*100,1),")")</f>
        <v>(100)</v>
      </c>
      <c r="K289" s="302">
        <f t="shared" si="222"/>
        <v>0.43196516931206208</v>
      </c>
      <c r="L289" s="302">
        <f t="shared" si="223"/>
        <v>2.6731695659854338E-2</v>
      </c>
      <c r="M289" s="302">
        <f t="shared" si="224"/>
        <v>0.11430313502811251</v>
      </c>
      <c r="N289" s="302">
        <f t="shared" si="225"/>
        <v>0.57300000000002893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4.9343853542791329</v>
      </c>
      <c r="C292" s="299" t="str">
        <f>CONCATENATE("(",ROUND((B292/$H294)*100,1),")")</f>
        <v>(53.1)</v>
      </c>
      <c r="D292" s="302">
        <f>'Ind T6'!W117</f>
        <v>0.27095833332874464</v>
      </c>
      <c r="E292" s="299" t="str">
        <f>CONCATENATE("(",ROUND((D292/$H294)*100,1),")")</f>
        <v>(2.9)</v>
      </c>
      <c r="F292" s="302">
        <f>'Ind T6'!X117</f>
        <v>1.3273249750727374</v>
      </c>
      <c r="G292" s="299" t="str">
        <f>CONCATENATE("(",ROUND((F292/$H294)*100,1),")")</f>
        <v>(14.3)</v>
      </c>
      <c r="H292" s="302">
        <f>SUM(B292,D292,F292)</f>
        <v>6.5326686626806145</v>
      </c>
      <c r="I292" s="299" t="str">
        <f>CONCATENATE("(",ROUND((H292/$H294)*100,1),")")</f>
        <v>(70.3)</v>
      </c>
      <c r="K292" s="302">
        <f>B292-B282</f>
        <v>0.48366712064991368</v>
      </c>
      <c r="L292" s="302">
        <f>D292-D282</f>
        <v>3.4556898833933314E-2</v>
      </c>
      <c r="M292" s="302">
        <f>F292-F282</f>
        <v>0.2030717157825892</v>
      </c>
      <c r="N292" s="302">
        <f>SUM(K292:M292)</f>
        <v>0.7212957352664362</v>
      </c>
    </row>
    <row r="293" spans="1:14" x14ac:dyDescent="0.2">
      <c r="A293" s="282" t="s">
        <v>365</v>
      </c>
      <c r="B293" s="302">
        <f>'Ind T6'!V116</f>
        <v>2.1479648203630415</v>
      </c>
      <c r="C293" s="299" t="str">
        <f>CONCATENATE("(",ROUND((B293/$H294)*100,1),")")</f>
        <v>(23.1)</v>
      </c>
      <c r="D293" s="302">
        <f>'Ind T6'!W116</f>
        <v>0.40655339320764139</v>
      </c>
      <c r="E293" s="299" t="str">
        <f>CONCATENATE("(",ROUND((D293/$H294)*100,1),")")</f>
        <v>(4.4)</v>
      </c>
      <c r="F293" s="302">
        <f>'Ind T6'!X116</f>
        <v>0.20281312374869578</v>
      </c>
      <c r="G293" s="299" t="str">
        <f>CONCATENATE("(",ROUND((F293/$H294)*100,1),")")</f>
        <v>(2.2)</v>
      </c>
      <c r="H293" s="302">
        <f t="shared" ref="H293" si="226">SUM(B293,D293,F293)</f>
        <v>2.7573313373193784</v>
      </c>
      <c r="I293" s="299" t="str">
        <f>CONCATENATE("(",ROUND((H293/$H294)*100,1),")")</f>
        <v>(29.7)</v>
      </c>
      <c r="K293" s="302">
        <f t="shared" ref="K293:K294" si="227">B293-B283</f>
        <v>0.36550029611107226</v>
      </c>
      <c r="L293" s="302">
        <f t="shared" ref="L293:L294" si="228">D293-D283</f>
        <v>2.8517361992359047E-2</v>
      </c>
      <c r="M293" s="302">
        <f t="shared" ref="M293:M294" si="229">F293-F283</f>
        <v>2.6686606630140025E-2</v>
      </c>
      <c r="N293" s="302">
        <f t="shared" ref="N293:N294" si="230">SUM(K293:M293)</f>
        <v>0.42070426473357136</v>
      </c>
    </row>
    <row r="294" spans="1:14" x14ac:dyDescent="0.2">
      <c r="A294" s="282" t="s">
        <v>363</v>
      </c>
      <c r="B294" s="302">
        <f>SUM(B292:B293)</f>
        <v>7.0823501746421744</v>
      </c>
      <c r="C294" s="299" t="str">
        <f>CONCATENATE("(",ROUND((B294/$H294)*100,1),")")</f>
        <v>(76.2)</v>
      </c>
      <c r="D294" s="302">
        <f>SUM(D292:D293)</f>
        <v>0.67751172653638603</v>
      </c>
      <c r="E294" s="299" t="str">
        <f>CONCATENATE("(",ROUND((D294/$H294)*100,1),")")</f>
        <v>(7.3)</v>
      </c>
      <c r="F294" s="302">
        <f>SUM(F292:F293)</f>
        <v>1.5301380988214333</v>
      </c>
      <c r="G294" s="299" t="str">
        <f>CONCATENATE("(",ROUND((F294/$H294)*100,1),")")</f>
        <v>(16.5)</v>
      </c>
      <c r="H294" s="302">
        <f>SUM(H292:H293)</f>
        <v>9.289999999999992</v>
      </c>
      <c r="I294" s="299" t="str">
        <f>CONCATENATE("(",ROUND((H294/$H294)*100,1),")")</f>
        <v>(100)</v>
      </c>
      <c r="K294" s="302">
        <f t="shared" si="227"/>
        <v>0.84916741676098617</v>
      </c>
      <c r="L294" s="302">
        <f t="shared" si="228"/>
        <v>6.3074260826292305E-2</v>
      </c>
      <c r="M294" s="302">
        <f t="shared" si="229"/>
        <v>0.22975832241272931</v>
      </c>
      <c r="N294" s="302">
        <f t="shared" si="230"/>
        <v>1.1420000000000079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1.9207543549250361</v>
      </c>
      <c r="C303" s="299" t="str">
        <f>CONCATENATE("(",ROUND((B303/$H305)*100,1),")")</f>
        <v>(40.9)</v>
      </c>
      <c r="D303" s="302">
        <f>'Ind T6'!M126</f>
        <v>0.15053788415064873</v>
      </c>
      <c r="E303" s="299" t="str">
        <f>CONCATENATE("(",ROUND((D303/$H305)*100,1),")")</f>
        <v>(3.2)</v>
      </c>
      <c r="F303" s="302">
        <f>'Ind T6'!N126</f>
        <v>0.33525265544153149</v>
      </c>
      <c r="G303" s="299" t="str">
        <f>CONCATENATE("(",ROUND((F303/$H305)*100,1),")")</f>
        <v>(7.1)</v>
      </c>
      <c r="H303" s="302">
        <f>SUM(B303,D303,F303)</f>
        <v>2.4065448945172161</v>
      </c>
      <c r="I303" s="299" t="str">
        <f>CONCATENATE("(",ROUND((H303/$H305)*100,1),")")</f>
        <v>(51.3)</v>
      </c>
      <c r="K303" s="302">
        <f>B308-B303</f>
        <v>-5.6903985640051058E-3</v>
      </c>
      <c r="L303" s="302">
        <f>D308-D303</f>
        <v>5.7179413286687075E-3</v>
      </c>
      <c r="M303" s="302">
        <f>F308-F303</f>
        <v>1.5857904813913359E-2</v>
      </c>
      <c r="N303" s="302">
        <f>SUM(K303:M303)</f>
        <v>1.5885447578576961E-2</v>
      </c>
    </row>
    <row r="304" spans="1:14" x14ac:dyDescent="0.2">
      <c r="A304" s="282" t="s">
        <v>365</v>
      </c>
      <c r="B304" s="302">
        <f>'Ind T6'!L125</f>
        <v>1.5367630647015538</v>
      </c>
      <c r="C304" s="299" t="str">
        <f>CONCATENATE("(",ROUND((B304/$H305)*100,1),")")</f>
        <v>(32.7)</v>
      </c>
      <c r="D304" s="302">
        <f>'Ind T6'!M125</f>
        <v>0.68819218240540059</v>
      </c>
      <c r="E304" s="299" t="str">
        <f>CONCATENATE("(",ROUND((D304/$H305)*100,1),")")</f>
        <v>(14.7)</v>
      </c>
      <c r="F304" s="302">
        <f>'Ind T6'!N125</f>
        <v>6.3499858375827556E-2</v>
      </c>
      <c r="G304" s="299" t="str">
        <f>CONCATENATE("(",ROUND((F304/$H305)*100,1),")")</f>
        <v>(1.4)</v>
      </c>
      <c r="H304" s="302">
        <f t="shared" ref="H304" si="231">SUM(B304,D304,F304)</f>
        <v>2.288455105482782</v>
      </c>
      <c r="I304" s="299" t="str">
        <f>CONCATENATE("(",ROUND((H304/$H305)*100,1),")")</f>
        <v>(48.7)</v>
      </c>
      <c r="K304" s="302">
        <f t="shared" ref="K304:K305" si="232">B309-B304</f>
        <v>-1.1076401329410013E-2</v>
      </c>
      <c r="L304" s="302">
        <f t="shared" ref="L304:L305" si="233">D309-D304</f>
        <v>-1.2213005422624601E-2</v>
      </c>
      <c r="M304" s="302">
        <f t="shared" ref="M304:M305" si="234">F309-F304</f>
        <v>2.4039591734573151E-3</v>
      </c>
      <c r="N304" s="302">
        <f t="shared" ref="N304:N305" si="235">SUM(K304:M304)</f>
        <v>-2.0885447578577299E-2</v>
      </c>
    </row>
    <row r="305" spans="1:14" x14ac:dyDescent="0.2">
      <c r="A305" s="282" t="s">
        <v>363</v>
      </c>
      <c r="B305" s="302">
        <f>SUM(B303:B304)</f>
        <v>3.4575174196265896</v>
      </c>
      <c r="C305" s="299" t="str">
        <f>CONCATENATE("(",ROUND((B305/$H305)*100,1),")")</f>
        <v>(73.6)</v>
      </c>
      <c r="D305" s="302">
        <f>SUM(D303:D304)</f>
        <v>0.83873006655604931</v>
      </c>
      <c r="E305" s="299" t="str">
        <f>CONCATENATE("(",ROUND((D305/$H305)*100,1),")")</f>
        <v>(17.9)</v>
      </c>
      <c r="F305" s="302">
        <f>SUM(F303:F304)</f>
        <v>0.39875251381735904</v>
      </c>
      <c r="G305" s="299" t="str">
        <f>CONCATENATE("(",ROUND((F305/$H305)*100,1),")")</f>
        <v>(8.5)</v>
      </c>
      <c r="H305" s="302">
        <f>SUM(H303:H304)</f>
        <v>4.6949999999999985</v>
      </c>
      <c r="I305" s="299" t="str">
        <f>CONCATENATE("(",ROUND((H305/$H305)*100,1),")")</f>
        <v>(100)</v>
      </c>
      <c r="K305" s="302">
        <f t="shared" si="232"/>
        <v>-1.6766799893415119E-2</v>
      </c>
      <c r="L305" s="302">
        <f t="shared" si="233"/>
        <v>-6.4950640939558379E-3</v>
      </c>
      <c r="M305" s="302">
        <f t="shared" si="234"/>
        <v>1.8261863987370675E-2</v>
      </c>
      <c r="N305" s="302">
        <f t="shared" si="235"/>
        <v>-5.000000000000282E-3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1.915063956361031</v>
      </c>
      <c r="C308" s="299" t="str">
        <f>CONCATENATE("(",ROUND((B308/$H310)*100,1),")")</f>
        <v>(40.8)</v>
      </c>
      <c r="D308" s="302">
        <f>'Ind T6'!R126</f>
        <v>0.15625582547931743</v>
      </c>
      <c r="E308" s="299" t="str">
        <f>CONCATENATE("(",ROUND((D308/$H310)*100,1),")")</f>
        <v>(3.3)</v>
      </c>
      <c r="F308" s="302">
        <f>'Ind T6'!S126</f>
        <v>0.35111056025544485</v>
      </c>
      <c r="G308" s="299" t="str">
        <f>CONCATENATE("(",ROUND((F308/$H310)*100,1),")")</f>
        <v>(7.5)</v>
      </c>
      <c r="H308" s="302">
        <f>SUM(B308,D308,F308)</f>
        <v>2.4224303420957933</v>
      </c>
      <c r="I308" s="299" t="str">
        <f>CONCATENATE("(",ROUND((H308/$H310)*100,1),")")</f>
        <v>(51.7)</v>
      </c>
      <c r="K308" s="302">
        <f>B313-B308</f>
        <v>-9.6684285825538341E-2</v>
      </c>
      <c r="L308" s="302">
        <f>D313-D308</f>
        <v>2.2216762846345162E-3</v>
      </c>
      <c r="M308" s="302">
        <f>F313-F308</f>
        <v>-4.3546815297137442E-3</v>
      </c>
      <c r="N308" s="302">
        <f>SUM(K308:M308)</f>
        <v>-9.8817291070617569E-2</v>
      </c>
    </row>
    <row r="309" spans="1:14" x14ac:dyDescent="0.2">
      <c r="A309" s="282" t="s">
        <v>365</v>
      </c>
      <c r="B309" s="302">
        <f>'Ind T6'!Q125</f>
        <v>1.5256866633721438</v>
      </c>
      <c r="C309" s="299" t="str">
        <f>CONCATENATE("(",ROUND((B309/$H310)*100,1),")")</f>
        <v>(32.5)</v>
      </c>
      <c r="D309" s="302">
        <f>'Ind T6'!R125</f>
        <v>0.67597917698277599</v>
      </c>
      <c r="E309" s="299" t="str">
        <f>CONCATENATE("(",ROUND((D309/$H310)*100,1),")")</f>
        <v>(14.4)</v>
      </c>
      <c r="F309" s="302">
        <f>'Ind T6'!S125</f>
        <v>6.5903817549284871E-2</v>
      </c>
      <c r="G309" s="299" t="str">
        <f>CONCATENATE("(",ROUND((F309/$H310)*100,1),")")</f>
        <v>(1.4)</v>
      </c>
      <c r="H309" s="302">
        <f t="shared" ref="H309" si="236">SUM(B309,D309,F309)</f>
        <v>2.2675696579042044</v>
      </c>
      <c r="I309" s="299" t="str">
        <f>CONCATENATE("(",ROUND((H309/$H310)*100,1),")")</f>
        <v>(48.3)</v>
      </c>
      <c r="K309" s="302">
        <f t="shared" ref="K309:K310" si="237">B314-B309</f>
        <v>-8.1692822004602039E-2</v>
      </c>
      <c r="L309" s="302">
        <f t="shared" ref="L309:L310" si="238">D314-D309</f>
        <v>-4.2069169916273963E-2</v>
      </c>
      <c r="M309" s="302">
        <f t="shared" ref="M309:M310" si="239">F314-F309</f>
        <v>-2.4207170085030899E-3</v>
      </c>
      <c r="N309" s="302">
        <f t="shared" ref="N309:N310" si="240">SUM(K309:M309)</f>
        <v>-0.12618270892937911</v>
      </c>
    </row>
    <row r="310" spans="1:14" x14ac:dyDescent="0.2">
      <c r="A310" s="282" t="s">
        <v>363</v>
      </c>
      <c r="B310" s="302">
        <f>SUM(B308:B309)</f>
        <v>3.4407506197331745</v>
      </c>
      <c r="C310" s="299" t="str">
        <f>CONCATENATE("(",ROUND((B310/$H310)*100,1),")")</f>
        <v>(73.4)</v>
      </c>
      <c r="D310" s="302">
        <f>SUM(D308:D309)</f>
        <v>0.83223500246209348</v>
      </c>
      <c r="E310" s="299" t="str">
        <f>CONCATENATE("(",ROUND((D310/$H310)*100,1),")")</f>
        <v>(17.7)</v>
      </c>
      <c r="F310" s="302">
        <f>SUM(F308:F309)</f>
        <v>0.41701437780472972</v>
      </c>
      <c r="G310" s="299" t="str">
        <f>CONCATENATE("(",ROUND((F310/$H310)*100,1),")")</f>
        <v>(8.9)</v>
      </c>
      <c r="H310" s="302">
        <f>SUM(H308:H309)</f>
        <v>4.6899999999999977</v>
      </c>
      <c r="I310" s="299" t="str">
        <f>CONCATENATE("(",ROUND((H310/$H310)*100,1),")")</f>
        <v>(100)</v>
      </c>
      <c r="K310" s="302">
        <f t="shared" si="237"/>
        <v>-0.17837710783014016</v>
      </c>
      <c r="L310" s="302">
        <f t="shared" si="238"/>
        <v>-3.984749363163953E-2</v>
      </c>
      <c r="M310" s="302">
        <f t="shared" si="239"/>
        <v>-6.775398538216848E-3</v>
      </c>
      <c r="N310" s="302">
        <f t="shared" si="240"/>
        <v>-0.22499999999999654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1.8183796705354927</v>
      </c>
      <c r="C313" s="299" t="str">
        <f>CONCATENATE("(",ROUND((B313/$H315)*100,1),")")</f>
        <v>(40.7)</v>
      </c>
      <c r="D313" s="302">
        <f>'Ind T6'!W126</f>
        <v>0.15847750176395195</v>
      </c>
      <c r="E313" s="299" t="str">
        <f>CONCATENATE("(",ROUND((D313/$H315)*100,1),")")</f>
        <v>(3.5)</v>
      </c>
      <c r="F313" s="302">
        <f>'Ind T6'!X126</f>
        <v>0.3467558787257311</v>
      </c>
      <c r="G313" s="299" t="str">
        <f>CONCATENATE("(",ROUND((F313/$H315)*100,1),")")</f>
        <v>(7.8)</v>
      </c>
      <c r="H313" s="302">
        <f>SUM(B313,D313,F313)</f>
        <v>2.3236130510251756</v>
      </c>
      <c r="I313" s="299" t="str">
        <f>CONCATENATE("(",ROUND((H313/$H315)*100,1),")")</f>
        <v>(52)</v>
      </c>
      <c r="K313" s="302">
        <f>B313-B303</f>
        <v>-0.10237468438954345</v>
      </c>
      <c r="L313" s="302">
        <f>D313-D303</f>
        <v>7.9396176133032237E-3</v>
      </c>
      <c r="M313" s="302">
        <f>F313-F303</f>
        <v>1.1503223284199615E-2</v>
      </c>
      <c r="N313" s="302">
        <f>SUM(K313:M313)</f>
        <v>-8.2931843492040608E-2</v>
      </c>
    </row>
    <row r="314" spans="1:14" x14ac:dyDescent="0.2">
      <c r="A314" s="282" t="s">
        <v>365</v>
      </c>
      <c r="B314" s="302">
        <f>'Ind T6'!V125</f>
        <v>1.4439938413675417</v>
      </c>
      <c r="C314" s="299" t="str">
        <f>CONCATENATE("(",ROUND((B314/$H315)*100,1),")")</f>
        <v>(32.3)</v>
      </c>
      <c r="D314" s="302">
        <f>'Ind T6'!W125</f>
        <v>0.63391000706650202</v>
      </c>
      <c r="E314" s="299" t="str">
        <f>CONCATENATE("(",ROUND((D314/$H315)*100,1),")")</f>
        <v>(14.2)</v>
      </c>
      <c r="F314" s="302">
        <f>'Ind T6'!X125</f>
        <v>6.3483100540781781E-2</v>
      </c>
      <c r="G314" s="299" t="str">
        <f>CONCATENATE("(",ROUND((F314/$H315)*100,1),")")</f>
        <v>(1.4)</v>
      </c>
      <c r="H314" s="302">
        <f t="shared" ref="H314" si="241">SUM(B314,D314,F314)</f>
        <v>2.1413869489748256</v>
      </c>
      <c r="I314" s="299" t="str">
        <f>CONCATENATE("(",ROUND((H314/$H315)*100,1),")")</f>
        <v>(48)</v>
      </c>
      <c r="K314" s="302">
        <f t="shared" ref="K314:K315" si="242">B314-B304</f>
        <v>-9.2769223334012052E-2</v>
      </c>
      <c r="L314" s="302">
        <f t="shared" ref="L314:L315" si="243">D314-D304</f>
        <v>-5.4282175338898564E-2</v>
      </c>
      <c r="M314" s="302">
        <f t="shared" ref="M314:M315" si="244">F314-F304</f>
        <v>-1.6757835045774772E-5</v>
      </c>
      <c r="N314" s="302">
        <f t="shared" ref="N314:N315" si="245">SUM(K314:M314)</f>
        <v>-0.1470681565079564</v>
      </c>
    </row>
    <row r="315" spans="1:14" x14ac:dyDescent="0.2">
      <c r="A315" s="282" t="s">
        <v>363</v>
      </c>
      <c r="B315" s="302">
        <f>SUM(B313:B314)</f>
        <v>3.2623735119030344</v>
      </c>
      <c r="C315" s="299" t="str">
        <f>CONCATENATE("(",ROUND((B315/$H315)*100,1),")")</f>
        <v>(73.1)</v>
      </c>
      <c r="D315" s="302">
        <f>SUM(D313:D314)</f>
        <v>0.79238750883045395</v>
      </c>
      <c r="E315" s="299" t="str">
        <f>CONCATENATE("(",ROUND((D315/$H315)*100,1),")")</f>
        <v>(17.7)</v>
      </c>
      <c r="F315" s="302">
        <f>SUM(F313:F314)</f>
        <v>0.41023897926651287</v>
      </c>
      <c r="G315" s="299" t="str">
        <f>CONCATENATE("(",ROUND((F315/$H315)*100,1),")")</f>
        <v>(9.2)</v>
      </c>
      <c r="H315" s="302">
        <f>SUM(H313:H314)</f>
        <v>4.4650000000000016</v>
      </c>
      <c r="I315" s="299" t="str">
        <f>CONCATENATE("(",ROUND((H315/$H315)*100,1),")")</f>
        <v>(100)</v>
      </c>
      <c r="K315" s="302">
        <f t="shared" si="242"/>
        <v>-0.19514390772355528</v>
      </c>
      <c r="L315" s="302">
        <f t="shared" si="243"/>
        <v>-4.6342557725595368E-2</v>
      </c>
      <c r="M315" s="302">
        <f t="shared" si="244"/>
        <v>1.1486465449153827E-2</v>
      </c>
      <c r="N315" s="302">
        <f t="shared" si="245"/>
        <v>-0.22999999999999682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1.3589965968460573</v>
      </c>
      <c r="C324" s="299" t="str">
        <f>CONCATENATE("(",ROUND((B324/$H326)*100,1),")")</f>
        <v>(31.2)</v>
      </c>
      <c r="D324" s="302">
        <f>'Ind T6'!M135</f>
        <v>0.45228462673711006</v>
      </c>
      <c r="E324" s="299" t="str">
        <f>CONCATENATE("(",ROUND((D324/$H326)*100,1),")")</f>
        <v>(10.4)</v>
      </c>
      <c r="F324" s="302">
        <f>'Ind T6'!N135</f>
        <v>0.31275091963776763</v>
      </c>
      <c r="G324" s="299" t="str">
        <f>CONCATENATE("(",ROUND((F324/$H326)*100,1),")")</f>
        <v>(7.2)</v>
      </c>
      <c r="H324" s="302">
        <f>SUM(B324,D324,F324)</f>
        <v>2.1240321432209353</v>
      </c>
      <c r="I324" s="299" t="str">
        <f>CONCATENATE("(",ROUND((H324/$H326)*100,1),")")</f>
        <v>(48.7)</v>
      </c>
      <c r="K324" s="302">
        <f>B329-B324</f>
        <v>4.1593156695367561E-3</v>
      </c>
      <c r="L324" s="302">
        <f>D329-D324</f>
        <v>2.5862844125794648E-3</v>
      </c>
      <c r="M324" s="302">
        <f>F329-F324</f>
        <v>1.7433259070673834E-2</v>
      </c>
      <c r="N324" s="302">
        <f>SUM(K324:M324)</f>
        <v>2.4178859152790055E-2</v>
      </c>
    </row>
    <row r="325" spans="1:14" x14ac:dyDescent="0.2">
      <c r="A325" s="282" t="s">
        <v>365</v>
      </c>
      <c r="B325" s="302">
        <f>'Ind T6'!L134</f>
        <v>1.1916075735159832</v>
      </c>
      <c r="C325" s="299" t="str">
        <f>CONCATENATE("(",ROUND((B325/$H326)*100,1),")")</f>
        <v>(27.3)</v>
      </c>
      <c r="D325" s="302">
        <f>'Ind T6'!M134</f>
        <v>0.88279925248346192</v>
      </c>
      <c r="E325" s="299" t="str">
        <f>CONCATENATE("(",ROUND((D325/$H326)*100,1),")")</f>
        <v>(20.3)</v>
      </c>
      <c r="F325" s="302">
        <f>'Ind T6'!N134</f>
        <v>0.15856103077961839</v>
      </c>
      <c r="G325" s="299" t="str">
        <f>CONCATENATE("(",ROUND((F325/$H326)*100,1),")")</f>
        <v>(3.6)</v>
      </c>
      <c r="H325" s="302">
        <f t="shared" ref="H325" si="246">SUM(B325,D325,F325)</f>
        <v>2.2329678567790636</v>
      </c>
      <c r="I325" s="299" t="str">
        <f>CONCATENATE("(",ROUND((H325/$H326)*100,1),")")</f>
        <v>(51.3)</v>
      </c>
      <c r="K325" s="302">
        <f t="shared" ref="K325:K326" si="247">B330-B325</f>
        <v>4.7204387977603401E-2</v>
      </c>
      <c r="L325" s="302">
        <f t="shared" ref="L325:L326" si="248">D330-D325</f>
        <v>-3.5186558035882332E-2</v>
      </c>
      <c r="M325" s="302">
        <f t="shared" ref="M325:M326" si="249">F330-F325</f>
        <v>2.8033109054836913E-3</v>
      </c>
      <c r="N325" s="302">
        <f t="shared" ref="N325:N326" si="250">SUM(K325:M325)</f>
        <v>1.4821140847204761E-2</v>
      </c>
    </row>
    <row r="326" spans="1:14" x14ac:dyDescent="0.2">
      <c r="A326" s="282" t="s">
        <v>363</v>
      </c>
      <c r="B326" s="302">
        <f>SUM(B324:B325)</f>
        <v>2.5506041703620408</v>
      </c>
      <c r="C326" s="299" t="str">
        <f>CONCATENATE("(",ROUND((B326/$H326)*100,1),")")</f>
        <v>(58.5)</v>
      </c>
      <c r="D326" s="302">
        <f>SUM(D324:D325)</f>
        <v>1.3350838792205719</v>
      </c>
      <c r="E326" s="299" t="str">
        <f>CONCATENATE("(",ROUND((D326/$H326)*100,1),")")</f>
        <v>(30.6)</v>
      </c>
      <c r="F326" s="302">
        <f>SUM(F324:F325)</f>
        <v>0.47131195041738605</v>
      </c>
      <c r="G326" s="299" t="str">
        <f>CONCATENATE("(",ROUND((F326/$H326)*100,1),")")</f>
        <v>(10.8)</v>
      </c>
      <c r="H326" s="302">
        <f>SUM(H324:H325)</f>
        <v>4.3569999999999993</v>
      </c>
      <c r="I326" s="299" t="str">
        <f>CONCATENATE("(",ROUND((H326/$H326)*100,1),")")</f>
        <v>(100)</v>
      </c>
      <c r="K326" s="302">
        <f t="shared" si="247"/>
        <v>5.1363703647139936E-2</v>
      </c>
      <c r="L326" s="302">
        <f t="shared" si="248"/>
        <v>-3.2600273623302867E-2</v>
      </c>
      <c r="M326" s="302">
        <f t="shared" si="249"/>
        <v>2.0236569976157526E-2</v>
      </c>
      <c r="N326" s="302">
        <f t="shared" si="250"/>
        <v>3.8999999999994595E-2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1.3631559125155941</v>
      </c>
      <c r="C329" s="299" t="str">
        <f>CONCATENATE("(",ROUND((B329/$H331)*100,1),")")</f>
        <v>(31)</v>
      </c>
      <c r="D329" s="302">
        <f>'Ind T6'!R135</f>
        <v>0.45487091114968953</v>
      </c>
      <c r="E329" s="299" t="str">
        <f>CONCATENATE("(",ROUND((D329/$H331)*100,1),")")</f>
        <v>(10.3)</v>
      </c>
      <c r="F329" s="302">
        <f>'Ind T6'!S135</f>
        <v>0.33018417870844147</v>
      </c>
      <c r="G329" s="299" t="str">
        <f>CONCATENATE("(",ROUND((F329/$H331)*100,1),")")</f>
        <v>(7.5)</v>
      </c>
      <c r="H329" s="302">
        <f>SUM(B329,D329,F329)</f>
        <v>2.1482110023737251</v>
      </c>
      <c r="I329" s="299" t="str">
        <f>CONCATENATE("(",ROUND((H329/$H331)*100,1),")")</f>
        <v>(48.9)</v>
      </c>
      <c r="K329" s="302">
        <f>B334-B329</f>
        <v>0.14922520309350218</v>
      </c>
      <c r="L329" s="302">
        <f>D334-D329</f>
        <v>5.9001842566784146E-2</v>
      </c>
      <c r="M329" s="302">
        <f>F334-F329</f>
        <v>6.7851346363948239E-2</v>
      </c>
      <c r="N329" s="302">
        <f>SUM(K329:M329)</f>
        <v>0.27607839202423456</v>
      </c>
    </row>
    <row r="330" spans="1:14" x14ac:dyDescent="0.2">
      <c r="A330" s="282" t="s">
        <v>365</v>
      </c>
      <c r="B330" s="302">
        <f>'Ind T6'!Q134</f>
        <v>1.2388119614935866</v>
      </c>
      <c r="C330" s="299" t="str">
        <f>CONCATENATE("(",ROUND((B330/$H331)*100,1),")")</f>
        <v>(28.2)</v>
      </c>
      <c r="D330" s="302">
        <f>'Ind T6'!R134</f>
        <v>0.84761269444757958</v>
      </c>
      <c r="E330" s="299" t="str">
        <f>CONCATENATE("(",ROUND((D330/$H331)*100,1),")")</f>
        <v>(19.3)</v>
      </c>
      <c r="F330" s="302">
        <f>'Ind T6'!S134</f>
        <v>0.16136434168510208</v>
      </c>
      <c r="G330" s="299" t="str">
        <f>CONCATENATE("(",ROUND((F330/$H331)*100,1),")")</f>
        <v>(3.7)</v>
      </c>
      <c r="H330" s="302">
        <f t="shared" ref="H330" si="251">SUM(B330,D330,F330)</f>
        <v>2.2477889976262686</v>
      </c>
      <c r="I330" s="299" t="str">
        <f>CONCATENATE("(",ROUND((H330/$H331)*100,1),")")</f>
        <v>(51.1)</v>
      </c>
      <c r="K330" s="302">
        <f t="shared" ref="K330:K331" si="252">B335-B330</f>
        <v>0.23338945121660171</v>
      </c>
      <c r="L330" s="302">
        <f t="shared" ref="L330:L331" si="253">D335-D330</f>
        <v>1.351527896236393E-2</v>
      </c>
      <c r="M330" s="302">
        <f t="shared" ref="M330:M331" si="254">F335-F330</f>
        <v>1.9016877796810772E-2</v>
      </c>
      <c r="N330" s="302">
        <f t="shared" ref="N330:N331" si="255">SUM(K330:M330)</f>
        <v>0.26592160797577641</v>
      </c>
    </row>
    <row r="331" spans="1:14" x14ac:dyDescent="0.2">
      <c r="A331" s="282" t="s">
        <v>363</v>
      </c>
      <c r="B331" s="302">
        <f>SUM(B329:B330)</f>
        <v>2.6019678740091807</v>
      </c>
      <c r="C331" s="299" t="str">
        <f>CONCATENATE("(",ROUND((B331/$H331)*100,1),")")</f>
        <v>(59.2)</v>
      </c>
      <c r="D331" s="302">
        <f>SUM(D329:D330)</f>
        <v>1.3024836055972691</v>
      </c>
      <c r="E331" s="299" t="str">
        <f>CONCATENATE("(",ROUND((D331/$H331)*100,1),")")</f>
        <v>(29.6)</v>
      </c>
      <c r="F331" s="302">
        <f>SUM(F329:F330)</f>
        <v>0.49154852039354358</v>
      </c>
      <c r="G331" s="299" t="str">
        <f>CONCATENATE("(",ROUND((F331/$H331)*100,1),")")</f>
        <v>(11.2)</v>
      </c>
      <c r="H331" s="302">
        <f>SUM(H329:H330)</f>
        <v>4.3959999999999937</v>
      </c>
      <c r="I331" s="299" t="str">
        <f>CONCATENATE("(",ROUND((H331/$H331)*100,1),")")</f>
        <v>(100)</v>
      </c>
      <c r="K331" s="302">
        <f t="shared" si="252"/>
        <v>0.38261465431010411</v>
      </c>
      <c r="L331" s="302">
        <f t="shared" si="253"/>
        <v>7.2517121529148243E-2</v>
      </c>
      <c r="M331" s="302">
        <f t="shared" si="254"/>
        <v>8.6868224160759011E-2</v>
      </c>
      <c r="N331" s="302">
        <f t="shared" si="255"/>
        <v>0.54200000000001136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1.5123811156090963</v>
      </c>
      <c r="C334" s="299" t="str">
        <f>CONCATENATE("(",ROUND((B334/$H336)*100,1),")")</f>
        <v>(30.6)</v>
      </c>
      <c r="D334" s="302">
        <f>'Ind T6'!W135</f>
        <v>0.51387275371647367</v>
      </c>
      <c r="E334" s="299" t="str">
        <f>CONCATENATE("(",ROUND((D334/$H336)*100,1),")")</f>
        <v>(10.4)</v>
      </c>
      <c r="F334" s="302">
        <f>'Ind T6'!X135</f>
        <v>0.39803552507238971</v>
      </c>
      <c r="G334" s="299" t="str">
        <f>CONCATENATE("(",ROUND((F334/$H336)*100,1),")")</f>
        <v>(8.1)</v>
      </c>
      <c r="H334" s="302">
        <f>SUM(B334,D334,F334)</f>
        <v>2.4242893943979595</v>
      </c>
      <c r="I334" s="299" t="str">
        <f>CONCATENATE("(",ROUND((H334/$H336)*100,1),")")</f>
        <v>(49.1)</v>
      </c>
      <c r="K334" s="302">
        <f>B334-B324</f>
        <v>0.15338451876303894</v>
      </c>
      <c r="L334" s="302">
        <f>D334-D324</f>
        <v>6.1588126979363611E-2</v>
      </c>
      <c r="M334" s="302">
        <f>F334-F324</f>
        <v>8.5284605434622074E-2</v>
      </c>
      <c r="N334" s="302">
        <f>SUM(K334:M334)</f>
        <v>0.30025725117702462</v>
      </c>
    </row>
    <row r="335" spans="1:14" x14ac:dyDescent="0.2">
      <c r="A335" s="282" t="s">
        <v>365</v>
      </c>
      <c r="B335" s="302">
        <f>'Ind T6'!V134</f>
        <v>1.4722014127101883</v>
      </c>
      <c r="C335" s="299" t="str">
        <f>CONCATENATE("(",ROUND((B335/$H336)*100,1),")")</f>
        <v>(29.8)</v>
      </c>
      <c r="D335" s="302">
        <f>'Ind T6'!W134</f>
        <v>0.86112797340994351</v>
      </c>
      <c r="E335" s="299" t="str">
        <f>CONCATENATE("(",ROUND((D335/$H336)*100,1),")")</f>
        <v>(17.4)</v>
      </c>
      <c r="F335" s="302">
        <f>'Ind T6'!X134</f>
        <v>0.18038121948191285</v>
      </c>
      <c r="G335" s="299" t="str">
        <f>CONCATENATE("(",ROUND((F335/$H336)*100,1),")")</f>
        <v>(3.7)</v>
      </c>
      <c r="H335" s="302">
        <f>SUM(B335,D335,F335)</f>
        <v>2.5137106056020446</v>
      </c>
      <c r="I335" s="299" t="str">
        <f>CONCATENATE("(",ROUND((H335/$H336)*100,1),")")</f>
        <v>(50.9)</v>
      </c>
      <c r="K335" s="302">
        <f t="shared" ref="K335:K336" si="256">B335-B325</f>
        <v>0.28059383919420511</v>
      </c>
      <c r="L335" s="302">
        <f t="shared" ref="L335:L336" si="257">D335-D325</f>
        <v>-2.1671279073518401E-2</v>
      </c>
      <c r="M335" s="302">
        <f t="shared" ref="M335:M336" si="258">F335-F325</f>
        <v>2.1820188702294463E-2</v>
      </c>
      <c r="N335" s="302">
        <f t="shared" ref="N335:N336" si="259">SUM(K335:M335)</f>
        <v>0.28074274882298117</v>
      </c>
    </row>
    <row r="336" spans="1:14" x14ac:dyDescent="0.2">
      <c r="A336" s="282" t="s">
        <v>363</v>
      </c>
      <c r="B336" s="302">
        <f>SUM(B334:B335)</f>
        <v>2.9845825283192848</v>
      </c>
      <c r="C336" s="299" t="str">
        <f>CONCATENATE("(",ROUND((B336/$H336)*100,1),")")</f>
        <v>(60.4)</v>
      </c>
      <c r="D336" s="302">
        <f>SUM(D334:D335)</f>
        <v>1.3750007271264173</v>
      </c>
      <c r="E336" s="299" t="str">
        <f>CONCATENATE("(",ROUND((D336/$H336)*100,1),")")</f>
        <v>(27.8)</v>
      </c>
      <c r="F336" s="302">
        <f>SUM(F334:F335)</f>
        <v>0.57841674455430259</v>
      </c>
      <c r="G336" s="299" t="str">
        <f>CONCATENATE("(",ROUND((F336/$H336)*100,1),")")</f>
        <v>(11.7)</v>
      </c>
      <c r="H336" s="302">
        <f>SUM(H334:H335)</f>
        <v>4.9380000000000042</v>
      </c>
      <c r="I336" s="299" t="str">
        <f>CONCATENATE("(",ROUND((H336/$H336)*100,1),")")</f>
        <v>(100)</v>
      </c>
      <c r="K336" s="302">
        <f t="shared" si="256"/>
        <v>0.43397835795724404</v>
      </c>
      <c r="L336" s="302">
        <f t="shared" si="257"/>
        <v>3.9916847905845376E-2</v>
      </c>
      <c r="M336" s="302">
        <f t="shared" si="258"/>
        <v>0.10710479413691654</v>
      </c>
      <c r="N336" s="302">
        <f t="shared" si="259"/>
        <v>0.58100000000000596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7.0134710192712317</v>
      </c>
      <c r="C345" s="299" t="str">
        <f>CONCATENATE("(",ROUND((B345/$H347)*100,1),")")</f>
        <v>(37.9)</v>
      </c>
      <c r="D345" s="302">
        <f>'Ind T6'!M144</f>
        <v>1.0799375827096336</v>
      </c>
      <c r="E345" s="299" t="str">
        <f>CONCATENATE("(",ROUND((D345/$H347)*100,1),")")</f>
        <v>(5.8)</v>
      </c>
      <c r="F345" s="302">
        <f>'Ind T6'!N144</f>
        <v>3.182029791870483</v>
      </c>
      <c r="G345" s="299" t="str">
        <f>CONCATENATE("(",ROUND((F345/$H347)*100,1),")")</f>
        <v>(17.2)</v>
      </c>
      <c r="H345" s="302">
        <f>SUM(B345,D345,F345)</f>
        <v>11.275438393851349</v>
      </c>
      <c r="I345" s="299" t="str">
        <f>CONCATENATE("(",ROUND((H345/$H347)*100,1),")")</f>
        <v>(60.9)</v>
      </c>
      <c r="K345" s="302">
        <f>B350-B345</f>
        <v>0.11701382494200452</v>
      </c>
      <c r="L345" s="302">
        <f>D350-D345</f>
        <v>6.3451422975131067E-2</v>
      </c>
      <c r="M345" s="302">
        <f>F350-F345</f>
        <v>9.9257552780145808E-2</v>
      </c>
      <c r="N345" s="302">
        <f>SUM(K345:M345)</f>
        <v>0.27972280069728139</v>
      </c>
    </row>
    <row r="346" spans="1:14" x14ac:dyDescent="0.2">
      <c r="A346" s="282" t="s">
        <v>365</v>
      </c>
      <c r="B346" s="302">
        <f>'Ind T6'!L143</f>
        <v>3.720532448329577</v>
      </c>
      <c r="C346" s="299" t="str">
        <f>CONCATENATE("(",ROUND((B346/$H347)*100,1),")")</f>
        <v>(20.1)</v>
      </c>
      <c r="D346" s="302">
        <f>'Ind T6'!M143</f>
        <v>2.669400100618724</v>
      </c>
      <c r="E346" s="299" t="str">
        <f>CONCATENATE("(",ROUND((D346/$H347)*100,1),")")</f>
        <v>(14.4)</v>
      </c>
      <c r="F346" s="302">
        <f>'Ind T6'!N143</f>
        <v>0.83862905720033798</v>
      </c>
      <c r="G346" s="299" t="str">
        <f>CONCATENATE("(",ROUND((F346/$H347)*100,1),")")</f>
        <v>(4.5)</v>
      </c>
      <c r="H346" s="302">
        <f t="shared" ref="H346" si="260">SUM(B346,D346,F346)</f>
        <v>7.2285616061486389</v>
      </c>
      <c r="I346" s="299" t="str">
        <f>CONCATENATE("(",ROUND((H346/$H347)*100,1),")")</f>
        <v>(39.1)</v>
      </c>
      <c r="K346" s="302">
        <f t="shared" ref="K346:K347" si="261">B351-B346</f>
        <v>0.14457651272237992</v>
      </c>
      <c r="L346" s="302">
        <f t="shared" ref="L346:L347" si="262">D351-D346</f>
        <v>0.12276032368936418</v>
      </c>
      <c r="M346" s="302">
        <f t="shared" ref="M346:M347" si="263">F351-F346</f>
        <v>4.7940362890995791E-2</v>
      </c>
      <c r="N346" s="302">
        <f t="shared" ref="N346:N347" si="264">SUM(K346:M346)</f>
        <v>0.3152771993027399</v>
      </c>
    </row>
    <row r="347" spans="1:14" x14ac:dyDescent="0.2">
      <c r="A347" s="282" t="s">
        <v>363</v>
      </c>
      <c r="B347" s="302">
        <f>SUM(B345:B346)</f>
        <v>10.734003467600809</v>
      </c>
      <c r="C347" s="299" t="str">
        <f>CONCATENATE("(",ROUND((B347/$H347)*100,1),")")</f>
        <v>(58)</v>
      </c>
      <c r="D347" s="302">
        <f>SUM(D345:D346)</f>
        <v>3.7493376833283576</v>
      </c>
      <c r="E347" s="299" t="str">
        <f>CONCATENATE("(",ROUND((D347/$H347)*100,1),")")</f>
        <v>(20.3)</v>
      </c>
      <c r="F347" s="302">
        <f>SUM(F345:F346)</f>
        <v>4.0206588490708208</v>
      </c>
      <c r="G347" s="299" t="str">
        <f>CONCATENATE("(",ROUND((F347/$H347)*100,1),")")</f>
        <v>(21.7)</v>
      </c>
      <c r="H347" s="302">
        <f>SUM(H345:H346)</f>
        <v>18.503999999999987</v>
      </c>
      <c r="I347" s="299" t="str">
        <f>CONCATENATE("(",ROUND((H347/$H347)*100,1),")")</f>
        <v>(100)</v>
      </c>
      <c r="K347" s="302">
        <f t="shared" si="261"/>
        <v>0.26159033766438355</v>
      </c>
      <c r="L347" s="302">
        <f t="shared" si="262"/>
        <v>0.18621174666449525</v>
      </c>
      <c r="M347" s="302">
        <f t="shared" si="263"/>
        <v>0.14719791567114182</v>
      </c>
      <c r="N347" s="302">
        <f t="shared" si="264"/>
        <v>0.59500000000002062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7.1304848442132363</v>
      </c>
      <c r="C350" s="299" t="str">
        <f>CONCATENATE("(",ROUND((B350/$H352)*100,1),")")</f>
        <v>(37.3)</v>
      </c>
      <c r="D350" s="302">
        <f>'Ind T6'!R144</f>
        <v>1.1433890056847646</v>
      </c>
      <c r="E350" s="299" t="str">
        <f>CONCATENATE("(",ROUND((D350/$H352)*100,1),")")</f>
        <v>(6)</v>
      </c>
      <c r="F350" s="302">
        <f>'Ind T6'!S144</f>
        <v>3.2812873446506288</v>
      </c>
      <c r="G350" s="299" t="str">
        <f>CONCATENATE("(",ROUND((F350/$H352)*100,1),")")</f>
        <v>(17.2)</v>
      </c>
      <c r="H350" s="302">
        <f>SUM(B350,D350,F350)</f>
        <v>11.55516119454863</v>
      </c>
      <c r="I350" s="299" t="str">
        <f>CONCATENATE("(",ROUND((H350/$H352)*100,1),")")</f>
        <v>(60.5)</v>
      </c>
      <c r="K350" s="302">
        <f>B355-B350</f>
        <v>0.21072449550174799</v>
      </c>
      <c r="L350" s="302">
        <f>D355-D350</f>
        <v>0.11258436397522709</v>
      </c>
      <c r="M350" s="302">
        <f>F355-F350</f>
        <v>0.18324513380672425</v>
      </c>
      <c r="N350" s="302">
        <f>SUM(K350:M350)</f>
        <v>0.50655399328369932</v>
      </c>
    </row>
    <row r="351" spans="1:14" x14ac:dyDescent="0.2">
      <c r="A351" s="282" t="s">
        <v>365</v>
      </c>
      <c r="B351" s="302">
        <f>'Ind T6'!Q143</f>
        <v>3.8651089610519569</v>
      </c>
      <c r="C351" s="299" t="str">
        <f>CONCATENATE("(",ROUND((B351/$H352)*100,1),")")</f>
        <v>(20.2)</v>
      </c>
      <c r="D351" s="302">
        <f>'Ind T6'!R143</f>
        <v>2.7921604243080882</v>
      </c>
      <c r="E351" s="299" t="str">
        <f>CONCATENATE("(",ROUND((D351/$H352)*100,1),")")</f>
        <v>(14.6)</v>
      </c>
      <c r="F351" s="302">
        <f>'Ind T6'!S143</f>
        <v>0.88656942009133377</v>
      </c>
      <c r="G351" s="299" t="str">
        <f>CONCATENATE("(",ROUND((F351/$H352)*100,1),")")</f>
        <v>(4.6)</v>
      </c>
      <c r="H351" s="302">
        <f t="shared" ref="H351" si="265">SUM(B351,D351,F351)</f>
        <v>7.5438388054513794</v>
      </c>
      <c r="I351" s="299" t="str">
        <f>CONCATENATE("(",ROUND((H351/$H352)*100,1),")")</f>
        <v>(39.5)</v>
      </c>
      <c r="K351" s="302">
        <f t="shared" ref="K351:K352" si="266">B356-B351</f>
        <v>0.23362364939217395</v>
      </c>
      <c r="L351" s="302">
        <f t="shared" ref="L351:L352" si="267">D356-D351</f>
        <v>0.18652333115686481</v>
      </c>
      <c r="M351" s="302">
        <f t="shared" ref="M351:M352" si="268">F356-F351</f>
        <v>8.8299026167279471E-2</v>
      </c>
      <c r="N351" s="302">
        <f t="shared" ref="N351:N352" si="269">SUM(K351:M351)</f>
        <v>0.50844600671631823</v>
      </c>
    </row>
    <row r="352" spans="1:14" x14ac:dyDescent="0.2">
      <c r="A352" s="282" t="s">
        <v>363</v>
      </c>
      <c r="B352" s="302">
        <f>SUM(B350:B351)</f>
        <v>10.995593805265193</v>
      </c>
      <c r="C352" s="299" t="str">
        <f>CONCATENATE("(",ROUND((B352/$H352)*100,1),")")</f>
        <v>(57.6)</v>
      </c>
      <c r="D352" s="302">
        <f>SUM(D350:D351)</f>
        <v>3.9355494299928528</v>
      </c>
      <c r="E352" s="299" t="str">
        <f>CONCATENATE("(",ROUND((D352/$H352)*100,1),")")</f>
        <v>(20.6)</v>
      </c>
      <c r="F352" s="302">
        <f>SUM(F350:F351)</f>
        <v>4.1678567647419626</v>
      </c>
      <c r="G352" s="299" t="str">
        <f>CONCATENATE("(",ROUND((F352/$H352)*100,1),")")</f>
        <v>(21.8)</v>
      </c>
      <c r="H352" s="302">
        <f>SUM(H350:H351)</f>
        <v>19.099000000000011</v>
      </c>
      <c r="I352" s="299" t="str">
        <f>CONCATENATE("(",ROUND((H352/$H352)*100,1),")")</f>
        <v>(100)</v>
      </c>
      <c r="K352" s="302">
        <f t="shared" si="266"/>
        <v>0.44434814489392238</v>
      </c>
      <c r="L352" s="302">
        <f t="shared" si="267"/>
        <v>0.29910769513209168</v>
      </c>
      <c r="M352" s="302">
        <f t="shared" si="268"/>
        <v>0.27154415997400339</v>
      </c>
      <c r="N352" s="302">
        <f t="shared" si="269"/>
        <v>1.0150000000000174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7.3412093397149842</v>
      </c>
      <c r="C355" s="299" t="str">
        <f>CONCATENATE("(",ROUND((B355/$H357)*100,1),")")</f>
        <v>(36.5)</v>
      </c>
      <c r="D355" s="302">
        <f>'Ind T6'!W144</f>
        <v>1.2559733696599917</v>
      </c>
      <c r="E355" s="299" t="str">
        <f>CONCATENATE("(",ROUND((D355/$H357)*100,1),")")</f>
        <v>(6.2)</v>
      </c>
      <c r="F355" s="302">
        <f>'Ind T6'!X144</f>
        <v>3.464532478457353</v>
      </c>
      <c r="G355" s="299" t="str">
        <f>CONCATENATE("(",ROUND((F355/$H357)*100,1),")")</f>
        <v>(17.2)</v>
      </c>
      <c r="H355" s="302">
        <f>SUM(B355,D355,F355)</f>
        <v>12.061715187832331</v>
      </c>
      <c r="I355" s="299" t="str">
        <f>CONCATENATE("(",ROUND((H355/$H357)*100,1),")")</f>
        <v>(60)</v>
      </c>
      <c r="K355" s="302">
        <f>B355-B345</f>
        <v>0.32773832044375251</v>
      </c>
      <c r="L355" s="302">
        <f>D355-D345</f>
        <v>0.17603578695035815</v>
      </c>
      <c r="M355" s="302">
        <f>F355-F345</f>
        <v>0.28250268658687006</v>
      </c>
      <c r="N355" s="302">
        <f>SUM(K355:M355)</f>
        <v>0.78627679398098071</v>
      </c>
    </row>
    <row r="356" spans="1:14" x14ac:dyDescent="0.2">
      <c r="A356" s="282" t="s">
        <v>365</v>
      </c>
      <c r="B356" s="302">
        <f>'Ind T6'!V143</f>
        <v>4.0987326104441308</v>
      </c>
      <c r="C356" s="299" t="str">
        <f>CONCATENATE("(",ROUND((B356/$H357)*100,1),")")</f>
        <v>(20.4)</v>
      </c>
      <c r="D356" s="302">
        <f>'Ind T6'!W143</f>
        <v>2.978683755464953</v>
      </c>
      <c r="E356" s="299" t="str">
        <f>CONCATENATE("(",ROUND((D356/$H357)*100,1),")")</f>
        <v>(14.8)</v>
      </c>
      <c r="F356" s="302">
        <f>'Ind T6'!X143</f>
        <v>0.97486844625861324</v>
      </c>
      <c r="G356" s="299" t="str">
        <f>CONCATENATE("(",ROUND((F356/$H357)*100,1),")")</f>
        <v>(4.8)</v>
      </c>
      <c r="H356" s="302">
        <f t="shared" ref="H356" si="270">SUM(B356,D356,F356)</f>
        <v>8.0522848121676969</v>
      </c>
      <c r="I356" s="299" t="str">
        <f>CONCATENATE("(",ROUND((H356/$H357)*100,1),")")</f>
        <v>(40)</v>
      </c>
      <c r="K356" s="302">
        <f t="shared" ref="K356:K357" si="271">B356-B346</f>
        <v>0.37820016211455387</v>
      </c>
      <c r="L356" s="302">
        <f t="shared" ref="L356:L357" si="272">D356-D346</f>
        <v>0.30928365484622899</v>
      </c>
      <c r="M356" s="302">
        <f t="shared" ref="M356:M357" si="273">F356-F346</f>
        <v>0.13623938905827526</v>
      </c>
      <c r="N356" s="302">
        <f t="shared" ref="N356:N357" si="274">SUM(K356:M356)</f>
        <v>0.82372320601905813</v>
      </c>
    </row>
    <row r="357" spans="1:14" x14ac:dyDescent="0.2">
      <c r="A357" s="282" t="s">
        <v>363</v>
      </c>
      <c r="B357" s="302">
        <f>SUM(B355:B356)</f>
        <v>11.439941950159115</v>
      </c>
      <c r="C357" s="299" t="str">
        <f>CONCATENATE("(",ROUND((B357/$H357)*100,1),")")</f>
        <v>(56.9)</v>
      </c>
      <c r="D357" s="302">
        <f>SUM(D355:D356)</f>
        <v>4.2346571251249445</v>
      </c>
      <c r="E357" s="299" t="str">
        <f>CONCATENATE("(",ROUND((D357/$H357)*100,1),")")</f>
        <v>(21.1)</v>
      </c>
      <c r="F357" s="302">
        <f>SUM(F355:F356)</f>
        <v>4.439400924715966</v>
      </c>
      <c r="G357" s="299" t="str">
        <f>CONCATENATE("(",ROUND((F357/$H357)*100,1),")")</f>
        <v>(22.1)</v>
      </c>
      <c r="H357" s="302">
        <f>SUM(H355:H356)</f>
        <v>20.114000000000026</v>
      </c>
      <c r="I357" s="299" t="str">
        <f>CONCATENATE("(",ROUND((H357/$H357)*100,1),")")</f>
        <v>(100)</v>
      </c>
      <c r="K357" s="302">
        <f t="shared" si="271"/>
        <v>0.70593848255830594</v>
      </c>
      <c r="L357" s="302">
        <f t="shared" si="272"/>
        <v>0.48531944179658693</v>
      </c>
      <c r="M357" s="302">
        <f t="shared" si="273"/>
        <v>0.41874207564514521</v>
      </c>
      <c r="N357" s="302">
        <f t="shared" si="274"/>
        <v>1.6100000000000381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8.0036375664266224</v>
      </c>
      <c r="C366" s="299" t="str">
        <f>CONCATENATE("(",ROUND((B366/$H368)*100,1),")")</f>
        <v>(39.1)</v>
      </c>
      <c r="D366" s="302">
        <f>'Ind T6'!M153</f>
        <v>2.8195478386644028</v>
      </c>
      <c r="E366" s="299" t="str">
        <f>CONCATENATE("(",ROUND((D366/$H368)*100,1),")")</f>
        <v>(13.8)</v>
      </c>
      <c r="F366" s="302">
        <f>'Ind T6'!N153</f>
        <v>0.77159804023943412</v>
      </c>
      <c r="G366" s="299" t="str">
        <f>CONCATENATE("(",ROUND((F366/$H368)*100,1),")")</f>
        <v>(3.8)</v>
      </c>
      <c r="H366" s="302">
        <f>SUM(B366,D366,F366)</f>
        <v>11.594783445330458</v>
      </c>
      <c r="I366" s="299" t="str">
        <f>CONCATENATE("(",ROUND((H366/$H368)*100,1),")")</f>
        <v>(56.7)</v>
      </c>
      <c r="K366" s="302">
        <f>B371-B366</f>
        <v>0.57688343061397873</v>
      </c>
      <c r="L366" s="302">
        <f>D371-D366</f>
        <v>0.19707609169809892</v>
      </c>
      <c r="M366" s="302">
        <f>F371-F366</f>
        <v>4.2713692212703713E-2</v>
      </c>
      <c r="N366" s="302">
        <f>SUM(K366:M366)</f>
        <v>0.81667321452478137</v>
      </c>
    </row>
    <row r="367" spans="1:14" x14ac:dyDescent="0.2">
      <c r="A367" s="282" t="s">
        <v>365</v>
      </c>
      <c r="B367" s="302">
        <f>'Ind T6'!L152</f>
        <v>4.0976763028975194</v>
      </c>
      <c r="C367" s="299" t="str">
        <f>CONCATENATE("(",ROUND((B367/$H368)*100,1),")")</f>
        <v>(20)</v>
      </c>
      <c r="D367" s="302">
        <f>'Ind T6'!M152</f>
        <v>3.8602745374596732</v>
      </c>
      <c r="E367" s="299" t="str">
        <f>CONCATENATE("(",ROUND((D367/$H368)*100,1),")")</f>
        <v>(18.9)</v>
      </c>
      <c r="F367" s="302">
        <f>'Ind T6'!N152</f>
        <v>0.91026571431236258</v>
      </c>
      <c r="G367" s="299" t="str">
        <f>CONCATENATE("(",ROUND((F367/$H368)*100,1),")")</f>
        <v>(4.4)</v>
      </c>
      <c r="H367" s="302">
        <f t="shared" ref="H367" si="275">SUM(B367,D367,F367)</f>
        <v>8.8682165546695551</v>
      </c>
      <c r="I367" s="299" t="str">
        <f>CONCATENATE("(",ROUND((H367/$H368)*100,1),")")</f>
        <v>(43.3)</v>
      </c>
      <c r="K367" s="302">
        <f t="shared" ref="K367:K368" si="276">B372-B367</f>
        <v>0.37449586294501103</v>
      </c>
      <c r="L367" s="302">
        <f t="shared" ref="L367:L368" si="277">D372-D367</f>
        <v>0.20049347469561996</v>
      </c>
      <c r="M367" s="302">
        <f t="shared" ref="M367:M368" si="278">F372-F367</f>
        <v>4.9337447834595594E-2</v>
      </c>
      <c r="N367" s="302">
        <f t="shared" ref="N367:N368" si="279">SUM(K367:M367)</f>
        <v>0.62432678547522658</v>
      </c>
    </row>
    <row r="368" spans="1:14" x14ac:dyDescent="0.2">
      <c r="A368" s="282" t="s">
        <v>363</v>
      </c>
      <c r="B368" s="302">
        <f>SUM(B366:B367)</f>
        <v>12.101313869324141</v>
      </c>
      <c r="C368" s="299" t="str">
        <f>CONCATENATE("(",ROUND((B368/$H368)*100,1),")")</f>
        <v>(59.1)</v>
      </c>
      <c r="D368" s="302">
        <f>SUM(D366:D367)</f>
        <v>6.6798223761240756</v>
      </c>
      <c r="E368" s="299" t="str">
        <f>CONCATENATE("(",ROUND((D368/$H368)*100,1),")")</f>
        <v>(32.6)</v>
      </c>
      <c r="F368" s="302">
        <f>SUM(F366:F367)</f>
        <v>1.6818637545517967</v>
      </c>
      <c r="G368" s="299" t="str">
        <f>CONCATENATE("(",ROUND((F368/$H368)*100,1),")")</f>
        <v>(8.2)</v>
      </c>
      <c r="H368" s="302">
        <f>SUM(H366:H367)</f>
        <v>20.463000000000015</v>
      </c>
      <c r="I368" s="299" t="str">
        <f>CONCATENATE("(",ROUND((H368/$H368)*100,1),")")</f>
        <v>(100)</v>
      </c>
      <c r="K368" s="302">
        <f t="shared" si="276"/>
        <v>0.95137929355898976</v>
      </c>
      <c r="L368" s="302">
        <f t="shared" si="277"/>
        <v>0.39756956639371932</v>
      </c>
      <c r="M368" s="302">
        <f t="shared" si="278"/>
        <v>9.2051140047299418E-2</v>
      </c>
      <c r="N368" s="302">
        <f t="shared" si="279"/>
        <v>1.4410000000000085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8.5805209970406011</v>
      </c>
      <c r="C371" s="299" t="str">
        <f>CONCATENATE("(",ROUND((B371/$H373)*100,1),")")</f>
        <v>(39.2)</v>
      </c>
      <c r="D371" s="302">
        <f>'Ind T6'!R153</f>
        <v>3.0166239303625018</v>
      </c>
      <c r="E371" s="299" t="str">
        <f>CONCATENATE("(",ROUND((D371/$H373)*100,1),")")</f>
        <v>(13.8)</v>
      </c>
      <c r="F371" s="302">
        <f>'Ind T6'!S153</f>
        <v>0.81431173245213784</v>
      </c>
      <c r="G371" s="299" t="str">
        <f>CONCATENATE("(",ROUND((F371/$H373)*100,1),")")</f>
        <v>(3.7)</v>
      </c>
      <c r="H371" s="302">
        <f>SUM(B371,D371,F371)</f>
        <v>12.411456659855242</v>
      </c>
      <c r="I371" s="299" t="str">
        <f>CONCATENATE("(",ROUND((H371/$H373)*100,1),")")</f>
        <v>(56.7)</v>
      </c>
      <c r="K371" s="302">
        <f>B376-B371</f>
        <v>0.61760929612279547</v>
      </c>
      <c r="L371" s="302">
        <f>D376-D371</f>
        <v>0.18751444947194118</v>
      </c>
      <c r="M371" s="302">
        <f>F376-F371</f>
        <v>6.1180667206963246E-2</v>
      </c>
      <c r="N371" s="302">
        <f>SUM(K371:M371)</f>
        <v>0.8663044128016999</v>
      </c>
    </row>
    <row r="372" spans="1:14" x14ac:dyDescent="0.2">
      <c r="A372" s="282" t="s">
        <v>365</v>
      </c>
      <c r="B372" s="302">
        <f>'Ind T6'!Q152</f>
        <v>4.4721721658425304</v>
      </c>
      <c r="C372" s="299" t="str">
        <f>CONCATENATE("(",ROUND((B372/$H373)*100,1),")")</f>
        <v>(20.4)</v>
      </c>
      <c r="D372" s="302">
        <f>'Ind T6'!R152</f>
        <v>4.0607680121552931</v>
      </c>
      <c r="E372" s="299" t="str">
        <f>CONCATENATE("(",ROUND((D372/$H373)*100,1),")")</f>
        <v>(18.5)</v>
      </c>
      <c r="F372" s="302">
        <f>'Ind T6'!S152</f>
        <v>0.95960316214695818</v>
      </c>
      <c r="G372" s="299" t="str">
        <f>CONCATENATE("(",ROUND((F372/$H373)*100,1),")")</f>
        <v>(4.4)</v>
      </c>
      <c r="H372" s="302">
        <f t="shared" ref="H372" si="280">SUM(B372,D372,F372)</f>
        <v>9.4925433401447812</v>
      </c>
      <c r="I372" s="299" t="str">
        <f>CONCATENATE("(",ROUND((H372/$H373)*100,1),")")</f>
        <v>(43.3)</v>
      </c>
      <c r="K372" s="302">
        <f t="shared" ref="K372:K373" si="281">B377-B372</f>
        <v>0.42886192919602095</v>
      </c>
      <c r="L372" s="302">
        <f t="shared" ref="L372:L373" si="282">D377-D372</f>
        <v>0.1435065400843909</v>
      </c>
      <c r="M372" s="302">
        <f t="shared" ref="M372:M373" si="283">F377-F372</f>
        <v>7.8327117917862066E-2</v>
      </c>
      <c r="N372" s="302">
        <f t="shared" ref="N372:N373" si="284">SUM(K372:M372)</f>
        <v>0.65069558719827392</v>
      </c>
    </row>
    <row r="373" spans="1:14" x14ac:dyDescent="0.2">
      <c r="A373" s="282" t="s">
        <v>363</v>
      </c>
      <c r="B373" s="302">
        <f>SUM(B371:B372)</f>
        <v>13.052693162883131</v>
      </c>
      <c r="C373" s="299" t="str">
        <f>CONCATENATE("(",ROUND((B373/$H373)*100,1),")")</f>
        <v>(59.6)</v>
      </c>
      <c r="D373" s="302">
        <f>SUM(D371:D372)</f>
        <v>7.0773919425177949</v>
      </c>
      <c r="E373" s="299" t="str">
        <f>CONCATENATE("(",ROUND((D373/$H373)*100,1),")")</f>
        <v>(32.3)</v>
      </c>
      <c r="F373" s="302">
        <f>SUM(F371:F372)</f>
        <v>1.7739148945990961</v>
      </c>
      <c r="G373" s="299" t="str">
        <f>CONCATENATE("(",ROUND((F373/$H373)*100,1),")")</f>
        <v>(8.1)</v>
      </c>
      <c r="H373" s="302">
        <f>SUM(H371:H372)</f>
        <v>21.904000000000025</v>
      </c>
      <c r="I373" s="299" t="str">
        <f>CONCATENATE("(",ROUND((H373/$H373)*100,1),")")</f>
        <v>(100)</v>
      </c>
      <c r="K373" s="302">
        <f t="shared" si="281"/>
        <v>1.0464712253188182</v>
      </c>
      <c r="L373" s="302">
        <f t="shared" si="282"/>
        <v>0.33102098955633164</v>
      </c>
      <c r="M373" s="302">
        <f t="shared" si="283"/>
        <v>0.1395077851248252</v>
      </c>
      <c r="N373" s="302">
        <f t="shared" si="284"/>
        <v>1.516999999999975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9.1981302931633966</v>
      </c>
      <c r="C376" s="299" t="str">
        <f>CONCATENATE("(",ROUND((B376/$H378)*100,1),")")</f>
        <v>(39.3)</v>
      </c>
      <c r="D376" s="302">
        <f>'Ind T6'!W153</f>
        <v>3.2041383798344429</v>
      </c>
      <c r="E376" s="299" t="str">
        <f>CONCATENATE("(",ROUND((D376/$H378)*100,1),")")</f>
        <v>(13.7)</v>
      </c>
      <c r="F376" s="302">
        <f>'Ind T6'!X153</f>
        <v>0.87549239965910108</v>
      </c>
      <c r="G376" s="299" t="str">
        <f>CONCATENATE("(",ROUND((F376/$H378)*100,1),")")</f>
        <v>(3.7)</v>
      </c>
      <c r="H376" s="302">
        <f>SUM(B376,D376,F376)</f>
        <v>13.277761072656942</v>
      </c>
      <c r="I376" s="299" t="str">
        <f>CONCATENATE("(",ROUND((H376/$H378)*100,1),")")</f>
        <v>(56.7)</v>
      </c>
      <c r="K376" s="302">
        <f>B376-B366</f>
        <v>1.1944927267367742</v>
      </c>
      <c r="L376" s="302">
        <f>D376-D366</f>
        <v>0.3845905411700401</v>
      </c>
      <c r="M376" s="302">
        <f>F376-F366</f>
        <v>0.10389435941966696</v>
      </c>
      <c r="N376" s="302">
        <f>SUM(K376:M376)</f>
        <v>1.6829776273264812</v>
      </c>
    </row>
    <row r="377" spans="1:14" x14ac:dyDescent="0.2">
      <c r="A377" s="282" t="s">
        <v>365</v>
      </c>
      <c r="B377" s="302">
        <f>'Ind T6'!V152</f>
        <v>4.9010340950385514</v>
      </c>
      <c r="C377" s="299" t="str">
        <f>CONCATENATE("(",ROUND((B377/$H378)*100,1),")")</f>
        <v>(20.9)</v>
      </c>
      <c r="D377" s="302">
        <f>'Ind T6'!W152</f>
        <v>4.204274552239684</v>
      </c>
      <c r="E377" s="299" t="str">
        <f>CONCATENATE("(",ROUND((D377/$H378)*100,1),")")</f>
        <v>(18)</v>
      </c>
      <c r="F377" s="302">
        <f>'Ind T6'!X152</f>
        <v>1.0379302800648202</v>
      </c>
      <c r="G377" s="299" t="str">
        <f>CONCATENATE("(",ROUND((F377/$H378)*100,1),")")</f>
        <v>(4.4)</v>
      </c>
      <c r="H377" s="302">
        <f t="shared" ref="H377" si="285">SUM(B377,D377,F377)</f>
        <v>10.143238927343056</v>
      </c>
      <c r="I377" s="299" t="str">
        <f>CONCATENATE("(",ROUND((H377/$H378)*100,1),")")</f>
        <v>(43.3)</v>
      </c>
      <c r="K377" s="302">
        <f t="shared" ref="K377:K378" si="286">B377-B367</f>
        <v>0.80335779214103198</v>
      </c>
      <c r="L377" s="302">
        <f t="shared" ref="L377:L378" si="287">D377-D367</f>
        <v>0.34400001478001085</v>
      </c>
      <c r="M377" s="302">
        <f t="shared" ref="M377:M378" si="288">F377-F367</f>
        <v>0.12766456575245766</v>
      </c>
      <c r="N377" s="302">
        <f t="shared" ref="N377:N378" si="289">SUM(K377:M377)</f>
        <v>1.2750223726735004</v>
      </c>
    </row>
    <row r="378" spans="1:14" x14ac:dyDescent="0.2">
      <c r="A378" s="282" t="s">
        <v>363</v>
      </c>
      <c r="B378" s="302">
        <f>SUM(B376:B377)</f>
        <v>14.099164388201949</v>
      </c>
      <c r="C378" s="299" t="str">
        <f>CONCATENATE("(",ROUND((B378/$H378)*100,1),")")</f>
        <v>(60.2)</v>
      </c>
      <c r="D378" s="302">
        <f>SUM(D376:D377)</f>
        <v>7.4084129320741265</v>
      </c>
      <c r="E378" s="299" t="str">
        <f>CONCATENATE("(",ROUND((D378/$H378)*100,1),")")</f>
        <v>(31.6)</v>
      </c>
      <c r="F378" s="302">
        <f>SUM(F376:F377)</f>
        <v>1.9134226797239213</v>
      </c>
      <c r="G378" s="299" t="str">
        <f>CONCATENATE("(",ROUND((F378/$H378)*100,1),")")</f>
        <v>(8.2)</v>
      </c>
      <c r="H378" s="302">
        <f>SUM(H376:H377)</f>
        <v>23.420999999999999</v>
      </c>
      <c r="I378" s="299" t="str">
        <f>CONCATENATE("(",ROUND((H378/$H378)*100,1),")")</f>
        <v>(100)</v>
      </c>
      <c r="K378" s="302">
        <f t="shared" si="286"/>
        <v>1.997850518877808</v>
      </c>
      <c r="L378" s="302">
        <f t="shared" si="287"/>
        <v>0.72859055595005096</v>
      </c>
      <c r="M378" s="302">
        <f t="shared" si="288"/>
        <v>0.23155892517212462</v>
      </c>
      <c r="N378" s="302">
        <f t="shared" si="289"/>
        <v>2.9579999999999833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4.5554324558866526</v>
      </c>
      <c r="C387" s="299" t="str">
        <f>CONCATENATE("(",ROUND((B387/$H389)*100,1),")")</f>
        <v>(35.2)</v>
      </c>
      <c r="D387" s="302">
        <f>'Ind T6'!M162</f>
        <v>0.64338710223731832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5.1988195581239705</v>
      </c>
      <c r="I387" s="299" t="str">
        <f>CONCATENATE("(",ROUND((H387/$H389)*100,1),")")</f>
        <v>(40.2)</v>
      </c>
      <c r="K387" s="302">
        <f>B392-B387</f>
        <v>1.4604453293971531E-3</v>
      </c>
      <c r="L387" s="302">
        <f>D392-D387</f>
        <v>4.8865429404840732E-2</v>
      </c>
      <c r="M387" s="302">
        <f>F392-F387</f>
        <v>0</v>
      </c>
      <c r="N387" s="302">
        <f>SUM(K387:M387)</f>
        <v>5.0325874734237885E-2</v>
      </c>
    </row>
    <row r="388" spans="1:14" x14ac:dyDescent="0.2">
      <c r="A388" s="282" t="s">
        <v>365</v>
      </c>
      <c r="B388" s="302">
        <f>'Ind T6'!L161</f>
        <v>4.0083755365080558</v>
      </c>
      <c r="C388" s="299" t="str">
        <f>CONCATENATE("(",ROUND((B388/$H389)*100,1),")")</f>
        <v>(31)</v>
      </c>
      <c r="D388" s="302">
        <f>'Ind T6'!M161</f>
        <v>3.5010000845546201</v>
      </c>
      <c r="E388" s="299" t="str">
        <f>CONCATENATE("(",ROUND((D388/$H389)*100,1),")")</f>
        <v>(27)</v>
      </c>
      <c r="F388" s="302">
        <f>'Ind T6'!N161</f>
        <v>0.23480482081334519</v>
      </c>
      <c r="G388" s="299" t="str">
        <f>CONCATENATE("(",ROUND((F388/$H389)*100,1),")")</f>
        <v>(1.8)</v>
      </c>
      <c r="H388" s="302">
        <f t="shared" ref="H388" si="290">SUM(B388,D388,F388)</f>
        <v>7.7441804418760203</v>
      </c>
      <c r="I388" s="299" t="str">
        <f>CONCATENATE("(",ROUND((H388/$H389)*100,1),")")</f>
        <v>(59.8)</v>
      </c>
      <c r="K388" s="302">
        <f t="shared" ref="K388:K389" si="291">B393-B388</f>
        <v>8.3928260225088813E-2</v>
      </c>
      <c r="L388" s="302">
        <f t="shared" ref="L388:L389" si="292">D393-D388</f>
        <v>8.0537591691677957E-2</v>
      </c>
      <c r="M388" s="302">
        <f t="shared" ref="M388:M389" si="293">F393-F388</f>
        <v>5.2082733489991206E-3</v>
      </c>
      <c r="N388" s="302">
        <f t="shared" ref="N388:N389" si="294">SUM(K388:M388)</f>
        <v>0.16967412526576589</v>
      </c>
    </row>
    <row r="389" spans="1:14" x14ac:dyDescent="0.2">
      <c r="A389" s="282" t="s">
        <v>363</v>
      </c>
      <c r="B389" s="302">
        <f>SUM(B387:B388)</f>
        <v>8.5638079923947075</v>
      </c>
      <c r="C389" s="299" t="str">
        <f>CONCATENATE("(",ROUND((B389/$H389)*100,1),")")</f>
        <v>(66.2)</v>
      </c>
      <c r="D389" s="302">
        <f>SUM(D387:D388)</f>
        <v>4.1443871867919384</v>
      </c>
      <c r="E389" s="299" t="str">
        <f>CONCATENATE("(",ROUND((D389/$H389)*100,1),")")</f>
        <v>(32)</v>
      </c>
      <c r="F389" s="302">
        <f>SUM(F387:F388)</f>
        <v>0.23480482081334519</v>
      </c>
      <c r="G389" s="299" t="str">
        <f>CONCATENATE("(",ROUND((F389/$H389)*100,1),")")</f>
        <v>(1.8)</v>
      </c>
      <c r="H389" s="302">
        <f>SUM(H387:H388)</f>
        <v>12.942999999999991</v>
      </c>
      <c r="I389" s="299" t="str">
        <f>CONCATENATE("(",ROUND((H389/$H389)*100,1),")")</f>
        <v>(100)</v>
      </c>
      <c r="K389" s="302">
        <f t="shared" si="291"/>
        <v>8.5388705554485966E-2</v>
      </c>
      <c r="L389" s="302">
        <f t="shared" si="292"/>
        <v>0.12940302109651824</v>
      </c>
      <c r="M389" s="302">
        <f t="shared" si="293"/>
        <v>5.2082733489991206E-3</v>
      </c>
      <c r="N389" s="302">
        <f t="shared" si="294"/>
        <v>0.22000000000000333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4.5568929012160497</v>
      </c>
      <c r="C392" s="299" t="str">
        <f>CONCATENATE("(",ROUND((B392/$H394)*100,1),")")</f>
        <v>(34.6)</v>
      </c>
      <c r="D392" s="302">
        <f>'Ind T6'!R162</f>
        <v>0.69225253164215905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5.2491454328582083</v>
      </c>
      <c r="I392" s="299" t="str">
        <f>CONCATENATE("(",ROUND((H392/$H394)*100,1),")")</f>
        <v>(39.9)</v>
      </c>
      <c r="K392" s="302">
        <f>B397-B392</f>
        <v>-7.340549987384648E-3</v>
      </c>
      <c r="L392" s="302">
        <f>D397-D392</f>
        <v>0.10259681733226023</v>
      </c>
      <c r="M392" s="302">
        <f>F397-F392</f>
        <v>0</v>
      </c>
      <c r="N392" s="302">
        <f>SUM(K392:M392)</f>
        <v>9.5256267344875578E-2</v>
      </c>
    </row>
    <row r="393" spans="1:14" x14ac:dyDescent="0.2">
      <c r="A393" s="282" t="s">
        <v>365</v>
      </c>
      <c r="B393" s="302">
        <f>'Ind T6'!Q161</f>
        <v>4.0923037967331446</v>
      </c>
      <c r="C393" s="299" t="str">
        <f>CONCATENATE("(",ROUND((B393/$H394)*100,1),")")</f>
        <v>(31.1)</v>
      </c>
      <c r="D393" s="302">
        <f>'Ind T6'!R161</f>
        <v>3.581537676246298</v>
      </c>
      <c r="E393" s="299" t="str">
        <f>CONCATENATE("(",ROUND((D393/$H394)*100,1),")")</f>
        <v>(27.2)</v>
      </c>
      <c r="F393" s="302">
        <f>'Ind T6'!S161</f>
        <v>0.24001309416234431</v>
      </c>
      <c r="G393" s="299" t="str">
        <f>CONCATENATE("(",ROUND((F393/$H394)*100,1),")")</f>
        <v>(1.8)</v>
      </c>
      <c r="H393" s="302">
        <f t="shared" ref="H393" si="295">SUM(B393,D393,F393)</f>
        <v>7.9138545671417866</v>
      </c>
      <c r="I393" s="299" t="str">
        <f>CONCATENATE("(",ROUND((H393/$H394)*100,1),")")</f>
        <v>(60.1)</v>
      </c>
      <c r="K393" s="302">
        <f t="shared" ref="K393:K394" si="296">B398-B393</f>
        <v>0.1670042846595976</v>
      </c>
      <c r="L393" s="302">
        <f t="shared" ref="L393:L394" si="297">D398-D393</f>
        <v>0.14778224193089917</v>
      </c>
      <c r="M393" s="302">
        <f t="shared" ref="M393:M394" si="298">F398-F393</f>
        <v>1.1957206064609177E-2</v>
      </c>
      <c r="N393" s="302">
        <f t="shared" ref="N393:N394" si="299">SUM(K393:M393)</f>
        <v>0.32674373265510592</v>
      </c>
    </row>
    <row r="394" spans="1:14" x14ac:dyDescent="0.2">
      <c r="A394" s="282" t="s">
        <v>363</v>
      </c>
      <c r="B394" s="302">
        <f>SUM(B392:B393)</f>
        <v>8.6491966979491934</v>
      </c>
      <c r="C394" s="299" t="str">
        <f>CONCATENATE("(",ROUND((B394/$H394)*100,1),")")</f>
        <v>(65.7)</v>
      </c>
      <c r="D394" s="302">
        <f>SUM(D392:D393)</f>
        <v>4.2737902078884566</v>
      </c>
      <c r="E394" s="299" t="str">
        <f>CONCATENATE("(",ROUND((D394/$H394)*100,1),")")</f>
        <v>(32.5)</v>
      </c>
      <c r="F394" s="302">
        <f>SUM(F392:F393)</f>
        <v>0.24001309416234431</v>
      </c>
      <c r="G394" s="299" t="str">
        <f>CONCATENATE("(",ROUND((F394/$H394)*100,1),")")</f>
        <v>(1.8)</v>
      </c>
      <c r="H394" s="302">
        <f>SUM(H392:H393)</f>
        <v>13.162999999999995</v>
      </c>
      <c r="I394" s="299" t="str">
        <f>CONCATENATE("(",ROUND((H394/$H394)*100,1),")")</f>
        <v>(100)</v>
      </c>
      <c r="K394" s="302">
        <f t="shared" si="296"/>
        <v>0.15966373467221473</v>
      </c>
      <c r="L394" s="302">
        <f t="shared" si="297"/>
        <v>0.25037905926316029</v>
      </c>
      <c r="M394" s="302">
        <f t="shared" si="298"/>
        <v>1.1957206064609177E-2</v>
      </c>
      <c r="N394" s="302">
        <f t="shared" si="299"/>
        <v>0.42199999999998417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4.5495523512286651</v>
      </c>
      <c r="C397" s="299" t="str">
        <f>CONCATENATE("(",ROUND((B397/$H399)*100,1),")")</f>
        <v>(33.5)</v>
      </c>
      <c r="D397" s="302">
        <f>'Ind T6'!W162</f>
        <v>0.79484934897441928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5.3444017002030844</v>
      </c>
      <c r="I397" s="299" t="str">
        <f>CONCATENATE("(",ROUND((H397/$H399)*100,1),")")</f>
        <v>(39.3)</v>
      </c>
      <c r="K397" s="302">
        <f>B397-B387</f>
        <v>-5.8801046579874949E-3</v>
      </c>
      <c r="L397" s="302">
        <f>D397-D387</f>
        <v>0.15146224673710096</v>
      </c>
      <c r="M397" s="302">
        <f>F397-F387</f>
        <v>0</v>
      </c>
      <c r="N397" s="302">
        <f>SUM(K397:M397)</f>
        <v>0.14558214207911346</v>
      </c>
    </row>
    <row r="398" spans="1:14" x14ac:dyDescent="0.2">
      <c r="A398" s="282" t="s">
        <v>365</v>
      </c>
      <c r="B398" s="302">
        <f>'Ind T6'!V161</f>
        <v>4.2593080813927422</v>
      </c>
      <c r="C398" s="299" t="str">
        <f>CONCATENATE("(",ROUND((B398/$H399)*100,1),")")</f>
        <v>(31.4)</v>
      </c>
      <c r="D398" s="302">
        <f>'Ind T6'!W161</f>
        <v>3.7293199181771972</v>
      </c>
      <c r="E398" s="299" t="str">
        <f>CONCATENATE("(",ROUND((D398/$H399)*100,1),")")</f>
        <v>(27.5)</v>
      </c>
      <c r="F398" s="302">
        <f>'Ind T6'!X161</f>
        <v>0.25197030022695349</v>
      </c>
      <c r="G398" s="299" t="str">
        <f>CONCATENATE("(",ROUND((F398/$H399)*100,1),")")</f>
        <v>(1.9)</v>
      </c>
      <c r="H398" s="302">
        <f t="shared" ref="H398" si="300">SUM(B398,D398,F398)</f>
        <v>8.2405982997968916</v>
      </c>
      <c r="I398" s="299" t="str">
        <f>CONCATENATE("(",ROUND((H398/$H399)*100,1),")")</f>
        <v>(60.7)</v>
      </c>
      <c r="K398" s="302">
        <f t="shared" ref="K398:K399" si="301">B398-B388</f>
        <v>0.25093254488468641</v>
      </c>
      <c r="L398" s="302">
        <f t="shared" ref="L398:L399" si="302">D398-D388</f>
        <v>0.22831983362257713</v>
      </c>
      <c r="M398" s="302">
        <f t="shared" ref="M398:M399" si="303">F398-F388</f>
        <v>1.7165479413608298E-2</v>
      </c>
      <c r="N398" s="302">
        <f t="shared" ref="N398:N399" si="304">SUM(K398:M398)</f>
        <v>0.49641785792087184</v>
      </c>
    </row>
    <row r="399" spans="1:14" x14ac:dyDescent="0.2">
      <c r="A399" s="282" t="s">
        <v>363</v>
      </c>
      <c r="B399" s="302">
        <f>SUM(B397:B398)</f>
        <v>8.8088604326214082</v>
      </c>
      <c r="C399" s="299" t="str">
        <f>CONCATENATE("(",ROUND((B399/$H399)*100,1),")")</f>
        <v>(64.8)</v>
      </c>
      <c r="D399" s="302">
        <f>SUM(D397:D398)</f>
        <v>4.5241692671516169</v>
      </c>
      <c r="E399" s="299" t="str">
        <f>CONCATENATE("(",ROUND((D399/$H399)*100,1),")")</f>
        <v>(33.3)</v>
      </c>
      <c r="F399" s="302">
        <f>SUM(F397:F398)</f>
        <v>0.25197030022695349</v>
      </c>
      <c r="G399" s="299" t="str">
        <f>CONCATENATE("(",ROUND((F399/$H399)*100,1),")")</f>
        <v>(1.9)</v>
      </c>
      <c r="H399" s="302">
        <f>SUM(H397:H398)</f>
        <v>13.584999999999976</v>
      </c>
      <c r="I399" s="299" t="str">
        <f>CONCATENATE("(",ROUND((H399/$H399)*100,1),")")</f>
        <v>(100)</v>
      </c>
      <c r="K399" s="302">
        <f t="shared" si="301"/>
        <v>0.2450524402267007</v>
      </c>
      <c r="L399" s="302">
        <f t="shared" si="302"/>
        <v>0.37978208035967853</v>
      </c>
      <c r="M399" s="302">
        <f t="shared" si="303"/>
        <v>1.7165479413608298E-2</v>
      </c>
      <c r="N399" s="302">
        <f t="shared" si="304"/>
        <v>0.64199999999998747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5.2859414086938132</v>
      </c>
      <c r="C408" s="299" t="str">
        <f>CONCATENATE("(",ROUND((B408/$H410)*100,1),")")</f>
        <v>(19.4)</v>
      </c>
      <c r="D408" s="302">
        <f>'Ind T6'!M171</f>
        <v>1.5470485687238238</v>
      </c>
      <c r="E408" s="299" t="str">
        <f>CONCATENATE("(",ROUND((D408/$H410)*100,1),")")</f>
        <v>(5.7)</v>
      </c>
      <c r="F408" s="302">
        <f>'Ind T6'!N171</f>
        <v>0.84823626722028089</v>
      </c>
      <c r="G408" s="299" t="str">
        <f>CONCATENATE("(",ROUND((F408/$H410)*100,1),")")</f>
        <v>(3.1)</v>
      </c>
      <c r="H408" s="302">
        <f>SUM(B408,D408,F408)</f>
        <v>7.6812262446379176</v>
      </c>
      <c r="I408" s="299" t="str">
        <f>CONCATENATE("(",ROUND((H408/$H410)*100,1),")")</f>
        <v>(28.2)</v>
      </c>
      <c r="K408" s="302">
        <f>B413-B408</f>
        <v>3.0588266078638959E-2</v>
      </c>
      <c r="L408" s="302">
        <f>D413-D408</f>
        <v>5.0713424800248097E-2</v>
      </c>
      <c r="M408" s="302">
        <f>F413-F408</f>
        <v>3.2890468104411541E-2</v>
      </c>
      <c r="N408" s="302">
        <f>SUM(K408:M408)</f>
        <v>0.1141921589832986</v>
      </c>
    </row>
    <row r="409" spans="1:14" x14ac:dyDescent="0.2">
      <c r="A409" s="282" t="s">
        <v>365</v>
      </c>
      <c r="B409" s="302">
        <f>'Ind T6'!L170</f>
        <v>8.5216674333277656</v>
      </c>
      <c r="C409" s="299" t="str">
        <f>CONCATENATE("(",ROUND((B409/$H410)*100,1),")")</f>
        <v>(31.3)</v>
      </c>
      <c r="D409" s="302">
        <f>'Ind T6'!M170</f>
        <v>9.9979015574068697</v>
      </c>
      <c r="E409" s="299" t="str">
        <f>CONCATENATE("(",ROUND((D409/$H410)*100,1),")")</f>
        <v>(36.7)</v>
      </c>
      <c r="F409" s="302">
        <f>'Ind T6'!N170</f>
        <v>1.0632047646274465</v>
      </c>
      <c r="G409" s="299" t="str">
        <f>CONCATENATE("(",ROUND((F409/$H410)*100,1),")")</f>
        <v>(3.9)</v>
      </c>
      <c r="H409" s="302">
        <f t="shared" ref="H409" si="305">SUM(B409,D409,F409)</f>
        <v>19.58277375536208</v>
      </c>
      <c r="I409" s="299" t="str">
        <f>CONCATENATE("(",ROUND((H409/$H410)*100,1),")")</f>
        <v>(71.8)</v>
      </c>
      <c r="K409" s="302">
        <f t="shared" ref="K409:K410" si="306">B414-B409</f>
        <v>0.35576590859970914</v>
      </c>
      <c r="L409" s="302">
        <f t="shared" ref="L409:L410" si="307">D414-D409</f>
        <v>-2.8349110364075614E-2</v>
      </c>
      <c r="M409" s="302">
        <f t="shared" ref="M409:M410" si="308">F414-F409</f>
        <v>3.2391042781061641E-2</v>
      </c>
      <c r="N409" s="302">
        <f t="shared" ref="N409:N410" si="309">SUM(K409:M409)</f>
        <v>0.35980784101669516</v>
      </c>
    </row>
    <row r="410" spans="1:14" x14ac:dyDescent="0.2">
      <c r="A410" s="282" t="s">
        <v>363</v>
      </c>
      <c r="B410" s="302">
        <f>SUM(B408:B409)</f>
        <v>13.80760884202158</v>
      </c>
      <c r="C410" s="299" t="str">
        <f>CONCATENATE("(",ROUND((B410/$H410)*100,1),")")</f>
        <v>(50.6)</v>
      </c>
      <c r="D410" s="302">
        <f>SUM(D408:D409)</f>
        <v>11.544950126130693</v>
      </c>
      <c r="E410" s="299" t="str">
        <f>CONCATENATE("(",ROUND((D410/$H410)*100,1),")")</f>
        <v>(42.3)</v>
      </c>
      <c r="F410" s="302">
        <f>SUM(F408:F409)</f>
        <v>1.9114410318477275</v>
      </c>
      <c r="G410" s="299" t="str">
        <f>CONCATENATE("(",ROUND((F410/$H410)*100,1),")")</f>
        <v>(7)</v>
      </c>
      <c r="H410" s="302">
        <f>SUM(H408:H409)</f>
        <v>27.263999999999996</v>
      </c>
      <c r="I410" s="299" t="str">
        <f>CONCATENATE("(",ROUND((H410/$H410)*100,1),")")</f>
        <v>(100)</v>
      </c>
      <c r="K410" s="302">
        <f t="shared" si="306"/>
        <v>0.38635417467834721</v>
      </c>
      <c r="L410" s="302">
        <f t="shared" si="307"/>
        <v>2.2364314436172705E-2</v>
      </c>
      <c r="M410" s="302">
        <f t="shared" si="308"/>
        <v>6.5281510885473182E-2</v>
      </c>
      <c r="N410" s="302">
        <f t="shared" si="309"/>
        <v>0.47399999999999309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5.3165296747724522</v>
      </c>
      <c r="C413" s="299" t="str">
        <f>CONCATENATE("(",ROUND((B413/$H415)*100,1),")")</f>
        <v>(19.2)</v>
      </c>
      <c r="D413" s="302">
        <f>'Ind T6'!R171</f>
        <v>1.5977619935240719</v>
      </c>
      <c r="E413" s="299" t="str">
        <f>CONCATENATE("(",ROUND((D413/$H415)*100,1),")")</f>
        <v>(5.8)</v>
      </c>
      <c r="F413" s="302">
        <f>'Ind T6'!S171</f>
        <v>0.88112673532469243</v>
      </c>
      <c r="G413" s="299" t="str">
        <f>CONCATENATE("(",ROUND((F413/$H415)*100,1),")")</f>
        <v>(3.2)</v>
      </c>
      <c r="H413" s="302">
        <f>SUM(B413,D413,F413)</f>
        <v>7.7954184036212171</v>
      </c>
      <c r="I413" s="299" t="str">
        <f>CONCATENATE("(",ROUND((H413/$H415)*100,1),")")</f>
        <v>(28.1)</v>
      </c>
      <c r="K413" s="302">
        <f>B418-B413</f>
        <v>8.9122305458914752E-2</v>
      </c>
      <c r="L413" s="302">
        <f>D418-D413</f>
        <v>0.1049558269644193</v>
      </c>
      <c r="M413" s="302">
        <f>F418-F413</f>
        <v>6.6288360975117921E-2</v>
      </c>
      <c r="N413" s="302">
        <f>SUM(K413:M413)</f>
        <v>0.26036649339845197</v>
      </c>
    </row>
    <row r="414" spans="1:14" x14ac:dyDescent="0.2">
      <c r="A414" s="282" t="s">
        <v>365</v>
      </c>
      <c r="B414" s="302">
        <f>'Ind T6'!Q170</f>
        <v>8.8774333419274747</v>
      </c>
      <c r="C414" s="299" t="str">
        <f>CONCATENATE("(",ROUND((B414/$H415)*100,1),")")</f>
        <v>(32)</v>
      </c>
      <c r="D414" s="302">
        <f>'Ind T6'!R170</f>
        <v>9.9695524470427941</v>
      </c>
      <c r="E414" s="299" t="str">
        <f>CONCATENATE("(",ROUND((D414/$H415)*100,1),")")</f>
        <v>(35.9)</v>
      </c>
      <c r="F414" s="302">
        <f>'Ind T6'!S170</f>
        <v>1.0955958074085081</v>
      </c>
      <c r="G414" s="299" t="str">
        <f>CONCATENATE("(",ROUND((F414/$H415)*100,1),")")</f>
        <v>(3.9)</v>
      </c>
      <c r="H414" s="302">
        <f t="shared" ref="H414" si="310">SUM(B414,D414,F414)</f>
        <v>19.942581596378776</v>
      </c>
      <c r="I414" s="299" t="str">
        <f>CONCATENATE("(",ROUND((H414/$H415)*100,1),")")</f>
        <v>(71.9)</v>
      </c>
      <c r="K414" s="302">
        <f t="shared" ref="K414:K415" si="311">B419-B414</f>
        <v>0.81215489262050866</v>
      </c>
      <c r="L414" s="302">
        <f t="shared" ref="L414:L415" si="312">D419-D414</f>
        <v>-2.2330071481494684E-2</v>
      </c>
      <c r="M414" s="302">
        <f t="shared" ref="M414:M415" si="313">F419-F414</f>
        <v>4.8808685462504497E-2</v>
      </c>
      <c r="N414" s="302">
        <f t="shared" ref="N414:N415" si="314">SUM(K414:M414)</f>
        <v>0.83863350660151847</v>
      </c>
    </row>
    <row r="415" spans="1:14" x14ac:dyDescent="0.2">
      <c r="A415" s="282" t="s">
        <v>363</v>
      </c>
      <c r="B415" s="302">
        <f>SUM(B413:B414)</f>
        <v>14.193963016699927</v>
      </c>
      <c r="C415" s="299" t="str">
        <f>CONCATENATE("(",ROUND((B415/$H415)*100,1),")")</f>
        <v>(51.2)</v>
      </c>
      <c r="D415" s="302">
        <f>SUM(D413:D414)</f>
        <v>11.567314440566866</v>
      </c>
      <c r="E415" s="299" t="str">
        <f>CONCATENATE("(",ROUND((D415/$H415)*100,1),")")</f>
        <v>(41.7)</v>
      </c>
      <c r="F415" s="302">
        <f>SUM(F413:F414)</f>
        <v>1.9767225427332007</v>
      </c>
      <c r="G415" s="299" t="str">
        <f>CONCATENATE("(",ROUND((F415/$H415)*100,1),")")</f>
        <v>(7.1)</v>
      </c>
      <c r="H415" s="302">
        <f>SUM(H413:H414)</f>
        <v>27.737999999999992</v>
      </c>
      <c r="I415" s="299" t="str">
        <f>CONCATENATE("(",ROUND((H415/$H415)*100,1),")")</f>
        <v>(100)</v>
      </c>
      <c r="K415" s="302">
        <f t="shared" si="311"/>
        <v>0.90127719807942341</v>
      </c>
      <c r="L415" s="302">
        <f t="shared" si="312"/>
        <v>8.262575548292439E-2</v>
      </c>
      <c r="M415" s="302">
        <f t="shared" si="313"/>
        <v>0.1150970464376222</v>
      </c>
      <c r="N415" s="302">
        <f t="shared" si="314"/>
        <v>1.09899999999997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5.4056519802313669</v>
      </c>
      <c r="C418" s="299" t="str">
        <f>CONCATENATE("(",ROUND((B418/$H420)*100,1),")")</f>
        <v>(18.7)</v>
      </c>
      <c r="D418" s="302">
        <f>'Ind T6'!W171</f>
        <v>1.7027178204884912</v>
      </c>
      <c r="E418" s="299" t="str">
        <f>CONCATENATE("(",ROUND((D418/$H420)*100,1),")")</f>
        <v>(5.9)</v>
      </c>
      <c r="F418" s="302">
        <f>'Ind T6'!X171</f>
        <v>0.94741509629981036</v>
      </c>
      <c r="G418" s="299" t="str">
        <f>CONCATENATE("(",ROUND((F418/$H420)*100,1),")")</f>
        <v>(3.3)</v>
      </c>
      <c r="H418" s="302">
        <f>SUM(B418,D418,F418)</f>
        <v>8.0557848970196684</v>
      </c>
      <c r="I418" s="299" t="str">
        <f>CONCATENATE("(",ROUND((H418/$H420)*100,1),")")</f>
        <v>(27.9)</v>
      </c>
      <c r="K418" s="302">
        <f>B418-B408</f>
        <v>0.11971057153755371</v>
      </c>
      <c r="L418" s="302">
        <f>D418-D408</f>
        <v>0.15566925176466739</v>
      </c>
      <c r="M418" s="302">
        <f>F418-F408</f>
        <v>9.9178829079529462E-2</v>
      </c>
      <c r="N418" s="302">
        <f>SUM(K418:M418)</f>
        <v>0.37455865238175057</v>
      </c>
    </row>
    <row r="419" spans="1:14" x14ac:dyDescent="0.2">
      <c r="A419" s="282" t="s">
        <v>365</v>
      </c>
      <c r="B419" s="302">
        <f>'Ind T6'!V170</f>
        <v>9.6895882345479833</v>
      </c>
      <c r="C419" s="299" t="str">
        <f>CONCATENATE("(",ROUND((B419/$H420)*100,1),")")</f>
        <v>(33.6)</v>
      </c>
      <c r="D419" s="302">
        <f>'Ind T6'!W170</f>
        <v>9.9472223755612994</v>
      </c>
      <c r="E419" s="299" t="str">
        <f>CONCATENATE("(",ROUND((D419/$H420)*100,1),")")</f>
        <v>(34.5)</v>
      </c>
      <c r="F419" s="302">
        <f>'Ind T6'!X170</f>
        <v>1.1444044928710126</v>
      </c>
      <c r="G419" s="299" t="str">
        <f>CONCATENATE("(",ROUND((F419/$H420)*100,1),")")</f>
        <v>(4)</v>
      </c>
      <c r="H419" s="302">
        <f t="shared" ref="H419" si="315">SUM(B419,D419,F419)</f>
        <v>20.781215102980294</v>
      </c>
      <c r="I419" s="299" t="str">
        <f>CONCATENATE("(",ROUND((H419/$H420)*100,1),")")</f>
        <v>(72.1)</v>
      </c>
      <c r="K419" s="302">
        <f t="shared" ref="K419:K420" si="316">B419-B409</f>
        <v>1.1679208012202178</v>
      </c>
      <c r="L419" s="302">
        <f t="shared" ref="L419:L420" si="317">D419-D409</f>
        <v>-5.0679181845570298E-2</v>
      </c>
      <c r="M419" s="302">
        <f t="shared" ref="M419:M420" si="318">F419-F409</f>
        <v>8.1199728243566138E-2</v>
      </c>
      <c r="N419" s="302">
        <f t="shared" ref="N419:N420" si="319">SUM(K419:M419)</f>
        <v>1.1984413476182136</v>
      </c>
    </row>
    <row r="420" spans="1:14" x14ac:dyDescent="0.2">
      <c r="A420" s="282" t="s">
        <v>363</v>
      </c>
      <c r="B420" s="302">
        <f>SUM(B418:B419)</f>
        <v>15.09524021477935</v>
      </c>
      <c r="C420" s="299" t="str">
        <f>CONCATENATE("(",ROUND((B420/$H420)*100,1),")")</f>
        <v>(52.3)</v>
      </c>
      <c r="D420" s="302">
        <f>SUM(D418:D419)</f>
        <v>11.649940196049791</v>
      </c>
      <c r="E420" s="299" t="str">
        <f>CONCATENATE("(",ROUND((D420/$H420)*100,1),")")</f>
        <v>(40.4)</v>
      </c>
      <c r="F420" s="302">
        <f>SUM(F418:F419)</f>
        <v>2.0918195891708229</v>
      </c>
      <c r="G420" s="299" t="str">
        <f>CONCATENATE("(",ROUND((F420/$H420)*100,1),")")</f>
        <v>(7.3)</v>
      </c>
      <c r="H420" s="302">
        <f>SUM(H418:H419)</f>
        <v>28.836999999999961</v>
      </c>
      <c r="I420" s="299" t="str">
        <f>CONCATENATE("(",ROUND((H420/$H420)*100,1),")")</f>
        <v>(100)</v>
      </c>
      <c r="K420" s="302">
        <f t="shared" si="316"/>
        <v>1.2876313727577706</v>
      </c>
      <c r="L420" s="302">
        <f t="shared" si="317"/>
        <v>0.1049900699190971</v>
      </c>
      <c r="M420" s="302">
        <f t="shared" si="318"/>
        <v>0.18037855732309538</v>
      </c>
      <c r="N420" s="302">
        <f t="shared" si="319"/>
        <v>1.5729999999999631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6.4926556067575252</v>
      </c>
      <c r="C429" s="299" t="str">
        <f>CONCATENATE("(",ROUND((B429/$H431)*100,1),")")</f>
        <v>(13.5)</v>
      </c>
      <c r="D429" s="302">
        <f>'Ind T6'!M180</f>
        <v>1.9496492662656877</v>
      </c>
      <c r="E429" s="299" t="str">
        <f>CONCATENATE("(",ROUND((D429/$H431)*100,1),")")</f>
        <v>(4.1)</v>
      </c>
      <c r="F429" s="302">
        <f>'Ind T6'!N180</f>
        <v>1.703203370788938</v>
      </c>
      <c r="G429" s="299" t="str">
        <f>CONCATENATE("(",ROUND((F429/$H431)*100,1),")")</f>
        <v>(3.5)</v>
      </c>
      <c r="H429" s="302">
        <f>SUM(B429,D429,F429)</f>
        <v>10.14550824381215</v>
      </c>
      <c r="I429" s="299" t="str">
        <f>CONCATENATE("(",ROUND((H429/$H431)*100,1),")")</f>
        <v>(21.1)</v>
      </c>
      <c r="K429" s="302">
        <f>B434-B429</f>
        <v>0.38474986924456811</v>
      </c>
      <c r="L429" s="302">
        <f>D434-D429</f>
        <v>0.16566126114276969</v>
      </c>
      <c r="M429" s="302">
        <f>F434-F429</f>
        <v>1.01367372088359E-2</v>
      </c>
      <c r="N429" s="302">
        <f>SUM(K429:M429)</f>
        <v>0.5605478675961737</v>
      </c>
    </row>
    <row r="430" spans="1:14" x14ac:dyDescent="0.2">
      <c r="A430" s="282" t="s">
        <v>365</v>
      </c>
      <c r="B430" s="302">
        <f>'Ind T6'!L179</f>
        <v>19.395122381565621</v>
      </c>
      <c r="C430" s="299" t="str">
        <f>CONCATENATE("(",ROUND((B430/$H431)*100,1),")")</f>
        <v>(40.3)</v>
      </c>
      <c r="D430" s="302">
        <f>'Ind T6'!M179</f>
        <v>16.987806517912873</v>
      </c>
      <c r="E430" s="299" t="str">
        <f>CONCATENATE("(",ROUND((D430/$H431)*100,1),")")</f>
        <v>(35.3)</v>
      </c>
      <c r="F430" s="302">
        <f>'Ind T6'!N179</f>
        <v>1.5595628567093316</v>
      </c>
      <c r="G430" s="299" t="str">
        <f>CONCATENATE("(",ROUND((F430/$H431)*100,1),")")</f>
        <v>(3.2)</v>
      </c>
      <c r="H430" s="302">
        <f t="shared" ref="H430" si="320">SUM(B430,D430,F430)</f>
        <v>37.942491756187827</v>
      </c>
      <c r="I430" s="299" t="str">
        <f>CONCATENATE("(",ROUND((H430/$H431)*100,1),")")</f>
        <v>(78.9)</v>
      </c>
      <c r="K430" s="302">
        <f t="shared" ref="K430:K431" si="321">B435-B430</f>
        <v>1.7128984339849929</v>
      </c>
      <c r="L430" s="302">
        <f t="shared" ref="L430:L431" si="322">D435-D430</f>
        <v>0.44040771508937837</v>
      </c>
      <c r="M430" s="302">
        <f t="shared" ref="M430:M431" si="323">F435-F430</f>
        <v>0.18814598332949894</v>
      </c>
      <c r="N430" s="302">
        <f t="shared" ref="N430:N431" si="324">SUM(K430:M430)</f>
        <v>2.3414521324038704</v>
      </c>
    </row>
    <row r="431" spans="1:14" x14ac:dyDescent="0.2">
      <c r="A431" s="282" t="s">
        <v>363</v>
      </c>
      <c r="B431" s="302">
        <f>SUM(B429:B430)</f>
        <v>25.887777988323144</v>
      </c>
      <c r="C431" s="299" t="str">
        <f>CONCATENATE("(",ROUND((B431/$H431)*100,1),")")</f>
        <v>(53.8)</v>
      </c>
      <c r="D431" s="302">
        <f>SUM(D429:D430)</f>
        <v>18.93745578417856</v>
      </c>
      <c r="E431" s="299" t="str">
        <f>CONCATENATE("(",ROUND((D431/$H431)*100,1),")")</f>
        <v>(39.4)</v>
      </c>
      <c r="F431" s="302">
        <f>SUM(F429:F430)</f>
        <v>3.2627662274982696</v>
      </c>
      <c r="G431" s="299" t="str">
        <f>CONCATENATE("(",ROUND((F431/$H431)*100,1),")")</f>
        <v>(6.8)</v>
      </c>
      <c r="H431" s="302">
        <f>SUM(H429:H430)</f>
        <v>48.08799999999998</v>
      </c>
      <c r="I431" s="299" t="str">
        <f>CONCATENATE("(",ROUND((H431/$H431)*100,1),")")</f>
        <v>(100)</v>
      </c>
      <c r="K431" s="302">
        <f t="shared" si="321"/>
        <v>2.0976483032295619</v>
      </c>
      <c r="L431" s="302">
        <f t="shared" si="322"/>
        <v>0.60606897623214806</v>
      </c>
      <c r="M431" s="302">
        <f t="shared" si="323"/>
        <v>0.19828272053833507</v>
      </c>
      <c r="N431" s="302">
        <f t="shared" si="324"/>
        <v>2.902000000000045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6.8774054760020933</v>
      </c>
      <c r="C434" s="299" t="str">
        <f>CONCATENATE("(",ROUND((B434/$H436)*100,1),")")</f>
        <v>(13.5)</v>
      </c>
      <c r="D434" s="302">
        <f>'Ind T6'!R180</f>
        <v>2.1153105274084574</v>
      </c>
      <c r="E434" s="299" t="str">
        <f>CONCATENATE("(",ROUND((D434/$H436)*100,1),")")</f>
        <v>(4.1)</v>
      </c>
      <c r="F434" s="302">
        <f>'Ind T6'!S180</f>
        <v>1.7133401079977739</v>
      </c>
      <c r="G434" s="299" t="str">
        <f>CONCATENATE("(",ROUND((F434/$H436)*100,1),")")</f>
        <v>(3.4)</v>
      </c>
      <c r="H434" s="302">
        <f>SUM(B434,D434,F434)</f>
        <v>10.706056111408323</v>
      </c>
      <c r="I434" s="299" t="str">
        <f>CONCATENATE("(",ROUND((H434/$H436)*100,1),")")</f>
        <v>(21)</v>
      </c>
      <c r="K434" s="302">
        <f>B439-B434</f>
        <v>0.38706739997579476</v>
      </c>
      <c r="L434" s="302">
        <f>D439-D434</f>
        <v>0.20421970788511912</v>
      </c>
      <c r="M434" s="302">
        <f>F439-F434</f>
        <v>-8.9721208373464645E-2</v>
      </c>
      <c r="N434" s="302">
        <f>SUM(K434:M434)</f>
        <v>0.50156589948744923</v>
      </c>
    </row>
    <row r="435" spans="1:14" x14ac:dyDescent="0.2">
      <c r="A435" s="282" t="s">
        <v>365</v>
      </c>
      <c r="B435" s="302">
        <f>'Ind T6'!Q179</f>
        <v>21.108020815550613</v>
      </c>
      <c r="C435" s="299" t="str">
        <f>CONCATENATE("(",ROUND((B435/$H436)*100,1),")")</f>
        <v>(41.4)</v>
      </c>
      <c r="D435" s="302">
        <f>'Ind T6'!R179</f>
        <v>17.428214233002251</v>
      </c>
      <c r="E435" s="299" t="str">
        <f>CONCATENATE("(",ROUND((D435/$H436)*100,1),")")</f>
        <v>(34.2)</v>
      </c>
      <c r="F435" s="302">
        <f>'Ind T6'!S179</f>
        <v>1.7477088400388305</v>
      </c>
      <c r="G435" s="299" t="str">
        <f>CONCATENATE("(",ROUND((F435/$H436)*100,1),")")</f>
        <v>(3.4)</v>
      </c>
      <c r="H435" s="302">
        <f t="shared" ref="H435" si="325">SUM(B435,D435,F435)</f>
        <v>40.2839438885917</v>
      </c>
      <c r="I435" s="299" t="str">
        <f>CONCATENATE("(",ROUND((H435/$H436)*100,1),")")</f>
        <v>(79)</v>
      </c>
      <c r="K435" s="302">
        <f t="shared" ref="K435:K436" si="326">B440-B435</f>
        <v>2.3768308275356098</v>
      </c>
      <c r="L435" s="302">
        <f t="shared" ref="L435:L436" si="327">D440-D435</f>
        <v>-0.35721909448335154</v>
      </c>
      <c r="M435" s="302">
        <f t="shared" ref="M435:M436" si="328">F440-F435</f>
        <v>0.24882236746031738</v>
      </c>
      <c r="N435" s="302">
        <f t="shared" ref="N435:N436" si="329">SUM(K435:M435)</f>
        <v>2.2684341005125757</v>
      </c>
    </row>
    <row r="436" spans="1:14" x14ac:dyDescent="0.2">
      <c r="A436" s="282" t="s">
        <v>363</v>
      </c>
      <c r="B436" s="302">
        <f>SUM(B434:B435)</f>
        <v>27.985426291552706</v>
      </c>
      <c r="C436" s="299" t="str">
        <f>CONCATENATE("(",ROUND((B436/$H436)*100,1),")")</f>
        <v>(54.9)</v>
      </c>
      <c r="D436" s="302">
        <f>SUM(D434:D435)</f>
        <v>19.543524760410708</v>
      </c>
      <c r="E436" s="299" t="str">
        <f>CONCATENATE("(",ROUND((D436/$H436)*100,1),")")</f>
        <v>(38.3)</v>
      </c>
      <c r="F436" s="302">
        <f>SUM(F434:F435)</f>
        <v>3.4610489480366047</v>
      </c>
      <c r="G436" s="299" t="str">
        <f>CONCATENATE("(",ROUND((F436/$H436)*100,1),")")</f>
        <v>(6.8)</v>
      </c>
      <c r="H436" s="302">
        <f>SUM(H434:H435)</f>
        <v>50.990000000000023</v>
      </c>
      <c r="I436" s="299" t="str">
        <f>CONCATENATE("(",ROUND((H436/$H436)*100,1),")")</f>
        <v>(100)</v>
      </c>
      <c r="K436" s="302">
        <f t="shared" si="326"/>
        <v>2.7638982275114046</v>
      </c>
      <c r="L436" s="302">
        <f t="shared" si="327"/>
        <v>-0.15299938659823198</v>
      </c>
      <c r="M436" s="302">
        <f t="shared" si="328"/>
        <v>0.15910115908685274</v>
      </c>
      <c r="N436" s="302">
        <f t="shared" si="329"/>
        <v>2.7700000000000253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7.264472875977888</v>
      </c>
      <c r="C439" s="299" t="str">
        <f>CONCATENATE("(",ROUND((B439/$H441)*100,1),")")</f>
        <v>(13.5)</v>
      </c>
      <c r="D439" s="302">
        <f>'Ind T6'!W180</f>
        <v>2.3195302352935765</v>
      </c>
      <c r="E439" s="299" t="str">
        <f>CONCATENATE("(",ROUND((D439/$H441)*100,1),")")</f>
        <v>(4.3)</v>
      </c>
      <c r="F439" s="302">
        <f>'Ind T6'!X180</f>
        <v>1.6236188996243093</v>
      </c>
      <c r="G439" s="299" t="str">
        <f>CONCATENATE("(",ROUND((F439/$H441)*100,1),")")</f>
        <v>(3)</v>
      </c>
      <c r="H439" s="302">
        <f>SUM(B439,D439,F439)</f>
        <v>11.207622010895774</v>
      </c>
      <c r="I439" s="299" t="str">
        <f>CONCATENATE("(",ROUND((H439/$H441)*100,1),")")</f>
        <v>(20.8)</v>
      </c>
      <c r="K439" s="302">
        <f>B439-B429</f>
        <v>0.77181726922036287</v>
      </c>
      <c r="L439" s="302">
        <f>D439-D429</f>
        <v>0.36988096902788881</v>
      </c>
      <c r="M439" s="302">
        <f>F439-F429</f>
        <v>-7.9584471164628745E-2</v>
      </c>
      <c r="N439" s="302">
        <f>SUM(K439:M439)</f>
        <v>1.0621137670836229</v>
      </c>
    </row>
    <row r="440" spans="1:14" x14ac:dyDescent="0.2">
      <c r="A440" s="282" t="s">
        <v>365</v>
      </c>
      <c r="B440" s="302">
        <f>'Ind T6'!V179</f>
        <v>23.484851643086223</v>
      </c>
      <c r="C440" s="299" t="str">
        <f>CONCATENATE("(",ROUND((B440/$H441)*100,1),")")</f>
        <v>(43.7)</v>
      </c>
      <c r="D440" s="302">
        <f>'Ind T6'!W179</f>
        <v>17.070995138518899</v>
      </c>
      <c r="E440" s="299" t="str">
        <f>CONCATENATE("(",ROUND((D440/$H441)*100,1),")")</f>
        <v>(31.8)</v>
      </c>
      <c r="F440" s="302">
        <f>'Ind T6'!X179</f>
        <v>1.9965312074991479</v>
      </c>
      <c r="G440" s="299" t="str">
        <f>CONCATENATE("(",ROUND((F440/$H441)*100,1),")")</f>
        <v>(3.7)</v>
      </c>
      <c r="H440" s="302">
        <f t="shared" ref="H440" si="330">SUM(B440,D440,F440)</f>
        <v>42.552377989104272</v>
      </c>
      <c r="I440" s="299" t="str">
        <f>CONCATENATE("(",ROUND((H440/$H441)*100,1),")")</f>
        <v>(79.2)</v>
      </c>
      <c r="K440" s="302">
        <f t="shared" ref="K440:K441" si="331">B440-B430</f>
        <v>4.0897292615206027</v>
      </c>
      <c r="L440" s="302">
        <f t="shared" ref="L440:L441" si="332">D440-D430</f>
        <v>8.3188620606026831E-2</v>
      </c>
      <c r="M440" s="302">
        <f t="shared" ref="M440:M441" si="333">F440-F430</f>
        <v>0.43696835078981633</v>
      </c>
      <c r="N440" s="302">
        <f t="shared" ref="N440:N441" si="334">SUM(K440:M440)</f>
        <v>4.6098862329164456</v>
      </c>
    </row>
    <row r="441" spans="1:14" x14ac:dyDescent="0.2">
      <c r="A441" s="282" t="s">
        <v>363</v>
      </c>
      <c r="B441" s="302">
        <f>SUM(B439:B440)</f>
        <v>30.74932451906411</v>
      </c>
      <c r="C441" s="299" t="str">
        <f>CONCATENATE("(",ROUND((B441/$H441)*100,1),")")</f>
        <v>(57.2)</v>
      </c>
      <c r="D441" s="302">
        <f>SUM(D439:D440)</f>
        <v>19.390525373812476</v>
      </c>
      <c r="E441" s="299" t="str">
        <f>CONCATENATE("(",ROUND((D441/$H441)*100,1),")")</f>
        <v>(36.1)</v>
      </c>
      <c r="F441" s="302">
        <f>SUM(F439:F440)</f>
        <v>3.6201501071234574</v>
      </c>
      <c r="G441" s="299" t="str">
        <f>CONCATENATE("(",ROUND((F441/$H441)*100,1),")")</f>
        <v>(6.7)</v>
      </c>
      <c r="H441" s="302">
        <f>SUM(H439:H440)</f>
        <v>53.760000000000048</v>
      </c>
      <c r="I441" s="299" t="str">
        <f>CONCATENATE("(",ROUND((H441/$H441)*100,1),")")</f>
        <v>(100)</v>
      </c>
      <c r="K441" s="302">
        <f t="shared" si="331"/>
        <v>4.8615465307409664</v>
      </c>
      <c r="L441" s="302">
        <f t="shared" si="332"/>
        <v>0.45306958963391608</v>
      </c>
      <c r="M441" s="302">
        <f t="shared" si="333"/>
        <v>0.35738387962518781</v>
      </c>
      <c r="N441" s="302">
        <f t="shared" si="334"/>
        <v>5.6720000000000699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2.2290910289275097</v>
      </c>
      <c r="C450" s="299" t="str">
        <f>CONCATENATE("(",ROUND((B450/$H452)*100,1),")")</f>
        <v>(18.6)</v>
      </c>
      <c r="D450" s="302">
        <f>'Ind T6'!M189</f>
        <v>1.7080483907176869</v>
      </c>
      <c r="E450" s="299" t="str">
        <f>CONCATENATE("(",ROUND((D450/$H452)*100,1),")")</f>
        <v>(14.2)</v>
      </c>
      <c r="F450" s="302">
        <f>'Ind T6'!N189</f>
        <v>2.0929584538390915</v>
      </c>
      <c r="G450" s="299" t="str">
        <f>CONCATENATE("(",ROUND((F450/$H452)*100,1),")")</f>
        <v>(17.4)</v>
      </c>
      <c r="H450" s="302">
        <f>SUM(B450,D450,F450)</f>
        <v>6.0300978734842881</v>
      </c>
      <c r="I450" s="299" t="str">
        <f>CONCATENATE("(",ROUND((H450/$H452)*100,1),")")</f>
        <v>(50.3)</v>
      </c>
      <c r="K450" s="302">
        <f>B455-B450</f>
        <v>0.10791759073845375</v>
      </c>
      <c r="L450" s="302">
        <f>D455-D450</f>
        <v>0.14173017983986647</v>
      </c>
      <c r="M450" s="302">
        <f>F455-F450</f>
        <v>-0.12258352502634384</v>
      </c>
      <c r="N450" s="302">
        <f>SUM(K450:M450)</f>
        <v>0.12706424555197637</v>
      </c>
    </row>
    <row r="451" spans="1:14" x14ac:dyDescent="0.2">
      <c r="A451" s="282" t="s">
        <v>365</v>
      </c>
      <c r="B451" s="302">
        <f>'Ind T6'!L188</f>
        <v>2.015465145057123</v>
      </c>
      <c r="C451" s="299" t="str">
        <f>CONCATENATE("(",ROUND((B451/$H452)*100,1),")")</f>
        <v>(16.8)</v>
      </c>
      <c r="D451" s="302">
        <f>'Ind T6'!M188</f>
        <v>2.9845309532679232</v>
      </c>
      <c r="E451" s="299" t="str">
        <f>CONCATENATE("(",ROUND((D451/$H452)*100,1),")")</f>
        <v>(24.9)</v>
      </c>
      <c r="F451" s="302">
        <f>'Ind T6'!N188</f>
        <v>0.96890602819066307</v>
      </c>
      <c r="G451" s="299" t="str">
        <f>CONCATENATE("(",ROUND((F451/$H452)*100,1),")")</f>
        <v>(8.1)</v>
      </c>
      <c r="H451" s="302">
        <f t="shared" ref="H451" si="335">SUM(B451,D451,F451)</f>
        <v>5.968902126515709</v>
      </c>
      <c r="I451" s="299" t="str">
        <f>CONCATENATE("(",ROUND((H451/$H452)*100,1),")")</f>
        <v>(49.7)</v>
      </c>
      <c r="K451" s="302">
        <f t="shared" ref="K451:K452" si="336">B456-B451</f>
        <v>-4.0418621481490558E-2</v>
      </c>
      <c r="L451" s="302">
        <f t="shared" ref="L451:L452" si="337">D456-D451</f>
        <v>0.14059303341510443</v>
      </c>
      <c r="M451" s="302">
        <f t="shared" ref="M451:M452" si="338">F456-F451</f>
        <v>-0.1022386574855767</v>
      </c>
      <c r="N451" s="302">
        <f t="shared" ref="N451:N452" si="339">SUM(K451:M451)</f>
        <v>-2.0642455519628289E-3</v>
      </c>
    </row>
    <row r="452" spans="1:14" x14ac:dyDescent="0.2">
      <c r="A452" s="282" t="s">
        <v>363</v>
      </c>
      <c r="B452" s="302">
        <f>SUM(B450:B451)</f>
        <v>4.2445561739846323</v>
      </c>
      <c r="C452" s="299" t="str">
        <f>CONCATENATE("(",ROUND((B452/$H452)*100,1),")")</f>
        <v>(35.4)</v>
      </c>
      <c r="D452" s="302">
        <f>SUM(D450:D451)</f>
        <v>4.6925793439856101</v>
      </c>
      <c r="E452" s="299" t="str">
        <f>CONCATENATE("(",ROUND((D452/$H452)*100,1),")")</f>
        <v>(39.1)</v>
      </c>
      <c r="F452" s="302">
        <f>SUM(F450:F451)</f>
        <v>3.0618644820297547</v>
      </c>
      <c r="G452" s="299" t="str">
        <f>CONCATENATE("(",ROUND((F452/$H452)*100,1),")")</f>
        <v>(25.5)</v>
      </c>
      <c r="H452" s="302">
        <f>SUM(H450:H451)</f>
        <v>11.998999999999997</v>
      </c>
      <c r="I452" s="299" t="str">
        <f>CONCATENATE("(",ROUND((H452/$H452)*100,1),")")</f>
        <v>(100)</v>
      </c>
      <c r="K452" s="302">
        <f t="shared" si="336"/>
        <v>6.7498969256963193E-2</v>
      </c>
      <c r="L452" s="302">
        <f t="shared" si="337"/>
        <v>0.2823232132549709</v>
      </c>
      <c r="M452" s="302">
        <f t="shared" si="338"/>
        <v>-0.22482218251192077</v>
      </c>
      <c r="N452" s="302">
        <f t="shared" si="339"/>
        <v>0.12500000000001332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2.3370086196659634</v>
      </c>
      <c r="C455" s="299" t="str">
        <f>CONCATENATE("(",ROUND((B455/$H457)*100,1),")")</f>
        <v>(19.3)</v>
      </c>
      <c r="D455" s="302">
        <f>'Ind T6'!R189</f>
        <v>1.8497785705575533</v>
      </c>
      <c r="E455" s="299" t="str">
        <f>CONCATENATE("(",ROUND((D455/$H457)*100,1),")")</f>
        <v>(15.3)</v>
      </c>
      <c r="F455" s="302">
        <f>'Ind T6'!S189</f>
        <v>1.9703749288127477</v>
      </c>
      <c r="G455" s="299" t="str">
        <f>CONCATENATE("(",ROUND((F455/$H457)*100,1),")")</f>
        <v>(16.3)</v>
      </c>
      <c r="H455" s="302">
        <f>SUM(B455,D455,F455)</f>
        <v>6.1571621190362649</v>
      </c>
      <c r="I455" s="299" t="str">
        <f>CONCATENATE("(",ROUND((H455/$H457)*100,1),")")</f>
        <v>(50.8)</v>
      </c>
      <c r="K455" s="302">
        <f>B460-B455</f>
        <v>0.24529154998467595</v>
      </c>
      <c r="L455" s="302">
        <f>D460-D455</f>
        <v>0.26499795562438866</v>
      </c>
      <c r="M455" s="302">
        <f>F460-F455</f>
        <v>0.19660514910679883</v>
      </c>
      <c r="N455" s="302">
        <f>SUM(K455:M455)</f>
        <v>0.70689465471586344</v>
      </c>
    </row>
    <row r="456" spans="1:14" x14ac:dyDescent="0.2">
      <c r="A456" s="282" t="s">
        <v>365</v>
      </c>
      <c r="B456" s="302">
        <f>'Ind T6'!Q188</f>
        <v>1.9750465235756325</v>
      </c>
      <c r="C456" s="299" t="str">
        <f>CONCATENATE("(",ROUND((B456/$H457)*100,1),")")</f>
        <v>(16.3)</v>
      </c>
      <c r="D456" s="302">
        <f>'Ind T6'!R188</f>
        <v>3.1251239866830276</v>
      </c>
      <c r="E456" s="299" t="str">
        <f>CONCATENATE("(",ROUND((D456/$H457)*100,1),")")</f>
        <v>(25.8)</v>
      </c>
      <c r="F456" s="302">
        <f>'Ind T6'!S188</f>
        <v>0.86666737070508637</v>
      </c>
      <c r="G456" s="299" t="str">
        <f>CONCATENATE("(",ROUND((F456/$H457)*100,1),")")</f>
        <v>(7.1)</v>
      </c>
      <c r="H456" s="302">
        <f t="shared" ref="H456" si="340">SUM(B456,D456,F456)</f>
        <v>5.9668378809637472</v>
      </c>
      <c r="I456" s="299" t="str">
        <f>CONCATENATE("(",ROUND((H456/$H457)*100,1),")")</f>
        <v>(49.2)</v>
      </c>
      <c r="K456" s="302">
        <f t="shared" ref="K456:K457" si="341">B461-B456</f>
        <v>5.7163160957426129E-2</v>
      </c>
      <c r="L456" s="302">
        <f t="shared" ref="L456:L457" si="342">D461-D456</f>
        <v>0.28976956091996486</v>
      </c>
      <c r="M456" s="302">
        <f t="shared" ref="M456:M457" si="343">F461-F456</f>
        <v>0.1111726234067314</v>
      </c>
      <c r="N456" s="302">
        <f t="shared" ref="N456:N457" si="344">SUM(K456:M456)</f>
        <v>0.45810534528412239</v>
      </c>
    </row>
    <row r="457" spans="1:14" x14ac:dyDescent="0.2">
      <c r="A457" s="282" t="s">
        <v>363</v>
      </c>
      <c r="B457" s="302">
        <f>SUM(B455:B456)</f>
        <v>4.3120551432415954</v>
      </c>
      <c r="C457" s="299" t="str">
        <f>CONCATENATE("(",ROUND((B457/$H457)*100,1),")")</f>
        <v>(35.6)</v>
      </c>
      <c r="D457" s="302">
        <f>SUM(D455:D456)</f>
        <v>4.9749025572405809</v>
      </c>
      <c r="E457" s="299" t="str">
        <f>CONCATENATE("(",ROUND((D457/$H457)*100,1),")")</f>
        <v>(41)</v>
      </c>
      <c r="F457" s="302">
        <f>SUM(F455:F456)</f>
        <v>2.8370422995178339</v>
      </c>
      <c r="G457" s="299" t="str">
        <f>CONCATENATE("(",ROUND((F457/$H457)*100,1),")")</f>
        <v>(23.4)</v>
      </c>
      <c r="H457" s="302">
        <f>SUM(H455:H456)</f>
        <v>12.124000000000013</v>
      </c>
      <c r="I457" s="299" t="str">
        <f>CONCATENATE("(",ROUND((H457/$H457)*100,1),")")</f>
        <v>(100)</v>
      </c>
      <c r="K457" s="302">
        <f t="shared" si="341"/>
        <v>0.30245471094210252</v>
      </c>
      <c r="L457" s="302">
        <f t="shared" si="342"/>
        <v>0.55476751654435397</v>
      </c>
      <c r="M457" s="302">
        <f t="shared" si="343"/>
        <v>0.30777777251353022</v>
      </c>
      <c r="N457" s="302">
        <f t="shared" si="344"/>
        <v>1.1649999999999867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2.5823001696506394</v>
      </c>
      <c r="C460" s="299" t="str">
        <f>CONCATENATE("(",ROUND((B460/$H462)*100,1),")")</f>
        <v>(19.4)</v>
      </c>
      <c r="D460" s="302">
        <f>'Ind T6'!W189</f>
        <v>2.114776526181942</v>
      </c>
      <c r="E460" s="299" t="str">
        <f>CONCATENATE("(",ROUND((D460/$H462)*100,1),")")</f>
        <v>(15.9)</v>
      </c>
      <c r="F460" s="302">
        <f>'Ind T6'!X189</f>
        <v>2.1669800779195465</v>
      </c>
      <c r="G460" s="299" t="str">
        <f>CONCATENATE("(",ROUND((F460/$H462)*100,1),")")</f>
        <v>(16.3)</v>
      </c>
      <c r="H460" s="302">
        <f>SUM(B460,D460,F460)</f>
        <v>6.8640567737521287</v>
      </c>
      <c r="I460" s="299" t="str">
        <f>CONCATENATE("(",ROUND((H460/$H462)*100,1),")")</f>
        <v>(51.7)</v>
      </c>
      <c r="K460" s="302">
        <f>B460-B450</f>
        <v>0.3532091407231297</v>
      </c>
      <c r="L460" s="302">
        <f>D460-D450</f>
        <v>0.40672813546425512</v>
      </c>
      <c r="M460" s="302">
        <f>F460-F450</f>
        <v>7.4021624080454984E-2</v>
      </c>
      <c r="N460" s="302">
        <f>SUM(K460:M460)</f>
        <v>0.83395890026783981</v>
      </c>
    </row>
    <row r="461" spans="1:14" x14ac:dyDescent="0.2">
      <c r="A461" s="282" t="s">
        <v>365</v>
      </c>
      <c r="B461" s="302">
        <f>'Ind T6'!V188</f>
        <v>2.0322096845330586</v>
      </c>
      <c r="C461" s="299" t="str">
        <f>CONCATENATE("(",ROUND((B461/$H462)*100,1),")")</f>
        <v>(15.3)</v>
      </c>
      <c r="D461" s="302">
        <f>'Ind T6'!W188</f>
        <v>3.4148935476029925</v>
      </c>
      <c r="E461" s="299" t="str">
        <f>CONCATENATE("(",ROUND((D461/$H462)*100,1),")")</f>
        <v>(25.7)</v>
      </c>
      <c r="F461" s="302">
        <f>'Ind T6'!X188</f>
        <v>0.97783999411181777</v>
      </c>
      <c r="G461" s="299" t="str">
        <f>CONCATENATE("(",ROUND((F461/$H462)*100,1),")")</f>
        <v>(7.4)</v>
      </c>
      <c r="H461" s="302">
        <f t="shared" ref="H461" si="345">SUM(B461,D461,F461)</f>
        <v>6.4249432262478692</v>
      </c>
      <c r="I461" s="299" t="str">
        <f>CONCATENATE("(",ROUND((H461/$H462)*100,1),")")</f>
        <v>(48.3)</v>
      </c>
      <c r="K461" s="302">
        <f t="shared" ref="K461:K462" si="346">B461-B451</f>
        <v>1.6744539475935571E-2</v>
      </c>
      <c r="L461" s="302">
        <f t="shared" ref="L461:L462" si="347">D461-D451</f>
        <v>0.43036259433506929</v>
      </c>
      <c r="M461" s="302">
        <f t="shared" ref="M461:M462" si="348">F461-F451</f>
        <v>8.9339659211546962E-3</v>
      </c>
      <c r="N461" s="302">
        <f t="shared" ref="N461:N462" si="349">SUM(K461:M461)</f>
        <v>0.45604109973215956</v>
      </c>
    </row>
    <row r="462" spans="1:14" x14ac:dyDescent="0.2">
      <c r="A462" s="282" t="s">
        <v>363</v>
      </c>
      <c r="B462" s="302">
        <f>SUM(B460:B461)</f>
        <v>4.614509854183698</v>
      </c>
      <c r="C462" s="299" t="str">
        <f>CONCATENATE("(",ROUND((B462/$H462)*100,1),")")</f>
        <v>(34.7)</v>
      </c>
      <c r="D462" s="302">
        <f>SUM(D460:D461)</f>
        <v>5.5296700737849349</v>
      </c>
      <c r="E462" s="299" t="str">
        <f>CONCATENATE("(",ROUND((D462/$H462)*100,1),")")</f>
        <v>(41.6)</v>
      </c>
      <c r="F462" s="302">
        <f>SUM(F460:F461)</f>
        <v>3.1448200720313642</v>
      </c>
      <c r="G462" s="299" t="str">
        <f>CONCATENATE("(",ROUND((F462/$H462)*100,1),")")</f>
        <v>(23.7)</v>
      </c>
      <c r="H462" s="302">
        <f>SUM(H460:H461)</f>
        <v>13.288999999999998</v>
      </c>
      <c r="I462" s="299" t="str">
        <f>CONCATENATE("(",ROUND((H462/$H462)*100,1),")")</f>
        <v>(100)</v>
      </c>
      <c r="K462" s="302">
        <f t="shared" si="346"/>
        <v>0.36995368019906572</v>
      </c>
      <c r="L462" s="302">
        <f t="shared" si="347"/>
        <v>0.83709072979932486</v>
      </c>
      <c r="M462" s="302">
        <f t="shared" si="348"/>
        <v>8.2955590001609458E-2</v>
      </c>
      <c r="N462" s="302">
        <f t="shared" si="349"/>
        <v>1.29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1.7239304833793325</v>
      </c>
      <c r="C471" s="299" t="str">
        <f>CONCATENATE("(",ROUND((B471/$H473)*100,1),")")</f>
        <v>(20.4)</v>
      </c>
      <c r="D471" s="302">
        <f>'Ind T6'!M198</f>
        <v>0.74345048749526377</v>
      </c>
      <c r="E471" s="299" t="str">
        <f>CONCATENATE("(",ROUND((D471/$H473)*100,1),")")</f>
        <v>(8.8)</v>
      </c>
      <c r="F471" s="302">
        <f>'Ind T6'!N198</f>
        <v>0.44322768770796828</v>
      </c>
      <c r="G471" s="299" t="str">
        <f>CONCATENATE("(",ROUND((F471/$H473)*100,1),")")</f>
        <v>(5.2)</v>
      </c>
      <c r="H471" s="302">
        <f>SUM(B471,D471,F471)</f>
        <v>2.9106086585825643</v>
      </c>
      <c r="I471" s="299" t="str">
        <f>CONCATENATE("(",ROUND((H471/$H473)*100,1),")")</f>
        <v>(34.4)</v>
      </c>
      <c r="K471" s="302">
        <f>B476-B471</f>
        <v>2.3137554473820821E-2</v>
      </c>
      <c r="L471" s="302">
        <f>D476-D471</f>
        <v>-1.6621867612130137E-2</v>
      </c>
      <c r="M471" s="302">
        <f>F476-F471</f>
        <v>5.4536449778188612E-3</v>
      </c>
      <c r="N471" s="302">
        <f>SUM(K471:M471)</f>
        <v>1.1969331839509545E-2</v>
      </c>
    </row>
    <row r="472" spans="1:14" x14ac:dyDescent="0.2">
      <c r="A472" s="282" t="s">
        <v>365</v>
      </c>
      <c r="B472" s="302">
        <f>'Ind T6'!L197</f>
        <v>1.950136227261587</v>
      </c>
      <c r="C472" s="299" t="str">
        <f>CONCATENATE("(",ROUND((B472/$H473)*100,1),")")</f>
        <v>(23.1)</v>
      </c>
      <c r="D472" s="302">
        <f>'Ind T6'!M197</f>
        <v>1.6366843820277053</v>
      </c>
      <c r="E472" s="299" t="str">
        <f>CONCATENATE("(",ROUND((D472/$H473)*100,1),")")</f>
        <v>(19.4)</v>
      </c>
      <c r="F472" s="302">
        <f>'Ind T6'!N197</f>
        <v>1.9575707321281521</v>
      </c>
      <c r="G472" s="299" t="str">
        <f>CONCATENATE("(",ROUND((F472/$H473)*100,1),")")</f>
        <v>(23.2)</v>
      </c>
      <c r="H472" s="302">
        <f t="shared" ref="H472" si="350">SUM(B472,D472,F472)</f>
        <v>5.5443913414174446</v>
      </c>
      <c r="I472" s="299" t="str">
        <f>CONCATENATE("(",ROUND((H472/$H473)*100,1),")")</f>
        <v>(65.6)</v>
      </c>
      <c r="K472" s="302">
        <f t="shared" ref="K472:K473" si="351">B477-B472</f>
        <v>-9.6443232473567342E-2</v>
      </c>
      <c r="L472" s="302">
        <f t="shared" ref="L472:L473" si="352">D477-D472</f>
        <v>-5.3671633237297955E-2</v>
      </c>
      <c r="M472" s="302">
        <f t="shared" ref="M472:M473" si="353">F477-F472</f>
        <v>-3.085446612865117E-2</v>
      </c>
      <c r="N472" s="302">
        <f t="shared" ref="N472:N473" si="354">SUM(K472:M472)</f>
        <v>-0.18096933183951647</v>
      </c>
    </row>
    <row r="473" spans="1:14" x14ac:dyDescent="0.2">
      <c r="A473" s="282" t="s">
        <v>363</v>
      </c>
      <c r="B473" s="302">
        <f>SUM(B471:B472)</f>
        <v>3.6740667106409193</v>
      </c>
      <c r="C473" s="299" t="str">
        <f>CONCATENATE("(",ROUND((B473/$H473)*100,1),")")</f>
        <v>(43.5)</v>
      </c>
      <c r="D473" s="302">
        <f>SUM(D471:D472)</f>
        <v>2.3801348695229692</v>
      </c>
      <c r="E473" s="299" t="str">
        <f>CONCATENATE("(",ROUND((D473/$H473)*100,1),")")</f>
        <v>(28.2)</v>
      </c>
      <c r="F473" s="302">
        <f>SUM(F471:F472)</f>
        <v>2.4007984198361205</v>
      </c>
      <c r="G473" s="299" t="str">
        <f>CONCATENATE("(",ROUND((F473/$H473)*100,1),")")</f>
        <v>(28.4)</v>
      </c>
      <c r="H473" s="302">
        <f>SUM(H471:H472)</f>
        <v>8.455000000000009</v>
      </c>
      <c r="I473" s="299" t="str">
        <f>CONCATENATE("(",ROUND((H473/$H473)*100,1),")")</f>
        <v>(100)</v>
      </c>
      <c r="K473" s="302">
        <f t="shared" si="351"/>
        <v>-7.3305677999746521E-2</v>
      </c>
      <c r="L473" s="302">
        <f t="shared" si="352"/>
        <v>-7.0293500849428092E-2</v>
      </c>
      <c r="M473" s="302">
        <f t="shared" si="353"/>
        <v>-2.5400821150832531E-2</v>
      </c>
      <c r="N473" s="302">
        <f t="shared" si="354"/>
        <v>-0.16900000000000714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1.7470680378531533</v>
      </c>
      <c r="C476" s="299" t="str">
        <f>CONCATENATE("(",ROUND((B476/$H478)*100,1),")")</f>
        <v>(21.1)</v>
      </c>
      <c r="D476" s="302">
        <f>'Ind T6'!R198</f>
        <v>0.72682861988313363</v>
      </c>
      <c r="E476" s="299" t="str">
        <f>CONCATENATE("(",ROUND((D476/$H478)*100,1),")")</f>
        <v>(8.8)</v>
      </c>
      <c r="F476" s="302">
        <f>'Ind T6'!S198</f>
        <v>0.44868133268578714</v>
      </c>
      <c r="G476" s="299" t="str">
        <f>CONCATENATE("(",ROUND((F476/$H478)*100,1),")")</f>
        <v>(5.4)</v>
      </c>
      <c r="H476" s="302">
        <f>SUM(B476,D476,F476)</f>
        <v>2.9225779904220741</v>
      </c>
      <c r="I476" s="299" t="str">
        <f>CONCATENATE("(",ROUND((H476/$H478)*100,1),")")</f>
        <v>(35.3)</v>
      </c>
      <c r="K476" s="302">
        <f>B481-B476</f>
        <v>9.775805659180925E-2</v>
      </c>
      <c r="L476" s="302">
        <f>D481-D476</f>
        <v>8.1119311112944903E-3</v>
      </c>
      <c r="M476" s="302">
        <f>F481-F476</f>
        <v>2.3215135397336994E-2</v>
      </c>
      <c r="N476" s="302">
        <f>SUM(K476:M476)</f>
        <v>0.12908512310044074</v>
      </c>
    </row>
    <row r="477" spans="1:14" x14ac:dyDescent="0.2">
      <c r="A477" s="282" t="s">
        <v>365</v>
      </c>
      <c r="B477" s="302">
        <f>'Ind T6'!Q197</f>
        <v>1.8536929947880196</v>
      </c>
      <c r="C477" s="299" t="str">
        <f>CONCATENATE("(",ROUND((B477/$H478)*100,1),")")</f>
        <v>(22.4)</v>
      </c>
      <c r="D477" s="302">
        <f>'Ind T6'!R197</f>
        <v>1.5830127487904073</v>
      </c>
      <c r="E477" s="299" t="str">
        <f>CONCATENATE("(",ROUND((D477/$H478)*100,1),")")</f>
        <v>(19.1)</v>
      </c>
      <c r="F477" s="302">
        <f>'Ind T6'!S197</f>
        <v>1.926716265999501</v>
      </c>
      <c r="G477" s="299" t="str">
        <f>CONCATENATE("(",ROUND((F477/$H478)*100,1),")")</f>
        <v>(23.3)</v>
      </c>
      <c r="H477" s="302">
        <f t="shared" ref="H477" si="355">SUM(B477,D477,F477)</f>
        <v>5.3634220095779277</v>
      </c>
      <c r="I477" s="299" t="str">
        <f>CONCATENATE("(",ROUND((H477/$H478)*100,1),")")</f>
        <v>(64.7)</v>
      </c>
      <c r="K477" s="302">
        <f t="shared" ref="K477:K478" si="356">B482-B477</f>
        <v>-7.0313470473001072E-2</v>
      </c>
      <c r="L477" s="302">
        <f t="shared" ref="L477:L478" si="357">D482-D477</f>
        <v>-3.860432200154329E-2</v>
      </c>
      <c r="M477" s="302">
        <f t="shared" ref="M477:M478" si="358">F482-F477</f>
        <v>-1.5167330625911024E-2</v>
      </c>
      <c r="N477" s="302">
        <f t="shared" ref="N477:N478" si="359">SUM(K477:M477)</f>
        <v>-0.12408512310045539</v>
      </c>
    </row>
    <row r="478" spans="1:14" x14ac:dyDescent="0.2">
      <c r="A478" s="282" t="s">
        <v>363</v>
      </c>
      <c r="B478" s="302">
        <f>SUM(B476:B477)</f>
        <v>3.6007610326411728</v>
      </c>
      <c r="C478" s="299" t="str">
        <f>CONCATENATE("(",ROUND((B478/$H478)*100,1),")")</f>
        <v>(43.5)</v>
      </c>
      <c r="D478" s="302">
        <f>SUM(D476:D477)</f>
        <v>2.3098413686735411</v>
      </c>
      <c r="E478" s="299" t="str">
        <f>CONCATENATE("(",ROUND((D478/$H478)*100,1),")")</f>
        <v>(27.9)</v>
      </c>
      <c r="F478" s="302">
        <f>SUM(F476:F477)</f>
        <v>2.375397598685288</v>
      </c>
      <c r="G478" s="299" t="str">
        <f>CONCATENATE("(",ROUND((F478/$H478)*100,1),")")</f>
        <v>(28.7)</v>
      </c>
      <c r="H478" s="302">
        <f>SUM(H476:H477)</f>
        <v>8.2860000000000014</v>
      </c>
      <c r="I478" s="299" t="str">
        <f>CONCATENATE("(",ROUND((H478/$H478)*100,1),")")</f>
        <v>(100)</v>
      </c>
      <c r="K478" s="302">
        <f t="shared" si="356"/>
        <v>2.7444586118808623E-2</v>
      </c>
      <c r="L478" s="302">
        <f t="shared" si="357"/>
        <v>-3.0492390890248799E-2</v>
      </c>
      <c r="M478" s="302">
        <f t="shared" si="358"/>
        <v>8.0478047714263035E-3</v>
      </c>
      <c r="N478" s="302">
        <f t="shared" si="359"/>
        <v>4.9999999999861267E-3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1.8448260944449626</v>
      </c>
      <c r="C481" s="299" t="str">
        <f>CONCATENATE("(",ROUND((B481/$H483)*100,1),")")</f>
        <v>(22.3)</v>
      </c>
      <c r="D481" s="302">
        <f>'Ind T6'!W198</f>
        <v>0.73494055099442812</v>
      </c>
      <c r="E481" s="299" t="str">
        <f>CONCATENATE("(",ROUND((D481/$H483)*100,1),")")</f>
        <v>(8.9)</v>
      </c>
      <c r="F481" s="302">
        <f>'Ind T6'!X198</f>
        <v>0.47189646808312413</v>
      </c>
      <c r="G481" s="299" t="str">
        <f>CONCATENATE("(",ROUND((F481/$H483)*100,1),")")</f>
        <v>(5.7)</v>
      </c>
      <c r="H481" s="302">
        <f>SUM(B481,D481,F481)</f>
        <v>3.0516631135225145</v>
      </c>
      <c r="I481" s="299" t="str">
        <f>CONCATENATE("(",ROUND((H481/$H483)*100,1),")")</f>
        <v>(36.8)</v>
      </c>
      <c r="K481" s="302">
        <f>B481-B471</f>
        <v>0.12089561106563007</v>
      </c>
      <c r="L481" s="302">
        <f>D481-D471</f>
        <v>-8.5099365008356465E-3</v>
      </c>
      <c r="M481" s="302">
        <f>F481-F471</f>
        <v>2.8668780375155856E-2</v>
      </c>
      <c r="N481" s="302">
        <f>SUM(K481:M481)</f>
        <v>0.14105445493995028</v>
      </c>
    </row>
    <row r="482" spans="1:14" x14ac:dyDescent="0.2">
      <c r="A482" s="282" t="s">
        <v>365</v>
      </c>
      <c r="B482" s="302">
        <f>'Ind T6'!V197</f>
        <v>1.7833795243150186</v>
      </c>
      <c r="C482" s="299" t="str">
        <f>CONCATENATE("(",ROUND((B482/$H483)*100,1),")")</f>
        <v>(21.5)</v>
      </c>
      <c r="D482" s="302">
        <f>'Ind T6'!W197</f>
        <v>1.544408426788864</v>
      </c>
      <c r="E482" s="299" t="str">
        <f>CONCATENATE("(",ROUND((D482/$H483)*100,1),")")</f>
        <v>(18.6)</v>
      </c>
      <c r="F482" s="302">
        <f>'Ind T6'!X197</f>
        <v>1.9115489353735899</v>
      </c>
      <c r="G482" s="299" t="str">
        <f>CONCATENATE("(",ROUND((F482/$H483)*100,1),")")</f>
        <v>(23.1)</v>
      </c>
      <c r="H482" s="302">
        <f t="shared" ref="H482" si="360">SUM(B482,D482,F482)</f>
        <v>5.2393368864774725</v>
      </c>
      <c r="I482" s="299" t="str">
        <f>CONCATENATE("(",ROUND((H482/$H483)*100,1),")")</f>
        <v>(63.2)</v>
      </c>
      <c r="K482" s="302">
        <f t="shared" ref="K482:K483" si="361">B482-B472</f>
        <v>-0.16675670294656841</v>
      </c>
      <c r="L482" s="302">
        <f t="shared" ref="L482:L483" si="362">D482-D472</f>
        <v>-9.2275955238841245E-2</v>
      </c>
      <c r="M482" s="302">
        <f t="shared" ref="M482:M483" si="363">F482-F472</f>
        <v>-4.6021796754562194E-2</v>
      </c>
      <c r="N482" s="302">
        <f t="shared" ref="N482:N483" si="364">SUM(K482:M482)</f>
        <v>-0.30505445493997185</v>
      </c>
    </row>
    <row r="483" spans="1:14" x14ac:dyDescent="0.2">
      <c r="A483" s="282" t="s">
        <v>363</v>
      </c>
      <c r="B483" s="302">
        <f>SUM(B481:B482)</f>
        <v>3.6282056187599814</v>
      </c>
      <c r="C483" s="299" t="str">
        <f>CONCATENATE("(",ROUND((B483/$H483)*100,1),")")</f>
        <v>(43.8)</v>
      </c>
      <c r="D483" s="302">
        <f>SUM(D481:D482)</f>
        <v>2.2793489777832923</v>
      </c>
      <c r="E483" s="299" t="str">
        <f>CONCATENATE("(",ROUND((D483/$H483)*100,1),")")</f>
        <v>(27.5)</v>
      </c>
      <c r="F483" s="302">
        <f>SUM(F481:F482)</f>
        <v>2.3834454034567143</v>
      </c>
      <c r="G483" s="299" t="str">
        <f>CONCATENATE("(",ROUND((F483/$H483)*100,1),")")</f>
        <v>(28.7)</v>
      </c>
      <c r="H483" s="302">
        <f>SUM(H481:H482)</f>
        <v>8.2909999999999862</v>
      </c>
      <c r="I483" s="299" t="str">
        <f>CONCATENATE("(",ROUND((H483/$H483)*100,1),")")</f>
        <v>(100)</v>
      </c>
      <c r="K483" s="302">
        <f t="shared" si="361"/>
        <v>-4.5861091880937899E-2</v>
      </c>
      <c r="L483" s="302">
        <f t="shared" si="362"/>
        <v>-0.10078589173967689</v>
      </c>
      <c r="M483" s="302">
        <f t="shared" si="363"/>
        <v>-1.7353016379406228E-2</v>
      </c>
      <c r="N483" s="302">
        <f t="shared" si="364"/>
        <v>-0.16400000000002102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Stoke-on-Trent and Staffordshire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0.65824715514105137</v>
      </c>
      <c r="C8" s="300">
        <v>0.44579777772556833</v>
      </c>
      <c r="D8" s="300">
        <v>0.36104863667330861</v>
      </c>
      <c r="E8" s="300">
        <f>SUM(B8:D8)</f>
        <v>1.4650935695399283</v>
      </c>
      <c r="F8" s="300"/>
      <c r="G8" s="300">
        <v>0.50665208491034941</v>
      </c>
      <c r="H8" s="300">
        <v>0.33812073805569826</v>
      </c>
      <c r="I8" s="300">
        <v>0.53491698346508965</v>
      </c>
      <c r="J8" s="300">
        <f>SUM(G8:I8)</f>
        <v>1.3796898064311374</v>
      </c>
      <c r="K8" s="300"/>
      <c r="L8" s="300">
        <v>0.63908809953427992</v>
      </c>
      <c r="M8" s="300">
        <v>3.0876774960039478E-2</v>
      </c>
      <c r="N8" s="300">
        <v>0.47431006285991362</v>
      </c>
      <c r="O8" s="300">
        <f>SUM(L8:N8)</f>
        <v>1.1442749373542331</v>
      </c>
      <c r="P8" s="300"/>
      <c r="Q8" s="300">
        <v>0.66747084488975184</v>
      </c>
      <c r="R8" s="300">
        <v>3.1311561373753127E-2</v>
      </c>
      <c r="S8" s="300">
        <v>0.50251237520370773</v>
      </c>
      <c r="T8" s="300">
        <f>SUM(Q8:S8)</f>
        <v>1.2012947814672126</v>
      </c>
      <c r="U8" s="300"/>
      <c r="V8" s="300">
        <v>0.66285220562570557</v>
      </c>
      <c r="W8" s="300">
        <v>2.8859494785494887E-2</v>
      </c>
      <c r="X8" s="300">
        <v>0.51443194671478276</v>
      </c>
      <c r="Y8" s="300">
        <f>SUM(V8:X8)</f>
        <v>1.2061436471259832</v>
      </c>
    </row>
    <row r="9" spans="1:25" x14ac:dyDescent="0.2">
      <c r="A9" s="260" t="s">
        <v>364</v>
      </c>
      <c r="B9" s="300">
        <v>1.8345018153367094</v>
      </c>
      <c r="C9" s="300">
        <v>0.45444564926114106</v>
      </c>
      <c r="D9" s="300">
        <v>2.1609589658622128</v>
      </c>
      <c r="E9" s="300">
        <f t="shared" ref="E9:E10" si="0">SUM(B9:D9)</f>
        <v>4.4499064304600626</v>
      </c>
      <c r="F9" s="300"/>
      <c r="G9" s="300">
        <v>2.1038455757582311</v>
      </c>
      <c r="H9" s="300">
        <v>0.24667547809807935</v>
      </c>
      <c r="I9" s="300">
        <v>1.438789139712555</v>
      </c>
      <c r="J9" s="300">
        <f t="shared" ref="J9:J10" si="1">SUM(G9:I9)</f>
        <v>3.7893101935688653</v>
      </c>
      <c r="K9" s="300"/>
      <c r="L9" s="300">
        <v>1.1294479711782501</v>
      </c>
      <c r="M9" s="300">
        <v>2.8583945136005314E-2</v>
      </c>
      <c r="N9" s="300">
        <v>1.1746931463315091</v>
      </c>
      <c r="O9" s="300">
        <f t="shared" ref="O9:O10" si="2">SUM(L9:N9)</f>
        <v>2.3327250626457645</v>
      </c>
      <c r="P9" s="300"/>
      <c r="Q9" s="300">
        <v>1.2194707609917295</v>
      </c>
      <c r="R9" s="300">
        <v>3.0089646782941865E-2</v>
      </c>
      <c r="S9" s="300">
        <v>1.1901448107581196</v>
      </c>
      <c r="T9" s="300">
        <f t="shared" ref="T9:T10" si="3">SUM(Q9:S9)</f>
        <v>2.439705218532791</v>
      </c>
      <c r="U9" s="300"/>
      <c r="V9" s="300">
        <v>1.3139468392806415</v>
      </c>
      <c r="W9" s="300">
        <v>3.0081060701678819E-2</v>
      </c>
      <c r="X9" s="300">
        <v>1.0948284528916921</v>
      </c>
      <c r="Y9" s="300">
        <f t="shared" ref="Y9:Y10" si="4">SUM(V9:X9)</f>
        <v>2.4388563528740121</v>
      </c>
    </row>
    <row r="10" spans="1:25" x14ac:dyDescent="0.2">
      <c r="A10" s="264" t="s">
        <v>363</v>
      </c>
      <c r="B10" s="301">
        <f>SUM(B8:B9)</f>
        <v>2.492748970477761</v>
      </c>
      <c r="C10" s="301">
        <f t="shared" ref="C10:D10" si="5">SUM(C8:C9)</f>
        <v>0.90024342698670945</v>
      </c>
      <c r="D10" s="301">
        <f t="shared" si="5"/>
        <v>2.5220076025355214</v>
      </c>
      <c r="E10" s="301">
        <f t="shared" si="0"/>
        <v>5.914999999999992</v>
      </c>
      <c r="F10" s="301"/>
      <c r="G10" s="301">
        <f>SUM(G8:G9)</f>
        <v>2.6104976606685804</v>
      </c>
      <c r="H10" s="301">
        <f t="shared" ref="H10" si="6">SUM(H8:H9)</f>
        <v>0.58479621615377764</v>
      </c>
      <c r="I10" s="301">
        <f t="shared" ref="I10" si="7">SUM(I8:I9)</f>
        <v>1.9737061231776445</v>
      </c>
      <c r="J10" s="301">
        <f t="shared" si="1"/>
        <v>5.1690000000000023</v>
      </c>
      <c r="K10" s="301"/>
      <c r="L10" s="301">
        <f>SUM(L8:L9)</f>
        <v>1.7685360707125302</v>
      </c>
      <c r="M10" s="301">
        <f t="shared" ref="M10" si="8">SUM(M8:M9)</f>
        <v>5.9460720096044792E-2</v>
      </c>
      <c r="N10" s="301">
        <f t="shared" ref="N10" si="9">SUM(N8:N9)</f>
        <v>1.6490032091914228</v>
      </c>
      <c r="O10" s="301">
        <f t="shared" si="2"/>
        <v>3.4769999999999976</v>
      </c>
      <c r="P10" s="301"/>
      <c r="Q10" s="301">
        <f>SUM(Q8:Q9)</f>
        <v>1.8869416058814812</v>
      </c>
      <c r="R10" s="301">
        <f t="shared" ref="R10" si="10">SUM(R8:R9)</f>
        <v>6.1401208156694989E-2</v>
      </c>
      <c r="S10" s="301">
        <f t="shared" ref="S10" si="11">SUM(S8:S9)</f>
        <v>1.6926571859618273</v>
      </c>
      <c r="T10" s="301">
        <f t="shared" si="3"/>
        <v>3.6410000000000036</v>
      </c>
      <c r="U10" s="301"/>
      <c r="V10" s="301">
        <f>SUM(V8:V9)</f>
        <v>1.9767990449063471</v>
      </c>
      <c r="W10" s="301">
        <f t="shared" ref="W10" si="12">SUM(W8:W9)</f>
        <v>5.894055548717371E-2</v>
      </c>
      <c r="X10" s="301">
        <f t="shared" ref="X10" si="13">SUM(X8:X9)</f>
        <v>1.6092603996064749</v>
      </c>
      <c r="Y10" s="301">
        <f t="shared" si="4"/>
        <v>3.6449999999999956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1.2753623188371749E-2</v>
      </c>
      <c r="C17" s="300">
        <v>1.8840579710327377E-3</v>
      </c>
      <c r="D17" s="300">
        <v>1.4492753623343235E-4</v>
      </c>
      <c r="E17" s="300">
        <f>SUM(B17:D17)</f>
        <v>1.478260869563792E-2</v>
      </c>
      <c r="F17" s="300"/>
      <c r="G17" s="300">
        <v>3.3153336279516187E-2</v>
      </c>
      <c r="H17" s="300">
        <v>1.5444100751236603E-2</v>
      </c>
      <c r="I17" s="300">
        <v>2.0592134335379182E-4</v>
      </c>
      <c r="J17" s="300">
        <f>SUM(G17:I17)</f>
        <v>4.8803358374106584E-2</v>
      </c>
      <c r="K17" s="300"/>
      <c r="L17" s="300">
        <v>7.0979899498318899E-2</v>
      </c>
      <c r="M17" s="300">
        <v>1.088777219435294E-2</v>
      </c>
      <c r="N17" s="300">
        <v>0</v>
      </c>
      <c r="O17" s="300">
        <f>SUM(L17:N17)</f>
        <v>8.186767169267184E-2</v>
      </c>
      <c r="P17" s="300"/>
      <c r="Q17" s="300">
        <v>4.8365567357456354E-2</v>
      </c>
      <c r="R17" s="300">
        <v>7.6467300167995063E-3</v>
      </c>
      <c r="S17" s="300">
        <v>0</v>
      </c>
      <c r="T17" s="300">
        <f>SUM(Q17:S17)</f>
        <v>5.6012297374255858E-2</v>
      </c>
      <c r="U17" s="300"/>
      <c r="V17" s="300">
        <v>2.5899392888958841E-2</v>
      </c>
      <c r="W17" s="300">
        <v>4.4258456201357885E-3</v>
      </c>
      <c r="X17" s="300">
        <v>0</v>
      </c>
      <c r="Y17" s="300">
        <f>SUM(V17:X17)</f>
        <v>3.0325238509094628E-2</v>
      </c>
    </row>
    <row r="18" spans="1:25" x14ac:dyDescent="0.2">
      <c r="A18" s="260" t="s">
        <v>364</v>
      </c>
      <c r="B18" s="300">
        <v>8.8550724638091494E-2</v>
      </c>
      <c r="C18" s="300">
        <v>2.898550724657806E-4</v>
      </c>
      <c r="D18" s="300">
        <v>0.11637681159380515</v>
      </c>
      <c r="E18" s="300">
        <f t="shared" ref="E18:E19" si="14">SUM(B18:D18)</f>
        <v>0.20521739130436242</v>
      </c>
      <c r="F18" s="300"/>
      <c r="G18" s="300">
        <v>0.26666813963628055</v>
      </c>
      <c r="H18" s="300">
        <v>3.9125055236452523E-3</v>
      </c>
      <c r="I18" s="300">
        <v>0.14661599646596776</v>
      </c>
      <c r="J18" s="300">
        <f t="shared" ref="J18:J19" si="15">SUM(G18:I18)</f>
        <v>0.41719664162589354</v>
      </c>
      <c r="K18" s="300"/>
      <c r="L18" s="300">
        <v>0.4112227805685999</v>
      </c>
      <c r="M18" s="300">
        <v>6.909547738729184E-3</v>
      </c>
      <c r="N18" s="300">
        <v>0</v>
      </c>
      <c r="O18" s="300">
        <f t="shared" ref="O18:O19" si="16">SUM(L18:N18)</f>
        <v>0.4181323283073291</v>
      </c>
      <c r="P18" s="300"/>
      <c r="Q18" s="300">
        <v>0.2812084963652699</v>
      </c>
      <c r="R18" s="300">
        <v>4.7792062604736516E-3</v>
      </c>
      <c r="S18" s="300">
        <v>0</v>
      </c>
      <c r="T18" s="300">
        <f t="shared" ref="T18:T19" si="17">SUM(Q18:S18)</f>
        <v>0.28598770262574358</v>
      </c>
      <c r="U18" s="300"/>
      <c r="V18" s="300">
        <v>0.15572419774416249</v>
      </c>
      <c r="W18" s="300">
        <v>2.9505637467429026E-3</v>
      </c>
      <c r="X18" s="300">
        <v>0</v>
      </c>
      <c r="Y18" s="300">
        <f t="shared" ref="Y18:Y19" si="18">SUM(V18:X18)</f>
        <v>0.1586747614909054</v>
      </c>
    </row>
    <row r="19" spans="1:25" x14ac:dyDescent="0.2">
      <c r="A19" s="264" t="s">
        <v>363</v>
      </c>
      <c r="B19" s="301">
        <f>SUM(B17:B18)</f>
        <v>0.10130434782646325</v>
      </c>
      <c r="C19" s="301">
        <f t="shared" ref="C19" si="19">SUM(C17:C18)</f>
        <v>2.1739130434985181E-3</v>
      </c>
      <c r="D19" s="301">
        <f t="shared" ref="D19" si="20">SUM(D17:D18)</f>
        <v>0.11652173913003859</v>
      </c>
      <c r="E19" s="301">
        <f t="shared" si="14"/>
        <v>0.22000000000000036</v>
      </c>
      <c r="F19" s="301"/>
      <c r="G19" s="301">
        <f>SUM(G17:G18)</f>
        <v>0.29982147591579672</v>
      </c>
      <c r="H19" s="301">
        <f t="shared" ref="H19" si="21">SUM(H17:H18)</f>
        <v>1.9356606274881855E-2</v>
      </c>
      <c r="I19" s="301">
        <f t="shared" ref="I19" si="22">SUM(I17:I18)</f>
        <v>0.14682191780932155</v>
      </c>
      <c r="J19" s="301">
        <f t="shared" si="15"/>
        <v>0.46600000000000008</v>
      </c>
      <c r="K19" s="301"/>
      <c r="L19" s="301">
        <f>SUM(L17:L18)</f>
        <v>0.4822026800669188</v>
      </c>
      <c r="M19" s="301">
        <f t="shared" ref="M19" si="23">SUM(M17:M18)</f>
        <v>1.7797319933082124E-2</v>
      </c>
      <c r="N19" s="301">
        <f t="shared" ref="N19" si="24">SUM(N17:N18)</f>
        <v>0</v>
      </c>
      <c r="O19" s="301">
        <f t="shared" si="16"/>
        <v>0.50000000000000089</v>
      </c>
      <c r="P19" s="301"/>
      <c r="Q19" s="301">
        <f>SUM(Q17:Q18)</f>
        <v>0.32957406372272624</v>
      </c>
      <c r="R19" s="301">
        <f t="shared" ref="R19" si="25">SUM(R17:R18)</f>
        <v>1.2425936277273158E-2</v>
      </c>
      <c r="S19" s="301">
        <f t="shared" ref="S19" si="26">SUM(S17:S18)</f>
        <v>0</v>
      </c>
      <c r="T19" s="301">
        <f t="shared" si="17"/>
        <v>0.34199999999999942</v>
      </c>
      <c r="U19" s="301"/>
      <c r="V19" s="301">
        <f>SUM(V17:V18)</f>
        <v>0.18162359063312133</v>
      </c>
      <c r="W19" s="301">
        <f t="shared" ref="W19" si="27">SUM(W17:W18)</f>
        <v>7.3764093668786911E-3</v>
      </c>
      <c r="X19" s="301">
        <f t="shared" ref="X19" si="28">SUM(X17:X18)</f>
        <v>0</v>
      </c>
      <c r="Y19" s="301">
        <f t="shared" si="18"/>
        <v>0.18900000000000003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0.87270140633004645</v>
      </c>
      <c r="C26" s="300">
        <v>0.23165041050991991</v>
      </c>
      <c r="D26" s="300">
        <v>6.0950868923929036E-2</v>
      </c>
      <c r="E26" s="300">
        <f>SUM(B26:D26)</f>
        <v>1.1653026857638955</v>
      </c>
      <c r="F26" s="300"/>
      <c r="G26" s="300">
        <v>0.8060280970579965</v>
      </c>
      <c r="H26" s="300">
        <v>0.21234877511193972</v>
      </c>
      <c r="I26" s="300">
        <v>5.6732265182456776E-2</v>
      </c>
      <c r="J26" s="300">
        <f>SUM(G26:I26)</f>
        <v>1.0751091373523929</v>
      </c>
      <c r="K26" s="300"/>
      <c r="L26" s="300">
        <v>0.83423432101655159</v>
      </c>
      <c r="M26" s="300">
        <v>0.20498489196496061</v>
      </c>
      <c r="N26" s="300">
        <v>5.2227235463327422E-2</v>
      </c>
      <c r="O26" s="300">
        <f>SUM(L26:N26)</f>
        <v>1.0914464484448396</v>
      </c>
      <c r="P26" s="300"/>
      <c r="Q26" s="300">
        <v>0.86786369838773891</v>
      </c>
      <c r="R26" s="300">
        <v>0.20519583200889199</v>
      </c>
      <c r="S26" s="300">
        <v>5.3792819203227031E-2</v>
      </c>
      <c r="T26" s="300">
        <f>SUM(Q26:S26)</f>
        <v>1.1268523495998579</v>
      </c>
      <c r="U26" s="300"/>
      <c r="V26" s="300">
        <v>0.89589484704539946</v>
      </c>
      <c r="W26" s="300">
        <v>0.19685581841078703</v>
      </c>
      <c r="X26" s="300">
        <v>5.418907198597904E-2</v>
      </c>
      <c r="Y26" s="300">
        <f>SUM(V26:X26)</f>
        <v>1.1469397374421655</v>
      </c>
    </row>
    <row r="27" spans="1:25" x14ac:dyDescent="0.2">
      <c r="A27" s="260" t="s">
        <v>364</v>
      </c>
      <c r="B27" s="300">
        <v>2.1703890083129589</v>
      </c>
      <c r="C27" s="300">
        <v>0.13229214472686868</v>
      </c>
      <c r="D27" s="300">
        <v>0.11401616119627253</v>
      </c>
      <c r="E27" s="300">
        <f t="shared" ref="E27:E28" si="29">SUM(B27:D27)</f>
        <v>2.4166973142361003</v>
      </c>
      <c r="F27" s="300"/>
      <c r="G27" s="300">
        <v>1.9755352374276471</v>
      </c>
      <c r="H27" s="300">
        <v>0.1485132938598647</v>
      </c>
      <c r="I27" s="300">
        <v>2.0842331360093516E-2</v>
      </c>
      <c r="J27" s="300">
        <f t="shared" ref="J27:J28" si="30">SUM(G27:I27)</f>
        <v>2.1448908626476055</v>
      </c>
      <c r="K27" s="300"/>
      <c r="L27" s="300">
        <v>1.8904577501844118</v>
      </c>
      <c r="M27" s="300">
        <v>0.17648881536566688</v>
      </c>
      <c r="N27" s="300">
        <v>3.2606986005082841E-2</v>
      </c>
      <c r="O27" s="300">
        <f t="shared" ref="O27:O28" si="31">SUM(L27:N27)</f>
        <v>2.0995535515551613</v>
      </c>
      <c r="P27" s="300"/>
      <c r="Q27" s="300">
        <v>1.8751971671330072</v>
      </c>
      <c r="R27" s="300">
        <v>0.17704083824396596</v>
      </c>
      <c r="S27" s="300">
        <v>3.2909645023175046E-2</v>
      </c>
      <c r="T27" s="300">
        <f t="shared" ref="T27:T28" si="32">SUM(Q27:S27)</f>
        <v>2.085147650400148</v>
      </c>
      <c r="U27" s="300"/>
      <c r="V27" s="300">
        <v>1.7730103777001269</v>
      </c>
      <c r="W27" s="300">
        <v>0.17106929449426367</v>
      </c>
      <c r="X27" s="300">
        <v>3.298059036343412E-2</v>
      </c>
      <c r="Y27" s="300">
        <f t="shared" ref="Y27:Y28" si="33">SUM(V27:X27)</f>
        <v>1.9770602625578249</v>
      </c>
    </row>
    <row r="28" spans="1:25" x14ac:dyDescent="0.2">
      <c r="A28" s="264" t="s">
        <v>363</v>
      </c>
      <c r="B28" s="301">
        <f>SUM(B26:B27)</f>
        <v>3.0430904146430056</v>
      </c>
      <c r="C28" s="301">
        <f t="shared" ref="C28" si="34">SUM(C26:C27)</f>
        <v>0.36394255523678859</v>
      </c>
      <c r="D28" s="301">
        <f t="shared" ref="D28" si="35">SUM(D26:D27)</f>
        <v>0.17496703012020157</v>
      </c>
      <c r="E28" s="301">
        <f t="shared" si="29"/>
        <v>3.5819999999999959</v>
      </c>
      <c r="F28" s="301"/>
      <c r="G28" s="301">
        <f>SUM(G26:G27)</f>
        <v>2.7815633344856439</v>
      </c>
      <c r="H28" s="301">
        <f t="shared" ref="H28" si="36">SUM(H26:H27)</f>
        <v>0.3608620689718044</v>
      </c>
      <c r="I28" s="301">
        <f t="shared" ref="I28" si="37">SUM(I26:I27)</f>
        <v>7.7574596542550292E-2</v>
      </c>
      <c r="J28" s="301">
        <f t="shared" si="30"/>
        <v>3.2199999999999984</v>
      </c>
      <c r="K28" s="301"/>
      <c r="L28" s="301">
        <f>SUM(L26:L27)</f>
        <v>2.7246920712009635</v>
      </c>
      <c r="M28" s="301">
        <f t="shared" ref="M28" si="38">SUM(M26:M27)</f>
        <v>0.38147370733062747</v>
      </c>
      <c r="N28" s="301">
        <f t="shared" ref="N28" si="39">SUM(N26:N27)</f>
        <v>8.483422146841027E-2</v>
      </c>
      <c r="O28" s="301">
        <f t="shared" si="31"/>
        <v>3.1910000000000012</v>
      </c>
      <c r="P28" s="301"/>
      <c r="Q28" s="301">
        <f>SUM(Q26:Q27)</f>
        <v>2.743060865520746</v>
      </c>
      <c r="R28" s="301">
        <f t="shared" ref="R28" si="40">SUM(R26:R27)</f>
        <v>0.38223667025285796</v>
      </c>
      <c r="S28" s="301">
        <f t="shared" ref="S28" si="41">SUM(S26:S27)</f>
        <v>8.6702464226402071E-2</v>
      </c>
      <c r="T28" s="301">
        <f t="shared" si="32"/>
        <v>3.212000000000006</v>
      </c>
      <c r="U28" s="301"/>
      <c r="V28" s="301">
        <f>SUM(V26:V27)</f>
        <v>2.6689052247455263</v>
      </c>
      <c r="W28" s="301">
        <f t="shared" ref="W28" si="42">SUM(W26:W27)</f>
        <v>0.3679251129050507</v>
      </c>
      <c r="X28" s="301">
        <f t="shared" ref="X28" si="43">SUM(X26:X27)</f>
        <v>8.716966234941316E-2</v>
      </c>
      <c r="Y28" s="301">
        <f t="shared" si="33"/>
        <v>3.1239999999999903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1.2039998142907244</v>
      </c>
      <c r="C35" s="300">
        <v>0.34818085378452585</v>
      </c>
      <c r="D35" s="300">
        <v>4.682615659680444E-2</v>
      </c>
      <c r="E35" s="300">
        <f>SUM(B35:D35)</f>
        <v>1.5990068246720548</v>
      </c>
      <c r="F35" s="300"/>
      <c r="G35" s="300">
        <v>0.98130748453769612</v>
      </c>
      <c r="H35" s="300">
        <v>0.25862649300710838</v>
      </c>
      <c r="I35" s="300">
        <v>0.13436028249809148</v>
      </c>
      <c r="J35" s="300">
        <f>SUM(G35:I35)</f>
        <v>1.3742942600428958</v>
      </c>
      <c r="K35" s="300"/>
      <c r="L35" s="300">
        <v>1.0865974122945041</v>
      </c>
      <c r="M35" s="300">
        <v>0.27832192518092647</v>
      </c>
      <c r="N35" s="300">
        <v>8.9976539331078742E-2</v>
      </c>
      <c r="O35" s="300">
        <f>SUM(L35:N35)</f>
        <v>1.4548958768065094</v>
      </c>
      <c r="P35" s="300"/>
      <c r="Q35" s="300">
        <v>1.170255513797841</v>
      </c>
      <c r="R35" s="300">
        <v>0.29932596808520967</v>
      </c>
      <c r="S35" s="300">
        <v>9.8671308059332302E-2</v>
      </c>
      <c r="T35" s="300">
        <f>SUM(Q35:S35)</f>
        <v>1.5682527899423828</v>
      </c>
      <c r="U35" s="300"/>
      <c r="V35" s="300">
        <v>1.0492920114207003</v>
      </c>
      <c r="W35" s="300">
        <v>0.27166408969865741</v>
      </c>
      <c r="X35" s="300">
        <v>9.4956010668814372E-2</v>
      </c>
      <c r="Y35" s="300">
        <f>SUM(V35:X35)</f>
        <v>1.4159121117881719</v>
      </c>
    </row>
    <row r="36" spans="1:25" x14ac:dyDescent="0.2">
      <c r="A36" s="260" t="s">
        <v>364</v>
      </c>
      <c r="B36" s="300">
        <v>5.5171500034783652</v>
      </c>
      <c r="C36" s="300">
        <v>0.14828282922136848</v>
      </c>
      <c r="D36" s="300">
        <v>0.37656034262821564</v>
      </c>
      <c r="E36" s="300">
        <f t="shared" ref="E36:E37" si="44">SUM(B36:D36)</f>
        <v>6.0419931753279501</v>
      </c>
      <c r="F36" s="300"/>
      <c r="G36" s="300">
        <v>4.9301357261482872</v>
      </c>
      <c r="H36" s="300">
        <v>0.11949198727669617</v>
      </c>
      <c r="I36" s="300">
        <v>0.39407802653212459</v>
      </c>
      <c r="J36" s="300">
        <f t="shared" ref="J36:J37" si="45">SUM(G36:I36)</f>
        <v>5.4437057399571076</v>
      </c>
      <c r="K36" s="300"/>
      <c r="L36" s="300">
        <v>4.4695226808450226</v>
      </c>
      <c r="M36" s="300">
        <v>0.17059771983498373</v>
      </c>
      <c r="N36" s="300">
        <v>0.16798372251347229</v>
      </c>
      <c r="O36" s="300">
        <f t="shared" ref="O36:O37" si="46">SUM(L36:N36)</f>
        <v>4.8081041231934787</v>
      </c>
      <c r="P36" s="300"/>
      <c r="Q36" s="300">
        <v>4.842484195526251</v>
      </c>
      <c r="R36" s="300">
        <v>0.19292655757852323</v>
      </c>
      <c r="S36" s="300">
        <v>0.18533645695284229</v>
      </c>
      <c r="T36" s="300">
        <f t="shared" ref="T36:T37" si="47">SUM(Q36:S36)</f>
        <v>5.220747210057616</v>
      </c>
      <c r="U36" s="300"/>
      <c r="V36" s="300">
        <v>4.4321701252047214</v>
      </c>
      <c r="W36" s="300">
        <v>0.18906921651233138</v>
      </c>
      <c r="X36" s="300">
        <v>0.17684854649477327</v>
      </c>
      <c r="Y36" s="300">
        <f t="shared" ref="Y36:Y37" si="48">SUM(V36:X36)</f>
        <v>4.7980878882118265</v>
      </c>
    </row>
    <row r="37" spans="1:25" x14ac:dyDescent="0.2">
      <c r="A37" s="264" t="s">
        <v>363</v>
      </c>
      <c r="B37" s="301">
        <f>SUM(B35:B36)</f>
        <v>6.7211498177690894</v>
      </c>
      <c r="C37" s="301">
        <f t="shared" ref="C37" si="49">SUM(C35:C36)</f>
        <v>0.49646368300589433</v>
      </c>
      <c r="D37" s="301">
        <f t="shared" ref="D37" si="50">SUM(D35:D36)</f>
        <v>0.42338649922502009</v>
      </c>
      <c r="E37" s="301">
        <f t="shared" si="44"/>
        <v>7.6410000000000036</v>
      </c>
      <c r="F37" s="301"/>
      <c r="G37" s="301">
        <f>SUM(G35:G36)</f>
        <v>5.9114432106859836</v>
      </c>
      <c r="H37" s="301">
        <f t="shared" ref="H37" si="51">SUM(H35:H36)</f>
        <v>0.37811848028380457</v>
      </c>
      <c r="I37" s="301">
        <f t="shared" ref="I37" si="52">SUM(I35:I36)</f>
        <v>0.52843830903021605</v>
      </c>
      <c r="J37" s="301">
        <f t="shared" si="45"/>
        <v>6.8180000000000041</v>
      </c>
      <c r="K37" s="301"/>
      <c r="L37" s="301">
        <f>SUM(L35:L36)</f>
        <v>5.5561200931395263</v>
      </c>
      <c r="M37" s="301">
        <f t="shared" ref="M37" si="53">SUM(M35:M36)</f>
        <v>0.4489196450159102</v>
      </c>
      <c r="N37" s="301">
        <f t="shared" ref="N37" si="54">SUM(N35:N36)</f>
        <v>0.25796026184455101</v>
      </c>
      <c r="O37" s="301">
        <f t="shared" si="46"/>
        <v>6.2629999999999875</v>
      </c>
      <c r="P37" s="301"/>
      <c r="Q37" s="301">
        <f>SUM(Q35:Q36)</f>
        <v>6.0127397093240917</v>
      </c>
      <c r="R37" s="301">
        <f t="shared" ref="R37" si="55">SUM(R35:R36)</f>
        <v>0.4922525256637329</v>
      </c>
      <c r="S37" s="301">
        <f t="shared" ref="S37" si="56">SUM(S35:S36)</f>
        <v>0.28400776501217462</v>
      </c>
      <c r="T37" s="301">
        <f t="shared" si="47"/>
        <v>6.7889999999999988</v>
      </c>
      <c r="U37" s="301"/>
      <c r="V37" s="301">
        <f>SUM(V35:V36)</f>
        <v>5.4814621366254217</v>
      </c>
      <c r="W37" s="301">
        <f t="shared" ref="W37" si="57">SUM(W35:W36)</f>
        <v>0.46073330621098879</v>
      </c>
      <c r="X37" s="301">
        <f t="shared" ref="X37" si="58">SUM(X35:X36)</f>
        <v>0.27180455716358765</v>
      </c>
      <c r="Y37" s="301">
        <f t="shared" si="48"/>
        <v>6.2139999999999977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3.5862547166034009</v>
      </c>
      <c r="C44" s="300">
        <v>0.89480648918452521</v>
      </c>
      <c r="D44" s="300">
        <v>0.26822654927242928</v>
      </c>
      <c r="E44" s="300">
        <f>SUM(B44:D44)</f>
        <v>4.7492877550603554</v>
      </c>
      <c r="F44" s="300"/>
      <c r="G44" s="300">
        <v>4.0238085429691299</v>
      </c>
      <c r="H44" s="300">
        <v>1.1707674934097123</v>
      </c>
      <c r="I44" s="300">
        <v>0.41002701841544159</v>
      </c>
      <c r="J44" s="300">
        <f>SUM(G44:I44)</f>
        <v>5.6046030547942847</v>
      </c>
      <c r="K44" s="300"/>
      <c r="L44" s="300">
        <v>4.2360550231095573</v>
      </c>
      <c r="M44" s="300">
        <v>1.2367022606191442</v>
      </c>
      <c r="N44" s="300">
        <v>0.42448147439781542</v>
      </c>
      <c r="O44" s="300">
        <f>SUM(L44:N44)</f>
        <v>5.8972387581265169</v>
      </c>
      <c r="P44" s="300"/>
      <c r="Q44" s="300">
        <v>4.245011558150912</v>
      </c>
      <c r="R44" s="300">
        <v>1.2065275214250548</v>
      </c>
      <c r="S44" s="300">
        <v>0.39552627054353301</v>
      </c>
      <c r="T44" s="300">
        <f>SUM(Q44:S44)</f>
        <v>5.8470653501194993</v>
      </c>
      <c r="U44" s="300"/>
      <c r="V44" s="300">
        <v>3.9534471188507054</v>
      </c>
      <c r="W44" s="300">
        <v>1.094511288618772</v>
      </c>
      <c r="X44" s="300">
        <v>0.34715562663853206</v>
      </c>
      <c r="Y44" s="300">
        <f>SUM(V44:X44)</f>
        <v>5.3951140341080093</v>
      </c>
    </row>
    <row r="45" spans="1:25" x14ac:dyDescent="0.2">
      <c r="A45" s="260" t="s">
        <v>364</v>
      </c>
      <c r="B45" s="300">
        <v>19.748208031602733</v>
      </c>
      <c r="C45" s="300">
        <v>0.40982205224508356</v>
      </c>
      <c r="D45" s="300">
        <v>2.0666821610917943</v>
      </c>
      <c r="E45" s="300">
        <f t="shared" ref="E45:E46" si="59">SUM(B45:D45)</f>
        <v>22.22471224493961</v>
      </c>
      <c r="F45" s="300"/>
      <c r="G45" s="300">
        <v>20.83385922423318</v>
      </c>
      <c r="H45" s="300">
        <v>0.68615807548873475</v>
      </c>
      <c r="I45" s="300">
        <v>1.2273796454838239</v>
      </c>
      <c r="J45" s="300">
        <f t="shared" ref="J45:J46" si="60">SUM(G45:I45)</f>
        <v>22.74739694520574</v>
      </c>
      <c r="K45" s="300"/>
      <c r="L45" s="300">
        <v>19.246080079684695</v>
      </c>
      <c r="M45" s="300">
        <v>1.0808522265839007</v>
      </c>
      <c r="N45" s="300">
        <v>1.1318289356048838</v>
      </c>
      <c r="O45" s="300">
        <f t="shared" ref="O45:O46" si="61">SUM(L45:N45)</f>
        <v>21.458761241873479</v>
      </c>
      <c r="P45" s="300"/>
      <c r="Q45" s="300">
        <v>19.092023525350569</v>
      </c>
      <c r="R45" s="300">
        <v>1.0372097686085613</v>
      </c>
      <c r="S45" s="300">
        <v>1.0957013559213817</v>
      </c>
      <c r="T45" s="300">
        <f t="shared" ref="T45:T46" si="62">SUM(Q45:S45)</f>
        <v>21.224934649880513</v>
      </c>
      <c r="U45" s="300"/>
      <c r="V45" s="300">
        <v>17.347221003243465</v>
      </c>
      <c r="W45" s="300">
        <v>0.95443520707890395</v>
      </c>
      <c r="X45" s="300">
        <v>1.0452297555695755</v>
      </c>
      <c r="Y45" s="300">
        <f t="shared" ref="Y45:Y46" si="63">SUM(V45:X45)</f>
        <v>19.346885965891946</v>
      </c>
    </row>
    <row r="46" spans="1:25" x14ac:dyDescent="0.2">
      <c r="A46" s="264" t="s">
        <v>363</v>
      </c>
      <c r="B46" s="301">
        <f>SUM(B44:B45)</f>
        <v>23.334462748206136</v>
      </c>
      <c r="C46" s="301">
        <f t="shared" ref="C46" si="64">SUM(C44:C45)</f>
        <v>1.3046285414296088</v>
      </c>
      <c r="D46" s="301">
        <f t="shared" ref="D46" si="65">SUM(D44:D45)</f>
        <v>2.3349087103642234</v>
      </c>
      <c r="E46" s="301">
        <f t="shared" si="59"/>
        <v>26.973999999999968</v>
      </c>
      <c r="F46" s="301"/>
      <c r="G46" s="301">
        <f>SUM(G44:G45)</f>
        <v>24.857667767202308</v>
      </c>
      <c r="H46" s="301">
        <f t="shared" ref="H46" si="66">SUM(H44:H45)</f>
        <v>1.856925568898447</v>
      </c>
      <c r="I46" s="301">
        <f t="shared" ref="I46" si="67">SUM(I44:I45)</f>
        <v>1.6374066638992655</v>
      </c>
      <c r="J46" s="301">
        <f t="shared" si="60"/>
        <v>28.352000000000022</v>
      </c>
      <c r="K46" s="301"/>
      <c r="L46" s="301">
        <f>SUM(L44:L45)</f>
        <v>23.482135102794253</v>
      </c>
      <c r="M46" s="301">
        <f t="shared" ref="M46" si="68">SUM(M44:M45)</f>
        <v>2.3175544872030449</v>
      </c>
      <c r="N46" s="301">
        <f t="shared" ref="N46" si="69">SUM(N44:N45)</f>
        <v>1.5563104100026992</v>
      </c>
      <c r="O46" s="301">
        <f t="shared" si="61"/>
        <v>27.355999999999995</v>
      </c>
      <c r="P46" s="301"/>
      <c r="Q46" s="301">
        <f>SUM(Q44:Q45)</f>
        <v>23.337035083501483</v>
      </c>
      <c r="R46" s="301">
        <f t="shared" ref="R46" si="70">SUM(R44:R45)</f>
        <v>2.2437372900336161</v>
      </c>
      <c r="S46" s="301">
        <f t="shared" ref="S46" si="71">SUM(S44:S45)</f>
        <v>1.4912276264649147</v>
      </c>
      <c r="T46" s="301">
        <f t="shared" si="62"/>
        <v>27.072000000000013</v>
      </c>
      <c r="U46" s="301"/>
      <c r="V46" s="301">
        <f>SUM(V44:V45)</f>
        <v>21.300668122094169</v>
      </c>
      <c r="W46" s="301">
        <f t="shared" ref="W46" si="72">SUM(W44:W45)</f>
        <v>2.0489464956976757</v>
      </c>
      <c r="X46" s="301">
        <f t="shared" ref="X46" si="73">SUM(X44:X45)</f>
        <v>1.3923853822081076</v>
      </c>
      <c r="Y46" s="301">
        <f t="shared" si="63"/>
        <v>24.741999999999951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8.2441817623706462E-2</v>
      </c>
      <c r="C53" s="300">
        <v>2.1636014737824651E-2</v>
      </c>
      <c r="D53" s="300">
        <v>3.3082591342150065E-5</v>
      </c>
      <c r="E53" s="300">
        <f>SUM(B53:D53)</f>
        <v>0.10411091495287327</v>
      </c>
      <c r="F53" s="300"/>
      <c r="G53" s="300">
        <v>9.0554191442980533E-2</v>
      </c>
      <c r="H53" s="300">
        <v>1.9727028582393853E-2</v>
      </c>
      <c r="I53" s="300">
        <v>3.3953577594971707E-5</v>
      </c>
      <c r="J53" s="300">
        <f>SUM(G53:I53)</f>
        <v>0.11031517360296936</v>
      </c>
      <c r="K53" s="300"/>
      <c r="L53" s="300">
        <v>9.9510067695134305E-2</v>
      </c>
      <c r="M53" s="300">
        <v>2.2285193542794658E-2</v>
      </c>
      <c r="N53" s="300">
        <v>0</v>
      </c>
      <c r="O53" s="300">
        <f>SUM(L53:N53)</f>
        <v>0.12179526123792897</v>
      </c>
      <c r="P53" s="300"/>
      <c r="Q53" s="300">
        <v>9.4918899282619637E-2</v>
      </c>
      <c r="R53" s="300">
        <v>2.1058396149191083E-2</v>
      </c>
      <c r="S53" s="300">
        <v>0</v>
      </c>
      <c r="T53" s="300">
        <f>SUM(Q53:S53)</f>
        <v>0.11597729543181072</v>
      </c>
      <c r="U53" s="300"/>
      <c r="V53" s="300">
        <v>9.5331950208111249E-2</v>
      </c>
      <c r="W53" s="300">
        <v>2.0746887966822867E-2</v>
      </c>
      <c r="X53" s="300">
        <v>0</v>
      </c>
      <c r="Y53" s="300">
        <f>SUM(V53:X53)</f>
        <v>0.11607883817493411</v>
      </c>
    </row>
    <row r="54" spans="1:25" x14ac:dyDescent="0.2">
      <c r="A54" s="260" t="s">
        <v>364</v>
      </c>
      <c r="B54" s="300">
        <v>0.29761099170971933</v>
      </c>
      <c r="C54" s="300">
        <v>6.7488486337630594E-3</v>
      </c>
      <c r="D54" s="300">
        <v>2.2529244703643713E-2</v>
      </c>
      <c r="E54" s="300">
        <f t="shared" ref="E54:E55" si="74">SUM(B54:D54)</f>
        <v>0.3268890850471261</v>
      </c>
      <c r="F54" s="300"/>
      <c r="G54" s="300">
        <v>0.23791271820595775</v>
      </c>
      <c r="H54" s="300">
        <v>5.7721081910729801E-3</v>
      </c>
      <c r="I54" s="300">
        <v>0</v>
      </c>
      <c r="J54" s="300">
        <f t="shared" ref="J54:J55" si="75">SUM(G54:I54)</f>
        <v>0.24368482639703073</v>
      </c>
      <c r="K54" s="300"/>
      <c r="L54" s="300">
        <v>0.27845946884366796</v>
      </c>
      <c r="M54" s="300">
        <v>4.7452699184025223E-3</v>
      </c>
      <c r="N54" s="300">
        <v>0</v>
      </c>
      <c r="O54" s="300">
        <f t="shared" ref="O54:O55" si="76">SUM(L54:N54)</f>
        <v>0.28320473876207047</v>
      </c>
      <c r="P54" s="300"/>
      <c r="Q54" s="300">
        <v>0.26147797656894389</v>
      </c>
      <c r="R54" s="300">
        <v>4.5447279992450748E-3</v>
      </c>
      <c r="S54" s="300">
        <v>0</v>
      </c>
      <c r="T54" s="300">
        <f t="shared" ref="T54:T55" si="77">SUM(Q54:S54)</f>
        <v>0.26602270456818899</v>
      </c>
      <c r="U54" s="300"/>
      <c r="V54" s="300">
        <v>0.25432226832577809</v>
      </c>
      <c r="W54" s="300">
        <v>4.59889349928835E-3</v>
      </c>
      <c r="X54" s="300">
        <v>0</v>
      </c>
      <c r="Y54" s="300">
        <f t="shared" ref="Y54:Y55" si="78">SUM(V54:X54)</f>
        <v>0.25892116182506641</v>
      </c>
    </row>
    <row r="55" spans="1:25" x14ac:dyDescent="0.2">
      <c r="A55" s="264" t="s">
        <v>363</v>
      </c>
      <c r="B55" s="301">
        <f>SUM(B53:B54)</f>
        <v>0.38005280933342578</v>
      </c>
      <c r="C55" s="301">
        <f t="shared" ref="C55" si="79">SUM(C53:C54)</f>
        <v>2.8384863371587708E-2</v>
      </c>
      <c r="D55" s="301">
        <f t="shared" ref="D55" si="80">SUM(D53:D54)</f>
        <v>2.2562327294985862E-2</v>
      </c>
      <c r="E55" s="301">
        <f t="shared" si="74"/>
        <v>0.43099999999999933</v>
      </c>
      <c r="F55" s="301"/>
      <c r="G55" s="301">
        <f>SUM(G53:G54)</f>
        <v>0.32846690964893827</v>
      </c>
      <c r="H55" s="301">
        <f t="shared" ref="H55" si="81">SUM(H53:H54)</f>
        <v>2.5499136773466831E-2</v>
      </c>
      <c r="I55" s="301">
        <f t="shared" ref="I55" si="82">SUM(I53:I54)</f>
        <v>3.3953577594971707E-5</v>
      </c>
      <c r="J55" s="301">
        <f t="shared" si="75"/>
        <v>0.35400000000000004</v>
      </c>
      <c r="K55" s="301"/>
      <c r="L55" s="301">
        <f>SUM(L53:L54)</f>
        <v>0.37796953653880228</v>
      </c>
      <c r="M55" s="301">
        <f t="shared" ref="M55" si="83">SUM(M53:M54)</f>
        <v>2.7030463461197182E-2</v>
      </c>
      <c r="N55" s="301">
        <f t="shared" ref="N55" si="84">SUM(N53:N54)</f>
        <v>0</v>
      </c>
      <c r="O55" s="301">
        <f t="shared" si="76"/>
        <v>0.40499999999999947</v>
      </c>
      <c r="P55" s="301"/>
      <c r="Q55" s="301">
        <f>SUM(Q53:Q54)</f>
        <v>0.35639687585156354</v>
      </c>
      <c r="R55" s="301">
        <f t="shared" ref="R55" si="85">SUM(R53:R54)</f>
        <v>2.5603124148436157E-2</v>
      </c>
      <c r="S55" s="301">
        <f t="shared" ref="S55" si="86">SUM(S53:S54)</f>
        <v>0</v>
      </c>
      <c r="T55" s="301">
        <f t="shared" si="77"/>
        <v>0.38199999999999967</v>
      </c>
      <c r="U55" s="301"/>
      <c r="V55" s="301">
        <f>SUM(V53:V54)</f>
        <v>0.34965421853388934</v>
      </c>
      <c r="W55" s="301">
        <f t="shared" ref="W55" si="87">SUM(W53:W54)</f>
        <v>2.5345781466111217E-2</v>
      </c>
      <c r="X55" s="301">
        <f t="shared" ref="X55" si="88">SUM(X53:X54)</f>
        <v>0</v>
      </c>
      <c r="Y55" s="301">
        <f t="shared" si="78"/>
        <v>0.37500000000000056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0.24301504828026821</v>
      </c>
      <c r="C62" s="300">
        <v>0.10713935591428607</v>
      </c>
      <c r="D62" s="300">
        <v>5.2840547032290429E-2</v>
      </c>
      <c r="E62" s="300">
        <f>SUM(B62:D62)</f>
        <v>0.4029949512268447</v>
      </c>
      <c r="F62" s="300"/>
      <c r="G62" s="300">
        <v>0.4652934486111876</v>
      </c>
      <c r="H62" s="300">
        <v>0.191851958021061</v>
      </c>
      <c r="I62" s="300">
        <v>0</v>
      </c>
      <c r="J62" s="300">
        <f>SUM(G62:I62)</f>
        <v>0.65714540663224863</v>
      </c>
      <c r="K62" s="300"/>
      <c r="L62" s="300">
        <v>0.39510116995924754</v>
      </c>
      <c r="M62" s="300">
        <v>0.20587417737594038</v>
      </c>
      <c r="N62" s="300">
        <v>9.5811135486258362E-3</v>
      </c>
      <c r="O62" s="300">
        <f>SUM(L62:N62)</f>
        <v>0.61055646088381377</v>
      </c>
      <c r="P62" s="300"/>
      <c r="Q62" s="300">
        <v>0.41551836424451999</v>
      </c>
      <c r="R62" s="300">
        <v>0.21089718059494075</v>
      </c>
      <c r="S62" s="300">
        <v>9.4732029465196838E-3</v>
      </c>
      <c r="T62" s="300">
        <f>SUM(Q62:S62)</f>
        <v>0.63588874778598037</v>
      </c>
      <c r="U62" s="300"/>
      <c r="V62" s="300">
        <v>0.45203716415705891</v>
      </c>
      <c r="W62" s="300">
        <v>0.21763458521404733</v>
      </c>
      <c r="X62" s="300">
        <v>9.4319964698917919E-3</v>
      </c>
      <c r="Y62" s="300">
        <f>SUM(V62:X62)</f>
        <v>0.67910374584099797</v>
      </c>
    </row>
    <row r="63" spans="1:25" x14ac:dyDescent="0.2">
      <c r="A63" s="260" t="s">
        <v>364</v>
      </c>
      <c r="B63" s="300">
        <v>1.2749497573661999</v>
      </c>
      <c r="C63" s="300">
        <v>2.8650556345583691E-2</v>
      </c>
      <c r="D63" s="300">
        <v>4.3404735061365211E-2</v>
      </c>
      <c r="E63" s="300">
        <f t="shared" ref="E63:E64" si="89">SUM(B63:D63)</f>
        <v>1.3470050487731486</v>
      </c>
      <c r="F63" s="300"/>
      <c r="G63" s="300">
        <v>1.6511390263031958</v>
      </c>
      <c r="H63" s="300">
        <v>0.12739622728773309</v>
      </c>
      <c r="I63" s="300">
        <v>8.5319339776820671E-2</v>
      </c>
      <c r="J63" s="300">
        <f t="shared" ref="J63:J64" si="90">SUM(G63:I63)</f>
        <v>1.8638545933677495</v>
      </c>
      <c r="K63" s="300"/>
      <c r="L63" s="300">
        <v>1.2704556565315039</v>
      </c>
      <c r="M63" s="300">
        <v>0.41198788258467978</v>
      </c>
      <c r="N63" s="300">
        <v>0</v>
      </c>
      <c r="O63" s="300">
        <f t="shared" ref="O63:O64" si="91">SUM(L63:N63)</f>
        <v>1.6824435391161838</v>
      </c>
      <c r="P63" s="300"/>
      <c r="Q63" s="300">
        <v>1.2765140970200961</v>
      </c>
      <c r="R63" s="300">
        <v>0.41859715519392199</v>
      </c>
      <c r="S63" s="300">
        <v>0</v>
      </c>
      <c r="T63" s="300">
        <f t="shared" ref="T63:T64" si="92">SUM(Q63:S63)</f>
        <v>1.6951112522140181</v>
      </c>
      <c r="U63" s="300"/>
      <c r="V63" s="300">
        <v>1.2721550794185721</v>
      </c>
      <c r="W63" s="300">
        <v>0.42374117474042611</v>
      </c>
      <c r="X63" s="300">
        <v>0</v>
      </c>
      <c r="Y63" s="300">
        <f t="shared" ref="Y63:Y64" si="93">SUM(V63:X63)</f>
        <v>1.6958962541589981</v>
      </c>
    </row>
    <row r="64" spans="1:25" x14ac:dyDescent="0.2">
      <c r="A64" s="264" t="s">
        <v>363</v>
      </c>
      <c r="B64" s="301">
        <f>SUM(B62:B63)</f>
        <v>1.5179648056464681</v>
      </c>
      <c r="C64" s="301">
        <f t="shared" ref="C64" si="94">SUM(C62:C63)</f>
        <v>0.13578991225986975</v>
      </c>
      <c r="D64" s="301">
        <f t="shared" ref="D64" si="95">SUM(D62:D63)</f>
        <v>9.624528209365564E-2</v>
      </c>
      <c r="E64" s="301">
        <f t="shared" si="89"/>
        <v>1.7499999999999936</v>
      </c>
      <c r="F64" s="301"/>
      <c r="G64" s="301">
        <f>SUM(G62:G63)</f>
        <v>2.1164324749143835</v>
      </c>
      <c r="H64" s="301">
        <f t="shared" ref="H64" si="96">SUM(H62:H63)</f>
        <v>0.31924818530879406</v>
      </c>
      <c r="I64" s="301">
        <f t="shared" ref="I64" si="97">SUM(I62:I63)</f>
        <v>8.5319339776820671E-2</v>
      </c>
      <c r="J64" s="301">
        <f t="shared" si="90"/>
        <v>2.5209999999999981</v>
      </c>
      <c r="K64" s="301"/>
      <c r="L64" s="301">
        <f>SUM(L62:L63)</f>
        <v>1.6655568264907514</v>
      </c>
      <c r="M64" s="301">
        <f t="shared" ref="M64" si="98">SUM(M62:M63)</f>
        <v>0.61786205996062016</v>
      </c>
      <c r="N64" s="301">
        <f t="shared" ref="N64" si="99">SUM(N62:N63)</f>
        <v>9.5811135486258362E-3</v>
      </c>
      <c r="O64" s="301">
        <f t="shared" si="91"/>
        <v>2.2929999999999975</v>
      </c>
      <c r="P64" s="301"/>
      <c r="Q64" s="301">
        <f>SUM(Q62:Q63)</f>
        <v>1.692032461264616</v>
      </c>
      <c r="R64" s="301">
        <f t="shared" ref="R64" si="100">SUM(R62:R63)</f>
        <v>0.62949433578886271</v>
      </c>
      <c r="S64" s="301">
        <f t="shared" ref="S64" si="101">SUM(S62:S63)</f>
        <v>9.4732029465196838E-3</v>
      </c>
      <c r="T64" s="301">
        <f t="shared" si="92"/>
        <v>2.3309999999999986</v>
      </c>
      <c r="U64" s="301"/>
      <c r="V64" s="301">
        <f>SUM(V62:V63)</f>
        <v>1.7241922435756309</v>
      </c>
      <c r="W64" s="301">
        <f t="shared" ref="W64" si="102">SUM(W62:W63)</f>
        <v>0.64137575995447338</v>
      </c>
      <c r="X64" s="301">
        <f t="shared" ref="X64" si="103">SUM(X62:X63)</f>
        <v>9.4319964698917919E-3</v>
      </c>
      <c r="Y64" s="301">
        <f t="shared" si="93"/>
        <v>2.374999999999996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1.5925040031004869</v>
      </c>
      <c r="C71" s="300">
        <v>1.2294342564613086</v>
      </c>
      <c r="D71" s="300">
        <v>0.55200070792994316</v>
      </c>
      <c r="E71" s="300">
        <f>SUM(B71:D71)</f>
        <v>3.3739389674917386</v>
      </c>
      <c r="F71" s="300"/>
      <c r="G71" s="300">
        <v>1.8996691980985108</v>
      </c>
      <c r="H71" s="300">
        <v>1.0716208066532555</v>
      </c>
      <c r="I71" s="300">
        <v>0.51869186009654389</v>
      </c>
      <c r="J71" s="300">
        <f>SUM(G71:I71)</f>
        <v>3.4899818648483101</v>
      </c>
      <c r="K71" s="300"/>
      <c r="L71" s="300">
        <v>1.8329755990919732</v>
      </c>
      <c r="M71" s="300">
        <v>1.1453971213480914</v>
      </c>
      <c r="N71" s="300">
        <v>0.52282208688924547</v>
      </c>
      <c r="O71" s="300">
        <f>SUM(L71:N71)</f>
        <v>3.50119480732931</v>
      </c>
      <c r="P71" s="300"/>
      <c r="Q71" s="300">
        <v>1.8342831740216035</v>
      </c>
      <c r="R71" s="300">
        <v>1.1537687087808095</v>
      </c>
      <c r="S71" s="300">
        <v>0.52558291761630493</v>
      </c>
      <c r="T71" s="300">
        <f>SUM(Q71:S71)</f>
        <v>3.5136348004187177</v>
      </c>
      <c r="U71" s="300"/>
      <c r="V71" s="300">
        <v>1.8861300018777458</v>
      </c>
      <c r="W71" s="300">
        <v>1.1995657089942231</v>
      </c>
      <c r="X71" s="300">
        <v>0.55564143083995887</v>
      </c>
      <c r="Y71" s="300">
        <f>SUM(V71:X71)</f>
        <v>3.6413371417119276</v>
      </c>
    </row>
    <row r="72" spans="1:25" x14ac:dyDescent="0.2">
      <c r="A72" s="260" t="s">
        <v>364</v>
      </c>
      <c r="B72" s="300">
        <v>11.209101956992949</v>
      </c>
      <c r="C72" s="300">
        <v>0.82331085979297047</v>
      </c>
      <c r="D72" s="300">
        <v>5.99864821572233</v>
      </c>
      <c r="E72" s="300">
        <f t="shared" ref="E72:E73" si="104">SUM(B72:D72)</f>
        <v>18.031061032508248</v>
      </c>
      <c r="F72" s="300"/>
      <c r="G72" s="300">
        <v>10.940827808751639</v>
      </c>
      <c r="H72" s="300">
        <v>0.47699597977650987</v>
      </c>
      <c r="I72" s="300">
        <v>11.401194346623479</v>
      </c>
      <c r="J72" s="300">
        <f t="shared" ref="J72:J73" si="105">SUM(G72:I72)</f>
        <v>22.819018135151627</v>
      </c>
      <c r="K72" s="300"/>
      <c r="L72" s="300">
        <v>9.9850148966837686</v>
      </c>
      <c r="M72" s="300">
        <v>0.63496821429304284</v>
      </c>
      <c r="N72" s="300">
        <v>10.755822081693854</v>
      </c>
      <c r="O72" s="300">
        <f t="shared" ref="O72:O73" si="106">SUM(L72:N72)</f>
        <v>21.375805192670665</v>
      </c>
      <c r="P72" s="300"/>
      <c r="Q72" s="300">
        <v>9.8232885433395989</v>
      </c>
      <c r="R72" s="300">
        <v>0.64425903284115871</v>
      </c>
      <c r="S72" s="300">
        <v>10.823817623400515</v>
      </c>
      <c r="T72" s="300">
        <f t="shared" ref="T72:T73" si="107">SUM(Q72:S72)</f>
        <v>21.291365199581271</v>
      </c>
      <c r="U72" s="300"/>
      <c r="V72" s="300">
        <v>9.6498557182675544</v>
      </c>
      <c r="W72" s="300">
        <v>0.67731561359653314</v>
      </c>
      <c r="X72" s="300">
        <v>11.222491526423944</v>
      </c>
      <c r="Y72" s="300">
        <f t="shared" ref="Y72:Y73" si="108">SUM(V72:X72)</f>
        <v>21.549662858288031</v>
      </c>
    </row>
    <row r="73" spans="1:25" x14ac:dyDescent="0.2">
      <c r="A73" s="264" t="s">
        <v>363</v>
      </c>
      <c r="B73" s="301">
        <f>SUM(B71:B72)</f>
        <v>12.801605960093436</v>
      </c>
      <c r="C73" s="301">
        <f t="shared" ref="C73" si="109">SUM(C71:C72)</f>
        <v>2.0527451162542789</v>
      </c>
      <c r="D73" s="301">
        <f t="shared" ref="D73" si="110">SUM(D71:D72)</f>
        <v>6.5506489236522736</v>
      </c>
      <c r="E73" s="301">
        <f t="shared" si="104"/>
        <v>21.404999999999987</v>
      </c>
      <c r="F73" s="301"/>
      <c r="G73" s="301">
        <f>SUM(G71:G72)</f>
        <v>12.84049700685015</v>
      </c>
      <c r="H73" s="301">
        <f t="shared" ref="H73" si="111">SUM(H71:H72)</f>
        <v>1.5486167864297653</v>
      </c>
      <c r="I73" s="301">
        <f t="shared" ref="I73" si="112">SUM(I71:I72)</f>
        <v>11.919886206720022</v>
      </c>
      <c r="J73" s="301">
        <f t="shared" si="105"/>
        <v>26.308999999999937</v>
      </c>
      <c r="K73" s="301"/>
      <c r="L73" s="301">
        <f>SUM(L71:L72)</f>
        <v>11.817990495775742</v>
      </c>
      <c r="M73" s="301">
        <f t="shared" ref="M73" si="113">SUM(M71:M72)</f>
        <v>1.7803653356411342</v>
      </c>
      <c r="N73" s="301">
        <f t="shared" ref="N73" si="114">SUM(N71:N72)</f>
        <v>11.278644168583099</v>
      </c>
      <c r="O73" s="301">
        <f t="shared" si="106"/>
        <v>24.876999999999974</v>
      </c>
      <c r="P73" s="301"/>
      <c r="Q73" s="301">
        <f>SUM(Q71:Q72)</f>
        <v>11.657571717361202</v>
      </c>
      <c r="R73" s="301">
        <f t="shared" ref="R73" si="115">SUM(R71:R72)</f>
        <v>1.7980277416219681</v>
      </c>
      <c r="S73" s="301">
        <f t="shared" ref="S73" si="116">SUM(S71:S72)</f>
        <v>11.34940054101682</v>
      </c>
      <c r="T73" s="301">
        <f t="shared" si="107"/>
        <v>24.804999999999993</v>
      </c>
      <c r="U73" s="301"/>
      <c r="V73" s="301">
        <f>SUM(V71:V72)</f>
        <v>11.5359857201453</v>
      </c>
      <c r="W73" s="301">
        <f t="shared" ref="W73" si="117">SUM(W71:W72)</f>
        <v>1.8768813225907564</v>
      </c>
      <c r="X73" s="301">
        <f t="shared" ref="X73" si="118">SUM(X71:X72)</f>
        <v>11.778132957263903</v>
      </c>
      <c r="Y73" s="301">
        <f t="shared" si="108"/>
        <v>25.19099999999996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9.4619689508330307</v>
      </c>
      <c r="C80" s="300">
        <v>13.48423533763021</v>
      </c>
      <c r="D80" s="300">
        <v>0.6936565060727381</v>
      </c>
      <c r="E80" s="300">
        <f>SUM(B80:D80)</f>
        <v>23.639860794535981</v>
      </c>
      <c r="F80" s="300"/>
      <c r="G80" s="300">
        <v>9.0130785775652242</v>
      </c>
      <c r="H80" s="300">
        <v>11.646160667464706</v>
      </c>
      <c r="I80" s="300">
        <v>0.67256233539500665</v>
      </c>
      <c r="J80" s="300">
        <f>SUM(G80:I80)</f>
        <v>21.331801580424937</v>
      </c>
      <c r="K80" s="300"/>
      <c r="L80" s="300">
        <v>8.8332235458010011</v>
      </c>
      <c r="M80" s="300">
        <v>11.446457447140837</v>
      </c>
      <c r="N80" s="300">
        <v>1.3359882792785991</v>
      </c>
      <c r="O80" s="300">
        <f>SUM(L80:N80)</f>
        <v>21.615669272220437</v>
      </c>
      <c r="P80" s="300"/>
      <c r="Q80" s="300">
        <v>9.2600443908236834</v>
      </c>
      <c r="R80" s="300">
        <v>11.068777564772995</v>
      </c>
      <c r="S80" s="300">
        <v>1.3817360794228666</v>
      </c>
      <c r="T80" s="300">
        <f>SUM(Q80:S80)</f>
        <v>21.710558035019545</v>
      </c>
      <c r="U80" s="300"/>
      <c r="V80" s="300">
        <v>10.01795915863257</v>
      </c>
      <c r="W80" s="300">
        <v>10.360456279649627</v>
      </c>
      <c r="X80" s="300">
        <v>1.4795832084894431</v>
      </c>
      <c r="Y80" s="300">
        <f>SUM(V80:X80)</f>
        <v>21.857998646771641</v>
      </c>
    </row>
    <row r="81" spans="1:25" x14ac:dyDescent="0.2">
      <c r="A81" s="260" t="s">
        <v>364</v>
      </c>
      <c r="B81" s="300">
        <v>21.061623694044414</v>
      </c>
      <c r="C81" s="300">
        <v>6.1603051844416559</v>
      </c>
      <c r="D81" s="300">
        <v>3.0742103269779451</v>
      </c>
      <c r="E81" s="300">
        <f t="shared" ref="E81:E82" si="119">SUM(B81:D81)</f>
        <v>30.296139205464012</v>
      </c>
      <c r="F81" s="300"/>
      <c r="G81" s="300">
        <v>19.34450175580384</v>
      </c>
      <c r="H81" s="300">
        <v>5.4481593503186767</v>
      </c>
      <c r="I81" s="300">
        <v>3.1775373134524569</v>
      </c>
      <c r="J81" s="300">
        <f t="shared" ref="J81:J82" si="120">SUM(G81:I81)</f>
        <v>27.970198419574974</v>
      </c>
      <c r="K81" s="300"/>
      <c r="L81" s="300">
        <v>18.298826459203156</v>
      </c>
      <c r="M81" s="300">
        <v>6.587755599138811</v>
      </c>
      <c r="N81" s="300">
        <v>1.5227486694376549</v>
      </c>
      <c r="O81" s="300">
        <f t="shared" ref="O81:O82" si="121">SUM(L81:N81)</f>
        <v>26.409330727779619</v>
      </c>
      <c r="P81" s="300"/>
      <c r="Q81" s="300">
        <v>18.627462955101215</v>
      </c>
      <c r="R81" s="300">
        <v>6.6211175792914192</v>
      </c>
      <c r="S81" s="300">
        <v>1.5498614305877758</v>
      </c>
      <c r="T81" s="300">
        <f t="shared" ref="T81:T82" si="122">SUM(Q81:S81)</f>
        <v>26.798441964980409</v>
      </c>
      <c r="U81" s="300"/>
      <c r="V81" s="300">
        <v>18.898505730339902</v>
      </c>
      <c r="W81" s="300">
        <v>6.7029091746043141</v>
      </c>
      <c r="X81" s="300">
        <v>1.5855864482840818</v>
      </c>
      <c r="Y81" s="300">
        <f t="shared" ref="Y81:Y82" si="123">SUM(V81:X81)</f>
        <v>27.1870013532283</v>
      </c>
    </row>
    <row r="82" spans="1:25" x14ac:dyDescent="0.2">
      <c r="A82" s="264" t="s">
        <v>363</v>
      </c>
      <c r="B82" s="301">
        <f>SUM(B80:B81)</f>
        <v>30.523592644877446</v>
      </c>
      <c r="C82" s="301">
        <f t="shared" ref="C82" si="124">SUM(C80:C81)</f>
        <v>19.644540522071864</v>
      </c>
      <c r="D82" s="301">
        <f t="shared" ref="D82" si="125">SUM(D80:D81)</f>
        <v>3.7678668330506833</v>
      </c>
      <c r="E82" s="301">
        <f t="shared" si="119"/>
        <v>53.935999999999993</v>
      </c>
      <c r="F82" s="301"/>
      <c r="G82" s="301">
        <f>SUM(G80:G81)</f>
        <v>28.357580333369064</v>
      </c>
      <c r="H82" s="301">
        <f t="shared" ref="H82" si="126">SUM(H80:H81)</f>
        <v>17.094320017783382</v>
      </c>
      <c r="I82" s="301">
        <f t="shared" ref="I82" si="127">SUM(I80:I81)</f>
        <v>3.8500996488474635</v>
      </c>
      <c r="J82" s="301">
        <f t="shared" si="120"/>
        <v>49.301999999999907</v>
      </c>
      <c r="K82" s="301"/>
      <c r="L82" s="301">
        <f>SUM(L80:L81)</f>
        <v>27.132050005004157</v>
      </c>
      <c r="M82" s="301">
        <f t="shared" ref="M82" si="128">SUM(M80:M81)</f>
        <v>18.034213046279646</v>
      </c>
      <c r="N82" s="301">
        <f t="shared" ref="N82" si="129">SUM(N80:N81)</f>
        <v>2.8587369487162539</v>
      </c>
      <c r="O82" s="301">
        <f t="shared" si="121"/>
        <v>48.025000000000063</v>
      </c>
      <c r="P82" s="301"/>
      <c r="Q82" s="301">
        <f>SUM(Q80:Q81)</f>
        <v>27.887507345924899</v>
      </c>
      <c r="R82" s="301">
        <f t="shared" ref="R82" si="130">SUM(R80:R81)</f>
        <v>17.689895144064415</v>
      </c>
      <c r="S82" s="301">
        <f t="shared" ref="S82" si="131">SUM(S80:S81)</f>
        <v>2.9315975100106426</v>
      </c>
      <c r="T82" s="301">
        <f t="shared" si="122"/>
        <v>48.508999999999951</v>
      </c>
      <c r="U82" s="301"/>
      <c r="V82" s="301">
        <f>SUM(V80:V81)</f>
        <v>28.91646488897247</v>
      </c>
      <c r="W82" s="301">
        <f t="shared" ref="W82" si="132">SUM(W80:W81)</f>
        <v>17.06336545425394</v>
      </c>
      <c r="X82" s="301">
        <f t="shared" ref="X82" si="133">SUM(X80:X81)</f>
        <v>3.0651696567735249</v>
      </c>
      <c r="Y82" s="301">
        <f t="shared" si="123"/>
        <v>49.044999999999938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2.71925030393639</v>
      </c>
      <c r="C89" s="300">
        <v>1.5624277526135522</v>
      </c>
      <c r="D89" s="300">
        <v>0.16785012667965318</v>
      </c>
      <c r="E89" s="300">
        <f>SUM(B89:D89)</f>
        <v>4.449528183229595</v>
      </c>
      <c r="F89" s="300"/>
      <c r="G89" s="300">
        <v>3.5854761608389225</v>
      </c>
      <c r="H89" s="300">
        <v>2.168302263515391</v>
      </c>
      <c r="I89" s="300">
        <v>0.41190020740276234</v>
      </c>
      <c r="J89" s="300">
        <f>SUM(G89:I89)</f>
        <v>6.1656786317570766</v>
      </c>
      <c r="K89" s="300"/>
      <c r="L89" s="300">
        <v>3.2424708900283434</v>
      </c>
      <c r="M89" s="300">
        <v>2.1783352685750481</v>
      </c>
      <c r="N89" s="300">
        <v>0.10838036315169015</v>
      </c>
      <c r="O89" s="300">
        <f>SUM(L89:N89)</f>
        <v>5.529186521755082</v>
      </c>
      <c r="P89" s="300"/>
      <c r="Q89" s="300">
        <v>3.7254517541944159</v>
      </c>
      <c r="R89" s="300">
        <v>2.5391276869938926</v>
      </c>
      <c r="S89" s="300">
        <v>0.11629805865838908</v>
      </c>
      <c r="T89" s="300">
        <f>SUM(Q89:S89)</f>
        <v>6.3808774998466973</v>
      </c>
      <c r="U89" s="300"/>
      <c r="V89" s="300">
        <v>4.0981548052366703</v>
      </c>
      <c r="W89" s="300">
        <v>2.9020007533110612</v>
      </c>
      <c r="X89" s="300">
        <v>0.11930478916340033</v>
      </c>
      <c r="Y89" s="300">
        <f>SUM(V89:X89)</f>
        <v>7.119460347711132</v>
      </c>
    </row>
    <row r="90" spans="1:25" x14ac:dyDescent="0.2">
      <c r="A90" s="260" t="s">
        <v>364</v>
      </c>
      <c r="B90" s="300">
        <v>13.120480531358268</v>
      </c>
      <c r="C90" s="300">
        <v>1.1911229269232955</v>
      </c>
      <c r="D90" s="300">
        <v>3.0138683584888315</v>
      </c>
      <c r="E90" s="300">
        <f t="shared" ref="E90:E91" si="134">SUM(B90:D90)</f>
        <v>17.325471816770396</v>
      </c>
      <c r="F90" s="300"/>
      <c r="G90" s="300">
        <v>13.832648712344721</v>
      </c>
      <c r="H90" s="300">
        <v>1.5974060938978465</v>
      </c>
      <c r="I90" s="300">
        <v>4.7352665620003584</v>
      </c>
      <c r="J90" s="300">
        <f t="shared" ref="J90:J91" si="135">SUM(G90:I90)</f>
        <v>20.165321368242928</v>
      </c>
      <c r="K90" s="300"/>
      <c r="L90" s="300">
        <v>13.58688141420272</v>
      </c>
      <c r="M90" s="300">
        <v>2.5150295946759615</v>
      </c>
      <c r="N90" s="300">
        <v>3.6229024693662044</v>
      </c>
      <c r="O90" s="300">
        <f t="shared" ref="O90:O91" si="136">SUM(L90:N90)</f>
        <v>19.724813478244883</v>
      </c>
      <c r="P90" s="300"/>
      <c r="Q90" s="300">
        <v>14.999234596670735</v>
      </c>
      <c r="R90" s="300">
        <v>2.7946479408550573</v>
      </c>
      <c r="S90" s="300">
        <v>4.0142399626275012</v>
      </c>
      <c r="T90" s="300">
        <f t="shared" ref="T90:T91" si="137">SUM(Q90:S90)</f>
        <v>21.808122500153296</v>
      </c>
      <c r="U90" s="300"/>
      <c r="V90" s="300">
        <v>15.488161848261703</v>
      </c>
      <c r="W90" s="300">
        <v>3.0395189362822022</v>
      </c>
      <c r="X90" s="300">
        <v>4.3408588677449762</v>
      </c>
      <c r="Y90" s="300">
        <f t="shared" ref="Y90:Y91" si="138">SUM(V90:X90)</f>
        <v>22.868539652288881</v>
      </c>
    </row>
    <row r="91" spans="1:25" x14ac:dyDescent="0.2">
      <c r="A91" s="264" t="s">
        <v>363</v>
      </c>
      <c r="B91" s="301">
        <f>SUM(B89:B90)</f>
        <v>15.839730835294658</v>
      </c>
      <c r="C91" s="301">
        <f t="shared" ref="C91" si="139">SUM(C89:C90)</f>
        <v>2.7535506795368478</v>
      </c>
      <c r="D91" s="301">
        <f t="shared" ref="D91" si="140">SUM(D89:D90)</f>
        <v>3.1817184851684845</v>
      </c>
      <c r="E91" s="301">
        <f t="shared" si="134"/>
        <v>21.774999999999991</v>
      </c>
      <c r="F91" s="301"/>
      <c r="G91" s="301">
        <f>SUM(G89:G90)</f>
        <v>17.418124873183643</v>
      </c>
      <c r="H91" s="301">
        <f t="shared" ref="H91" si="141">SUM(H89:H90)</f>
        <v>3.7657083574132377</v>
      </c>
      <c r="I91" s="301">
        <f t="shared" ref="I91" si="142">SUM(I89:I90)</f>
        <v>5.1471667694031211</v>
      </c>
      <c r="J91" s="301">
        <f t="shared" si="135"/>
        <v>26.331000000000003</v>
      </c>
      <c r="K91" s="301"/>
      <c r="L91" s="301">
        <f>SUM(L89:L90)</f>
        <v>16.829352304231065</v>
      </c>
      <c r="M91" s="301">
        <f t="shared" ref="M91" si="143">SUM(M89:M90)</f>
        <v>4.6933648632510092</v>
      </c>
      <c r="N91" s="301">
        <f t="shared" ref="N91" si="144">SUM(N89:N90)</f>
        <v>3.7312828325178944</v>
      </c>
      <c r="O91" s="301">
        <f t="shared" si="136"/>
        <v>25.253999999999969</v>
      </c>
      <c r="P91" s="301"/>
      <c r="Q91" s="301">
        <f>SUM(Q89:Q90)</f>
        <v>18.724686350865152</v>
      </c>
      <c r="R91" s="301">
        <f t="shared" ref="R91" si="145">SUM(R89:R90)</f>
        <v>5.3337756278489499</v>
      </c>
      <c r="S91" s="301">
        <f t="shared" ref="S91" si="146">SUM(S89:S90)</f>
        <v>4.13053802128589</v>
      </c>
      <c r="T91" s="301">
        <f t="shared" si="137"/>
        <v>28.188999999999993</v>
      </c>
      <c r="U91" s="301"/>
      <c r="V91" s="301">
        <f>SUM(V89:V90)</f>
        <v>19.586316653498372</v>
      </c>
      <c r="W91" s="301">
        <f t="shared" ref="W91" si="147">SUM(W89:W90)</f>
        <v>5.9415196895932638</v>
      </c>
      <c r="X91" s="301">
        <f t="shared" ref="X91" si="148">SUM(X89:X90)</f>
        <v>4.4601636569083762</v>
      </c>
      <c r="Y91" s="301">
        <f t="shared" si="138"/>
        <v>29.988000000000014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2.9360593263487105</v>
      </c>
      <c r="C98" s="300">
        <v>5.9732501861246448</v>
      </c>
      <c r="D98" s="300">
        <v>0.58364251705289372</v>
      </c>
      <c r="E98" s="300">
        <f>SUM(B98:D98)</f>
        <v>9.4929520295262488</v>
      </c>
      <c r="F98" s="300"/>
      <c r="G98" s="300">
        <v>3.0606042867602565</v>
      </c>
      <c r="H98" s="300">
        <v>6.9324636074078887</v>
      </c>
      <c r="I98" s="300">
        <v>0.35747630962663807</v>
      </c>
      <c r="J98" s="300">
        <f>SUM(G98:I98)</f>
        <v>10.350544203794783</v>
      </c>
      <c r="K98" s="300"/>
      <c r="L98" s="300">
        <v>3.5638846476931842</v>
      </c>
      <c r="M98" s="300">
        <v>6.7582896335180447</v>
      </c>
      <c r="N98" s="300">
        <v>0.6351250573001842</v>
      </c>
      <c r="O98" s="300">
        <f>SUM(L98:N98)</f>
        <v>10.957299338511413</v>
      </c>
      <c r="P98" s="300"/>
      <c r="Q98" s="300">
        <v>3.8243457815013544</v>
      </c>
      <c r="R98" s="300">
        <v>7.2222515362656488</v>
      </c>
      <c r="S98" s="300">
        <v>0.66359513961260153</v>
      </c>
      <c r="T98" s="300">
        <f>SUM(Q98:S98)</f>
        <v>11.710192457379604</v>
      </c>
      <c r="U98" s="300"/>
      <c r="V98" s="300">
        <v>4.4299602727381835</v>
      </c>
      <c r="W98" s="300">
        <v>8.2205017515496177</v>
      </c>
      <c r="X98" s="300">
        <v>0.75525786167033893</v>
      </c>
      <c r="Y98" s="300">
        <f>SUM(V98:X98)</f>
        <v>13.40571988595814</v>
      </c>
    </row>
    <row r="99" spans="1:25" x14ac:dyDescent="0.2">
      <c r="A99" s="260" t="s">
        <v>364</v>
      </c>
      <c r="B99" s="300">
        <v>3.8520838772705863</v>
      </c>
      <c r="C99" s="300">
        <v>3.955811300214588</v>
      </c>
      <c r="D99" s="300">
        <v>0.57715279298854782</v>
      </c>
      <c r="E99" s="300">
        <f t="shared" ref="E99:E100" si="149">SUM(B99:D99)</f>
        <v>8.3850479704737229</v>
      </c>
      <c r="F99" s="300"/>
      <c r="G99" s="300">
        <v>4.2435298635875922</v>
      </c>
      <c r="H99" s="300">
        <v>4.1583644630169339</v>
      </c>
      <c r="I99" s="300">
        <v>0.57956146960068633</v>
      </c>
      <c r="J99" s="300">
        <f t="shared" ref="J99:J100" si="150">SUM(G99:I99)</f>
        <v>8.9814557962052142</v>
      </c>
      <c r="K99" s="300"/>
      <c r="L99" s="300">
        <v>4.1865626951337669</v>
      </c>
      <c r="M99" s="300">
        <v>4.4539550391233949</v>
      </c>
      <c r="N99" s="300">
        <v>0.40518292723143212</v>
      </c>
      <c r="O99" s="300">
        <f t="shared" ref="O99:O100" si="151">SUM(L99:N99)</f>
        <v>9.0457006614885955</v>
      </c>
      <c r="P99" s="300"/>
      <c r="Q99" s="300">
        <v>4.4948579452028303</v>
      </c>
      <c r="R99" s="300">
        <v>4.7944858631679539</v>
      </c>
      <c r="S99" s="300">
        <v>0.42446373424964795</v>
      </c>
      <c r="T99" s="300">
        <f t="shared" ref="T99:T100" si="152">SUM(Q99:S99)</f>
        <v>9.7138075426204313</v>
      </c>
      <c r="U99" s="300"/>
      <c r="V99" s="300">
        <v>5.2427626110199963</v>
      </c>
      <c r="W99" s="300">
        <v>5.4946938302742705</v>
      </c>
      <c r="X99" s="300">
        <v>0.48382367274756694</v>
      </c>
      <c r="Y99" s="300">
        <f t="shared" ref="Y99:Y100" si="153">SUM(V99:X99)</f>
        <v>11.221280114041834</v>
      </c>
    </row>
    <row r="100" spans="1:25" x14ac:dyDescent="0.2">
      <c r="A100" s="264" t="s">
        <v>363</v>
      </c>
      <c r="B100" s="301">
        <f>SUM(B98:B99)</f>
        <v>6.7881432036192972</v>
      </c>
      <c r="C100" s="301">
        <f t="shared" ref="C100" si="154">SUM(C98:C99)</f>
        <v>9.9290614863392328</v>
      </c>
      <c r="D100" s="301">
        <f t="shared" ref="D100" si="155">SUM(D98:D99)</f>
        <v>1.1607953100414417</v>
      </c>
      <c r="E100" s="301">
        <f t="shared" si="149"/>
        <v>17.877999999999972</v>
      </c>
      <c r="F100" s="301"/>
      <c r="G100" s="301">
        <f>SUM(G98:G99)</f>
        <v>7.3041341503478492</v>
      </c>
      <c r="H100" s="301">
        <f t="shared" ref="H100" si="156">SUM(H98:H99)</f>
        <v>11.090828070424823</v>
      </c>
      <c r="I100" s="301">
        <f t="shared" ref="I100" si="157">SUM(I98:I99)</f>
        <v>0.93703777922732434</v>
      </c>
      <c r="J100" s="301">
        <f t="shared" si="150"/>
        <v>19.331999999999997</v>
      </c>
      <c r="K100" s="301"/>
      <c r="L100" s="301">
        <f>SUM(L98:L99)</f>
        <v>7.7504473428269511</v>
      </c>
      <c r="M100" s="301">
        <f t="shared" ref="M100" si="158">SUM(M98:M99)</f>
        <v>11.21224467264144</v>
      </c>
      <c r="N100" s="301">
        <f t="shared" ref="N100" si="159">SUM(N98:N99)</f>
        <v>1.0403079845316163</v>
      </c>
      <c r="O100" s="301">
        <f t="shared" si="151"/>
        <v>20.003000000000007</v>
      </c>
      <c r="P100" s="301"/>
      <c r="Q100" s="301">
        <f>SUM(Q98:Q99)</f>
        <v>8.3192037267041847</v>
      </c>
      <c r="R100" s="301">
        <f t="shared" ref="R100" si="160">SUM(R98:R99)</f>
        <v>12.016737399433602</v>
      </c>
      <c r="S100" s="301">
        <f t="shared" ref="S100" si="161">SUM(S98:S99)</f>
        <v>1.0880588738622494</v>
      </c>
      <c r="T100" s="301">
        <f t="shared" si="152"/>
        <v>21.424000000000035</v>
      </c>
      <c r="U100" s="301"/>
      <c r="V100" s="301">
        <f>SUM(V98:V99)</f>
        <v>9.6727228837581798</v>
      </c>
      <c r="W100" s="301">
        <f t="shared" ref="W100" si="162">SUM(W98:W99)</f>
        <v>13.715195581823888</v>
      </c>
      <c r="X100" s="301">
        <f t="shared" ref="X100" si="163">SUM(X98:X99)</f>
        <v>1.2390815344179058</v>
      </c>
      <c r="Y100" s="301">
        <f t="shared" si="153"/>
        <v>24.626999999999974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0.19164683953023531</v>
      </c>
      <c r="C107" s="300">
        <v>0.18247808798005768</v>
      </c>
      <c r="D107" s="300">
        <v>9.4478005137518875E-2</v>
      </c>
      <c r="E107" s="300">
        <f>SUM(B107:D107)</f>
        <v>0.46860293264781189</v>
      </c>
      <c r="F107" s="300"/>
      <c r="G107" s="300">
        <v>0.14735968262998222</v>
      </c>
      <c r="H107" s="300">
        <v>0.17371907140458304</v>
      </c>
      <c r="I107" s="300">
        <v>0.1649650308569888</v>
      </c>
      <c r="J107" s="300">
        <f>SUM(G107:I107)</f>
        <v>0.48604378489155409</v>
      </c>
      <c r="K107" s="300"/>
      <c r="L107" s="300">
        <v>0.15911077806569096</v>
      </c>
      <c r="M107" s="300">
        <v>0.21825103034402932</v>
      </c>
      <c r="N107" s="300">
        <v>0.21531360059294732</v>
      </c>
      <c r="O107" s="300">
        <f>SUM(L107:N107)</f>
        <v>0.59267540900266757</v>
      </c>
      <c r="P107" s="300"/>
      <c r="Q107" s="300">
        <v>0.15512480152193414</v>
      </c>
      <c r="R107" s="300">
        <v>0.21596189265660876</v>
      </c>
      <c r="S107" s="300">
        <v>0.20784375991884449</v>
      </c>
      <c r="T107" s="300">
        <f>SUM(Q107:S107)</f>
        <v>0.57893045409738741</v>
      </c>
      <c r="U107" s="300"/>
      <c r="V107" s="300">
        <v>0.15831999499680738</v>
      </c>
      <c r="W107" s="300">
        <v>0.21918219331759844</v>
      </c>
      <c r="X107" s="300">
        <v>0.20137364011015693</v>
      </c>
      <c r="Y107" s="300">
        <f>SUM(V107:X107)</f>
        <v>0.57887582842456276</v>
      </c>
    </row>
    <row r="108" spans="1:25" x14ac:dyDescent="0.2">
      <c r="A108" s="260" t="s">
        <v>364</v>
      </c>
      <c r="B108" s="300">
        <v>0.31652124927120284</v>
      </c>
      <c r="C108" s="300">
        <v>7.2054427967586682E-2</v>
      </c>
      <c r="D108" s="300">
        <v>0.3458213901133973</v>
      </c>
      <c r="E108" s="300">
        <f t="shared" ref="E108:E109" si="164">SUM(B108:D108)</f>
        <v>0.73439706735218679</v>
      </c>
      <c r="F108" s="300"/>
      <c r="G108" s="300">
        <v>0.25007375844820617</v>
      </c>
      <c r="H108" s="300">
        <v>0.15942080516958981</v>
      </c>
      <c r="I108" s="300">
        <v>0.42846165149064797</v>
      </c>
      <c r="J108" s="300">
        <f t="shared" ref="J108:J109" si="165">SUM(G108:I108)</f>
        <v>0.83795621510844398</v>
      </c>
      <c r="K108" s="300"/>
      <c r="L108" s="300">
        <v>0.25957087548288532</v>
      </c>
      <c r="M108" s="300">
        <v>0.15147346071882198</v>
      </c>
      <c r="N108" s="300">
        <v>0.56428025479562638</v>
      </c>
      <c r="O108" s="300">
        <f t="shared" ref="O108:O109" si="166">SUM(L108:N108)</f>
        <v>0.97532459099733371</v>
      </c>
      <c r="P108" s="300"/>
      <c r="Q108" s="300">
        <v>0.25195554143711435</v>
      </c>
      <c r="R108" s="300">
        <v>0.15483137503438513</v>
      </c>
      <c r="S108" s="300">
        <v>0.55428262943111417</v>
      </c>
      <c r="T108" s="300">
        <f t="shared" ref="T108:T109" si="167">SUM(Q108:S108)</f>
        <v>0.96106954590261362</v>
      </c>
      <c r="U108" s="300"/>
      <c r="V108" s="300">
        <v>0.25235306989723744</v>
      </c>
      <c r="W108" s="300">
        <v>0.16722427159754208</v>
      </c>
      <c r="X108" s="300">
        <v>0.56654683008065621</v>
      </c>
      <c r="Y108" s="300">
        <f t="shared" ref="Y108:Y109" si="168">SUM(V108:X108)</f>
        <v>0.98612417157543575</v>
      </c>
    </row>
    <row r="109" spans="1:25" x14ac:dyDescent="0.2">
      <c r="A109" s="264" t="s">
        <v>363</v>
      </c>
      <c r="B109" s="301">
        <f>SUM(B107:B108)</f>
        <v>0.50816808880143816</v>
      </c>
      <c r="C109" s="301">
        <f t="shared" ref="C109" si="169">SUM(C107:C108)</f>
        <v>0.25453251594764437</v>
      </c>
      <c r="D109" s="301">
        <f t="shared" ref="D109" si="170">SUM(D107:D108)</f>
        <v>0.44029939525091616</v>
      </c>
      <c r="E109" s="301">
        <f t="shared" si="164"/>
        <v>1.2029999999999987</v>
      </c>
      <c r="F109" s="301"/>
      <c r="G109" s="301">
        <f>SUM(G107:G108)</f>
        <v>0.3974334410781884</v>
      </c>
      <c r="H109" s="301">
        <f t="shared" ref="H109" si="171">SUM(H107:H108)</f>
        <v>0.33313987657417288</v>
      </c>
      <c r="I109" s="301">
        <f t="shared" ref="I109" si="172">SUM(I107:I108)</f>
        <v>0.59342668234763674</v>
      </c>
      <c r="J109" s="301">
        <f t="shared" si="165"/>
        <v>1.3239999999999981</v>
      </c>
      <c r="K109" s="301"/>
      <c r="L109" s="301">
        <f>SUM(L107:L108)</f>
        <v>0.41868165354857628</v>
      </c>
      <c r="M109" s="301">
        <f t="shared" ref="M109" si="173">SUM(M107:M108)</f>
        <v>0.36972449106285132</v>
      </c>
      <c r="N109" s="301">
        <f t="shared" ref="N109" si="174">SUM(N107:N108)</f>
        <v>0.77959385538857373</v>
      </c>
      <c r="O109" s="301">
        <f t="shared" si="166"/>
        <v>1.5680000000000014</v>
      </c>
      <c r="P109" s="301"/>
      <c r="Q109" s="301">
        <f>SUM(Q107:Q108)</f>
        <v>0.40708034295904849</v>
      </c>
      <c r="R109" s="301">
        <f t="shared" ref="R109" si="175">SUM(R107:R108)</f>
        <v>0.37079326769099386</v>
      </c>
      <c r="S109" s="301">
        <f t="shared" ref="S109" si="176">SUM(S107:S108)</f>
        <v>0.76212638934995869</v>
      </c>
      <c r="T109" s="301">
        <f t="shared" si="167"/>
        <v>1.5400000000000009</v>
      </c>
      <c r="U109" s="301"/>
      <c r="V109" s="301">
        <f>SUM(V107:V108)</f>
        <v>0.41067306489404481</v>
      </c>
      <c r="W109" s="301">
        <f t="shared" ref="W109" si="177">SUM(W107:W108)</f>
        <v>0.38640646491514052</v>
      </c>
      <c r="X109" s="301">
        <f t="shared" ref="X109" si="178">SUM(X107:X108)</f>
        <v>0.76792047019081311</v>
      </c>
      <c r="Y109" s="301">
        <f t="shared" si="168"/>
        <v>1.5649999999999984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1.2278883042451698</v>
      </c>
      <c r="C116" s="300">
        <v>0.59504489525351156</v>
      </c>
      <c r="D116" s="300">
        <v>0.10315204157800734</v>
      </c>
      <c r="E116" s="300">
        <f>SUM(B116:D116)</f>
        <v>1.9260852410766889</v>
      </c>
      <c r="F116" s="300"/>
      <c r="G116" s="300">
        <v>1.4899446932601681</v>
      </c>
      <c r="H116" s="300">
        <v>0.44483495727895828</v>
      </c>
      <c r="I116" s="300">
        <v>4.8956499653801451E-2</v>
      </c>
      <c r="J116" s="300">
        <f>SUM(G116:I116)</f>
        <v>1.9837361501929278</v>
      </c>
      <c r="K116" s="300"/>
      <c r="L116" s="300">
        <v>1.7824645242519692</v>
      </c>
      <c r="M116" s="300">
        <v>0.37803603121528234</v>
      </c>
      <c r="N116" s="300">
        <v>0.17612651711855576</v>
      </c>
      <c r="O116" s="300">
        <f>SUM(L116:N116)</f>
        <v>2.3366270725858076</v>
      </c>
      <c r="P116" s="300"/>
      <c r="Q116" s="300">
        <v>1.9433638163735916</v>
      </c>
      <c r="R116" s="300">
        <v>0.3971426855094477</v>
      </c>
      <c r="S116" s="300">
        <v>0.19057325042239381</v>
      </c>
      <c r="T116" s="300">
        <f>SUM(Q116:S116)</f>
        <v>2.5310797523054331</v>
      </c>
      <c r="U116" s="300"/>
      <c r="V116" s="300">
        <v>2.1479648203630415</v>
      </c>
      <c r="W116" s="300">
        <v>0.40655339320764139</v>
      </c>
      <c r="X116" s="300">
        <v>0.20281312374869578</v>
      </c>
      <c r="Y116" s="300">
        <f>SUM(V116:X116)</f>
        <v>2.7573313373193784</v>
      </c>
    </row>
    <row r="117" spans="1:25" x14ac:dyDescent="0.2">
      <c r="A117" s="260" t="s">
        <v>364</v>
      </c>
      <c r="B117" s="300">
        <v>3.7425650357645805</v>
      </c>
      <c r="C117" s="300">
        <v>0.10499587151567336</v>
      </c>
      <c r="D117" s="300">
        <v>0.55335385164306095</v>
      </c>
      <c r="E117" s="300">
        <f t="shared" ref="E117:E118" si="179">SUM(B117:D117)</f>
        <v>4.4009147589233155</v>
      </c>
      <c r="F117" s="300"/>
      <c r="G117" s="300">
        <v>4.8336618795107551</v>
      </c>
      <c r="H117" s="300">
        <v>0.23550776571632065</v>
      </c>
      <c r="I117" s="300">
        <v>0.57409420458000415</v>
      </c>
      <c r="J117" s="300">
        <f t="shared" ref="J117:J118" si="180">SUM(G117:I117)</f>
        <v>5.64326384980708</v>
      </c>
      <c r="K117" s="300"/>
      <c r="L117" s="300">
        <v>4.4507182336292193</v>
      </c>
      <c r="M117" s="300">
        <v>0.23640143449481132</v>
      </c>
      <c r="N117" s="300">
        <v>1.1242532592901482</v>
      </c>
      <c r="O117" s="300">
        <f t="shared" ref="O117:O118" si="181">SUM(L117:N117)</f>
        <v>5.8113729274141788</v>
      </c>
      <c r="P117" s="300"/>
      <c r="Q117" s="300">
        <v>4.7070211889565208</v>
      </c>
      <c r="R117" s="300">
        <v>0.25363734536708404</v>
      </c>
      <c r="S117" s="300">
        <v>1.2252617133709269</v>
      </c>
      <c r="T117" s="300">
        <f t="shared" ref="T117:T118" si="182">SUM(Q117:S117)</f>
        <v>6.185920247694531</v>
      </c>
      <c r="U117" s="300"/>
      <c r="V117" s="300">
        <v>4.9343853542791329</v>
      </c>
      <c r="W117" s="300">
        <v>0.27095833332874464</v>
      </c>
      <c r="X117" s="300">
        <v>1.3273249750727374</v>
      </c>
      <c r="Y117" s="300">
        <f t="shared" ref="Y117:Y118" si="183">SUM(V117:X117)</f>
        <v>6.5326686626806145</v>
      </c>
    </row>
    <row r="118" spans="1:25" x14ac:dyDescent="0.2">
      <c r="A118" s="264" t="s">
        <v>363</v>
      </c>
      <c r="B118" s="301">
        <f>SUM(B116:B117)</f>
        <v>4.9704533400097501</v>
      </c>
      <c r="C118" s="301">
        <f t="shared" ref="C118" si="184">SUM(C116:C117)</f>
        <v>0.70004076676918492</v>
      </c>
      <c r="D118" s="301">
        <f t="shared" ref="D118" si="185">SUM(D116:D117)</f>
        <v>0.65650589322106834</v>
      </c>
      <c r="E118" s="301">
        <f t="shared" si="179"/>
        <v>6.3270000000000035</v>
      </c>
      <c r="F118" s="301"/>
      <c r="G118" s="301">
        <f>SUM(G116:G117)</f>
        <v>6.323606572770923</v>
      </c>
      <c r="H118" s="301">
        <f t="shared" ref="H118" si="186">SUM(H116:H117)</f>
        <v>0.68034272299527898</v>
      </c>
      <c r="I118" s="301">
        <f t="shared" ref="I118" si="187">SUM(I116:I117)</f>
        <v>0.6230507042338056</v>
      </c>
      <c r="J118" s="301">
        <f t="shared" si="180"/>
        <v>7.6270000000000078</v>
      </c>
      <c r="K118" s="301"/>
      <c r="L118" s="301">
        <f>SUM(L116:L117)</f>
        <v>6.2331827578811883</v>
      </c>
      <c r="M118" s="301">
        <f t="shared" ref="M118" si="188">SUM(M116:M117)</f>
        <v>0.61443746571009372</v>
      </c>
      <c r="N118" s="301">
        <f t="shared" ref="N118" si="189">SUM(N116:N117)</f>
        <v>1.3003797764087039</v>
      </c>
      <c r="O118" s="301">
        <f t="shared" si="181"/>
        <v>8.1479999999999855</v>
      </c>
      <c r="P118" s="301"/>
      <c r="Q118" s="301">
        <f>SUM(Q116:Q117)</f>
        <v>6.6503850053301123</v>
      </c>
      <c r="R118" s="301">
        <f t="shared" ref="R118" si="190">SUM(R116:R117)</f>
        <v>0.65078003087653169</v>
      </c>
      <c r="S118" s="301">
        <f t="shared" ref="S118" si="191">SUM(S116:S117)</f>
        <v>1.4158349637933207</v>
      </c>
      <c r="T118" s="301">
        <f t="shared" si="182"/>
        <v>8.716999999999965</v>
      </c>
      <c r="U118" s="301"/>
      <c r="V118" s="301">
        <f>SUM(V116:V117)</f>
        <v>7.0823501746421744</v>
      </c>
      <c r="W118" s="301">
        <f t="shared" ref="W118" si="192">SUM(W116:W117)</f>
        <v>0.67751172653638603</v>
      </c>
      <c r="X118" s="301">
        <f t="shared" ref="X118" si="193">SUM(X116:X117)</f>
        <v>1.5301380988214333</v>
      </c>
      <c r="Y118" s="301">
        <f t="shared" si="183"/>
        <v>9.2899999999999938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2.2918906959272349</v>
      </c>
      <c r="C125" s="300">
        <v>0.87415450262424321</v>
      </c>
      <c r="D125" s="300">
        <v>0.35491379806448481</v>
      </c>
      <c r="E125" s="300">
        <f>SUM(B125:D125)</f>
        <v>3.5209589966159629</v>
      </c>
      <c r="F125" s="300"/>
      <c r="G125" s="300">
        <v>1.6126152255455826</v>
      </c>
      <c r="H125" s="300">
        <v>0.58388478878484251</v>
      </c>
      <c r="I125" s="300">
        <v>5.1210981248297358E-2</v>
      </c>
      <c r="J125" s="300">
        <f>SUM(G125:I125)</f>
        <v>2.2477109955787227</v>
      </c>
      <c r="K125" s="300"/>
      <c r="L125" s="300">
        <v>1.5367630647015538</v>
      </c>
      <c r="M125" s="300">
        <v>0.68819218240540059</v>
      </c>
      <c r="N125" s="300">
        <v>6.3499858375827556E-2</v>
      </c>
      <c r="O125" s="300">
        <f>SUM(L125:N125)</f>
        <v>2.288455105482782</v>
      </c>
      <c r="P125" s="300"/>
      <c r="Q125" s="300">
        <v>1.5256866633721438</v>
      </c>
      <c r="R125" s="300">
        <v>0.67597917698277599</v>
      </c>
      <c r="S125" s="300">
        <v>6.5903817549284871E-2</v>
      </c>
      <c r="T125" s="300">
        <f>SUM(Q125:S125)</f>
        <v>2.2675696579042044</v>
      </c>
      <c r="U125" s="300"/>
      <c r="V125" s="300">
        <v>1.4439938413675417</v>
      </c>
      <c r="W125" s="300">
        <v>0.63391000706650202</v>
      </c>
      <c r="X125" s="300">
        <v>6.3483100540781781E-2</v>
      </c>
      <c r="Y125" s="300">
        <f>SUM(V125:X125)</f>
        <v>2.1413869489748256</v>
      </c>
    </row>
    <row r="126" spans="1:25" x14ac:dyDescent="0.2">
      <c r="A126" s="260" t="s">
        <v>364</v>
      </c>
      <c r="B126" s="300">
        <v>2.8405223837531364</v>
      </c>
      <c r="C126" s="300">
        <v>0.10827193839480295</v>
      </c>
      <c r="D126" s="300">
        <v>0.56024668123612031</v>
      </c>
      <c r="E126" s="300">
        <f t="shared" ref="E126:E127" si="194">SUM(B126:D126)</f>
        <v>3.5090410033840596</v>
      </c>
      <c r="F126" s="300"/>
      <c r="G126" s="300">
        <v>1.9417718174988678</v>
      </c>
      <c r="H126" s="300">
        <v>5.1011974843876401E-2</v>
      </c>
      <c r="I126" s="300">
        <v>0.37950521207854249</v>
      </c>
      <c r="J126" s="300">
        <f t="shared" ref="J126:J127" si="195">SUM(G126:I126)</f>
        <v>2.3722890044212868</v>
      </c>
      <c r="K126" s="300"/>
      <c r="L126" s="300">
        <v>1.9207543549250361</v>
      </c>
      <c r="M126" s="300">
        <v>0.15053788415064873</v>
      </c>
      <c r="N126" s="300">
        <v>0.33525265544153149</v>
      </c>
      <c r="O126" s="300">
        <f t="shared" ref="O126:O127" si="196">SUM(L126:N126)</f>
        <v>2.4065448945172161</v>
      </c>
      <c r="P126" s="300"/>
      <c r="Q126" s="300">
        <v>1.915063956361031</v>
      </c>
      <c r="R126" s="300">
        <v>0.15625582547931743</v>
      </c>
      <c r="S126" s="300">
        <v>0.35111056025544485</v>
      </c>
      <c r="T126" s="300">
        <f t="shared" ref="T126:T127" si="197">SUM(Q126:S126)</f>
        <v>2.4224303420957933</v>
      </c>
      <c r="U126" s="300"/>
      <c r="V126" s="300">
        <v>1.8183796705354927</v>
      </c>
      <c r="W126" s="300">
        <v>0.15847750176395195</v>
      </c>
      <c r="X126" s="300">
        <v>0.3467558787257311</v>
      </c>
      <c r="Y126" s="300">
        <f t="shared" ref="Y126:Y127" si="198">SUM(V126:X126)</f>
        <v>2.3236130510251756</v>
      </c>
    </row>
    <row r="127" spans="1:25" x14ac:dyDescent="0.2">
      <c r="A127" s="264" t="s">
        <v>363</v>
      </c>
      <c r="B127" s="301">
        <f>SUM(B125:B126)</f>
        <v>5.1324130796803713</v>
      </c>
      <c r="C127" s="301">
        <f t="shared" ref="C127" si="199">SUM(C125:C126)</f>
        <v>0.98242644101904619</v>
      </c>
      <c r="D127" s="301">
        <f t="shared" ref="D127" si="200">SUM(D125:D126)</f>
        <v>0.91516047930060518</v>
      </c>
      <c r="E127" s="301">
        <f t="shared" si="194"/>
        <v>7.0300000000000225</v>
      </c>
      <c r="F127" s="301"/>
      <c r="G127" s="301">
        <f>SUM(G125:G126)</f>
        <v>3.5543870430444504</v>
      </c>
      <c r="H127" s="301">
        <f t="shared" ref="H127" si="201">SUM(H125:H126)</f>
        <v>0.63489676362871894</v>
      </c>
      <c r="I127" s="301">
        <f t="shared" ref="I127" si="202">SUM(I125:I126)</f>
        <v>0.43071619332683986</v>
      </c>
      <c r="J127" s="301">
        <f t="shared" si="195"/>
        <v>4.6200000000000099</v>
      </c>
      <c r="K127" s="301"/>
      <c r="L127" s="301">
        <f>SUM(L125:L126)</f>
        <v>3.4575174196265896</v>
      </c>
      <c r="M127" s="301">
        <f t="shared" ref="M127" si="203">SUM(M125:M126)</f>
        <v>0.83873006655604931</v>
      </c>
      <c r="N127" s="301">
        <f t="shared" ref="N127" si="204">SUM(N125:N126)</f>
        <v>0.39875251381735904</v>
      </c>
      <c r="O127" s="301">
        <f t="shared" si="196"/>
        <v>4.6949999999999985</v>
      </c>
      <c r="P127" s="301"/>
      <c r="Q127" s="301">
        <f>SUM(Q125:Q126)</f>
        <v>3.4407506197331745</v>
      </c>
      <c r="R127" s="301">
        <f t="shared" ref="R127" si="205">SUM(R125:R126)</f>
        <v>0.83223500246209348</v>
      </c>
      <c r="S127" s="301">
        <f t="shared" ref="S127" si="206">SUM(S125:S126)</f>
        <v>0.41701437780472972</v>
      </c>
      <c r="T127" s="301">
        <f t="shared" si="197"/>
        <v>4.6899999999999977</v>
      </c>
      <c r="U127" s="301"/>
      <c r="V127" s="301">
        <f>SUM(V125:V126)</f>
        <v>3.2623735119030344</v>
      </c>
      <c r="W127" s="301">
        <f t="shared" ref="W127" si="207">SUM(W125:W126)</f>
        <v>0.79238750883045395</v>
      </c>
      <c r="X127" s="301">
        <f t="shared" ref="X127" si="208">SUM(X125:X126)</f>
        <v>0.41023897926651287</v>
      </c>
      <c r="Y127" s="301">
        <f t="shared" si="198"/>
        <v>4.4650000000000016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1.3793861947793191</v>
      </c>
      <c r="C134" s="300">
        <v>0.86920478185580852</v>
      </c>
      <c r="D134" s="300">
        <v>0.17674996623640352</v>
      </c>
      <c r="E134" s="300">
        <f>SUM(B134:D134)</f>
        <v>2.4253409428715309</v>
      </c>
      <c r="F134" s="300"/>
      <c r="G134" s="300">
        <v>1.3929244535027925</v>
      </c>
      <c r="H134" s="300">
        <v>0.8316747260128694</v>
      </c>
      <c r="I134" s="300">
        <v>0.36625230385312207</v>
      </c>
      <c r="J134" s="300">
        <f>SUM(G134:I134)</f>
        <v>2.5908514833687839</v>
      </c>
      <c r="K134" s="300"/>
      <c r="L134" s="300">
        <v>1.1916075735159832</v>
      </c>
      <c r="M134" s="300">
        <v>0.88279925248346192</v>
      </c>
      <c r="N134" s="300">
        <v>0.15856103077961839</v>
      </c>
      <c r="O134" s="300">
        <f>SUM(L134:N134)</f>
        <v>2.2329678567790636</v>
      </c>
      <c r="P134" s="300"/>
      <c r="Q134" s="300">
        <v>1.2388119614935866</v>
      </c>
      <c r="R134" s="300">
        <v>0.84761269444757958</v>
      </c>
      <c r="S134" s="300">
        <v>0.16136434168510208</v>
      </c>
      <c r="T134" s="300">
        <f>SUM(Q134:S134)</f>
        <v>2.2477889976262686</v>
      </c>
      <c r="U134" s="300"/>
      <c r="V134" s="300">
        <v>1.4722014127101883</v>
      </c>
      <c r="W134" s="300">
        <v>0.86112797340994351</v>
      </c>
      <c r="X134" s="300">
        <v>0.18038121948191285</v>
      </c>
      <c r="Y134" s="300">
        <f>SUM(V134:X134)</f>
        <v>2.5137106056020446</v>
      </c>
    </row>
    <row r="135" spans="1:25" x14ac:dyDescent="0.2">
      <c r="A135" s="260" t="s">
        <v>364</v>
      </c>
      <c r="B135" s="300">
        <v>1.1279777792701804</v>
      </c>
      <c r="C135" s="300">
        <v>0.15686559502872052</v>
      </c>
      <c r="D135" s="300">
        <v>0.37881568282957095</v>
      </c>
      <c r="E135" s="300">
        <f t="shared" ref="E135:E136" si="209">SUM(B135:D135)</f>
        <v>1.663659057128472</v>
      </c>
      <c r="F135" s="300"/>
      <c r="G135" s="300">
        <v>1.3040399136040375</v>
      </c>
      <c r="H135" s="300">
        <v>0.31739580649925203</v>
      </c>
      <c r="I135" s="300">
        <v>0.11271279652792995</v>
      </c>
      <c r="J135" s="300">
        <f t="shared" ref="J135:J136" si="210">SUM(G135:I135)</f>
        <v>1.7341485166312194</v>
      </c>
      <c r="K135" s="300"/>
      <c r="L135" s="300">
        <v>1.3589965968460573</v>
      </c>
      <c r="M135" s="300">
        <v>0.45228462673711006</v>
      </c>
      <c r="N135" s="300">
        <v>0.31275091963776763</v>
      </c>
      <c r="O135" s="300">
        <f t="shared" ref="O135:O136" si="211">SUM(L135:N135)</f>
        <v>2.1240321432209353</v>
      </c>
      <c r="P135" s="300"/>
      <c r="Q135" s="300">
        <v>1.3631559125155941</v>
      </c>
      <c r="R135" s="300">
        <v>0.45487091114968953</v>
      </c>
      <c r="S135" s="300">
        <v>0.33018417870844147</v>
      </c>
      <c r="T135" s="300">
        <f t="shared" ref="T135:T136" si="212">SUM(Q135:S135)</f>
        <v>2.1482110023737251</v>
      </c>
      <c r="U135" s="300"/>
      <c r="V135" s="300">
        <v>1.5123811156090963</v>
      </c>
      <c r="W135" s="300">
        <v>0.51387275371647367</v>
      </c>
      <c r="X135" s="300">
        <v>0.39803552507238971</v>
      </c>
      <c r="Y135" s="300">
        <f t="shared" ref="Y135:Y136" si="213">SUM(V135:X135)</f>
        <v>2.4242893943979595</v>
      </c>
    </row>
    <row r="136" spans="1:25" x14ac:dyDescent="0.2">
      <c r="A136" s="264" t="s">
        <v>363</v>
      </c>
      <c r="B136" s="301">
        <f>SUM(B134:B135)</f>
        <v>2.5073639740494995</v>
      </c>
      <c r="C136" s="301">
        <f t="shared" ref="C136" si="214">SUM(C134:C135)</f>
        <v>1.026070376884529</v>
      </c>
      <c r="D136" s="301">
        <f t="shared" ref="D136" si="215">SUM(D134:D135)</f>
        <v>0.5555656490659745</v>
      </c>
      <c r="E136" s="301">
        <f t="shared" si="209"/>
        <v>4.0890000000000031</v>
      </c>
      <c r="F136" s="301"/>
      <c r="G136" s="301">
        <f>SUM(G134:G135)</f>
        <v>2.6969643671068297</v>
      </c>
      <c r="H136" s="301">
        <f t="shared" ref="H136" si="216">SUM(H134:H135)</f>
        <v>1.1490705325121215</v>
      </c>
      <c r="I136" s="301">
        <f t="shared" ref="I136" si="217">SUM(I134:I135)</f>
        <v>0.478965100381052</v>
      </c>
      <c r="J136" s="301">
        <f t="shared" si="210"/>
        <v>4.3250000000000028</v>
      </c>
      <c r="K136" s="301"/>
      <c r="L136" s="301">
        <f>SUM(L134:L135)</f>
        <v>2.5506041703620408</v>
      </c>
      <c r="M136" s="301">
        <f t="shared" ref="M136" si="218">SUM(M134:M135)</f>
        <v>1.3350838792205719</v>
      </c>
      <c r="N136" s="301">
        <f t="shared" ref="N136" si="219">SUM(N134:N135)</f>
        <v>0.47131195041738605</v>
      </c>
      <c r="O136" s="301">
        <f t="shared" si="211"/>
        <v>4.3569999999999984</v>
      </c>
      <c r="P136" s="301"/>
      <c r="Q136" s="301">
        <f>SUM(Q134:Q135)</f>
        <v>2.6019678740091807</v>
      </c>
      <c r="R136" s="301">
        <f t="shared" ref="R136" si="220">SUM(R134:R135)</f>
        <v>1.3024836055972691</v>
      </c>
      <c r="S136" s="301">
        <f t="shared" ref="S136" si="221">SUM(S134:S135)</f>
        <v>0.49154852039354358</v>
      </c>
      <c r="T136" s="301">
        <f t="shared" si="212"/>
        <v>4.3959999999999928</v>
      </c>
      <c r="U136" s="301"/>
      <c r="V136" s="301">
        <f>SUM(V134:V135)</f>
        <v>2.9845825283192848</v>
      </c>
      <c r="W136" s="301">
        <f t="shared" ref="W136" si="222">SUM(W134:W135)</f>
        <v>1.3750007271264173</v>
      </c>
      <c r="X136" s="301">
        <f t="shared" ref="X136" si="223">SUM(X134:X135)</f>
        <v>0.57841674455430259</v>
      </c>
      <c r="Y136" s="301">
        <f t="shared" si="213"/>
        <v>4.9380000000000051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3.6381022019061393</v>
      </c>
      <c r="C143" s="300">
        <v>2.3882989022367425</v>
      </c>
      <c r="D143" s="300">
        <v>1.3938152221401576</v>
      </c>
      <c r="E143" s="300">
        <f>SUM(B143:D143)</f>
        <v>7.4202163262830396</v>
      </c>
      <c r="F143" s="300"/>
      <c r="G143" s="300">
        <v>4.2154002876234511</v>
      </c>
      <c r="H143" s="300">
        <v>2.609615927776642</v>
      </c>
      <c r="I143" s="300">
        <v>1.5420064404246034</v>
      </c>
      <c r="J143" s="300">
        <f>SUM(G143:I143)</f>
        <v>8.3670226558246963</v>
      </c>
      <c r="K143" s="300"/>
      <c r="L143" s="300">
        <v>3.720532448329577</v>
      </c>
      <c r="M143" s="300">
        <v>2.669400100618724</v>
      </c>
      <c r="N143" s="300">
        <v>0.83862905720033798</v>
      </c>
      <c r="O143" s="300">
        <f>SUM(L143:N143)</f>
        <v>7.2285616061486389</v>
      </c>
      <c r="P143" s="300"/>
      <c r="Q143" s="300">
        <v>3.8651089610519569</v>
      </c>
      <c r="R143" s="300">
        <v>2.7921604243080882</v>
      </c>
      <c r="S143" s="300">
        <v>0.88656942009133377</v>
      </c>
      <c r="T143" s="300">
        <f>SUM(Q143:S143)</f>
        <v>7.5438388054513794</v>
      </c>
      <c r="U143" s="300"/>
      <c r="V143" s="300">
        <v>4.0987326104441308</v>
      </c>
      <c r="W143" s="300">
        <v>2.978683755464953</v>
      </c>
      <c r="X143" s="300">
        <v>0.97486844625861324</v>
      </c>
      <c r="Y143" s="300">
        <f>SUM(V143:X143)</f>
        <v>8.0522848121676969</v>
      </c>
    </row>
    <row r="144" spans="1:25" x14ac:dyDescent="0.2">
      <c r="A144" s="260" t="s">
        <v>364</v>
      </c>
      <c r="B144" s="300">
        <v>6.4424895139931584</v>
      </c>
      <c r="C144" s="300">
        <v>0.96266991645828492</v>
      </c>
      <c r="D144" s="300">
        <v>1.7146242432655128</v>
      </c>
      <c r="E144" s="300">
        <f t="shared" ref="E144:E145" si="224">SUM(B144:D144)</f>
        <v>9.119783673716956</v>
      </c>
      <c r="F144" s="300"/>
      <c r="G144" s="300">
        <v>6.7665170655936393</v>
      </c>
      <c r="H144" s="300">
        <v>0.76429658688537094</v>
      </c>
      <c r="I144" s="300">
        <v>2.6311636916962797</v>
      </c>
      <c r="J144" s="300">
        <f t="shared" ref="J144:J145" si="225">SUM(G144:I144)</f>
        <v>10.161977344175291</v>
      </c>
      <c r="K144" s="300"/>
      <c r="L144" s="300">
        <v>7.0134710192712317</v>
      </c>
      <c r="M144" s="300">
        <v>1.0799375827096336</v>
      </c>
      <c r="N144" s="300">
        <v>3.182029791870483</v>
      </c>
      <c r="O144" s="300">
        <f t="shared" ref="O144:O145" si="226">SUM(L144:N144)</f>
        <v>11.275438393851349</v>
      </c>
      <c r="P144" s="300"/>
      <c r="Q144" s="300">
        <v>7.1304848442132363</v>
      </c>
      <c r="R144" s="300">
        <v>1.1433890056847646</v>
      </c>
      <c r="S144" s="300">
        <v>3.2812873446506288</v>
      </c>
      <c r="T144" s="300">
        <f t="shared" ref="T144:T145" si="227">SUM(Q144:S144)</f>
        <v>11.55516119454863</v>
      </c>
      <c r="U144" s="300"/>
      <c r="V144" s="300">
        <v>7.3412093397149842</v>
      </c>
      <c r="W144" s="300">
        <v>1.2559733696599917</v>
      </c>
      <c r="X144" s="300">
        <v>3.464532478457353</v>
      </c>
      <c r="Y144" s="300">
        <f t="shared" ref="Y144:Y145" si="228">SUM(V144:X144)</f>
        <v>12.061715187832331</v>
      </c>
    </row>
    <row r="145" spans="1:25" x14ac:dyDescent="0.2">
      <c r="A145" s="264" t="s">
        <v>363</v>
      </c>
      <c r="B145" s="301">
        <f>SUM(B143:B144)</f>
        <v>10.080591715899297</v>
      </c>
      <c r="C145" s="301">
        <f t="shared" ref="C145" si="229">SUM(C143:C144)</f>
        <v>3.3509688186950273</v>
      </c>
      <c r="D145" s="301">
        <f t="shared" ref="D145" si="230">SUM(D143:D144)</f>
        <v>3.1084394654056702</v>
      </c>
      <c r="E145" s="301">
        <f t="shared" si="224"/>
        <v>16.539999999999996</v>
      </c>
      <c r="F145" s="301"/>
      <c r="G145" s="301">
        <f>SUM(G143:G144)</f>
        <v>10.98191735321709</v>
      </c>
      <c r="H145" s="301">
        <f t="shared" ref="H145" si="231">SUM(H143:H144)</f>
        <v>3.3739125146620128</v>
      </c>
      <c r="I145" s="301">
        <f t="shared" ref="I145" si="232">SUM(I143:I144)</f>
        <v>4.1731701321208829</v>
      </c>
      <c r="J145" s="301">
        <f t="shared" si="225"/>
        <v>18.528999999999986</v>
      </c>
      <c r="K145" s="301"/>
      <c r="L145" s="301">
        <f>SUM(L143:L144)</f>
        <v>10.734003467600809</v>
      </c>
      <c r="M145" s="301">
        <f t="shared" ref="M145" si="233">SUM(M143:M144)</f>
        <v>3.7493376833283576</v>
      </c>
      <c r="N145" s="301">
        <f t="shared" ref="N145" si="234">SUM(N143:N144)</f>
        <v>4.0206588490708208</v>
      </c>
      <c r="O145" s="301">
        <f t="shared" si="226"/>
        <v>18.503999999999987</v>
      </c>
      <c r="P145" s="301"/>
      <c r="Q145" s="301">
        <f>SUM(Q143:Q144)</f>
        <v>10.995593805265193</v>
      </c>
      <c r="R145" s="301">
        <f t="shared" ref="R145" si="235">SUM(R143:R144)</f>
        <v>3.9355494299928528</v>
      </c>
      <c r="S145" s="301">
        <f t="shared" ref="S145" si="236">SUM(S143:S144)</f>
        <v>4.1678567647419626</v>
      </c>
      <c r="T145" s="301">
        <f t="shared" si="227"/>
        <v>19.099000000000007</v>
      </c>
      <c r="U145" s="301"/>
      <c r="V145" s="301">
        <f>SUM(V143:V144)</f>
        <v>11.439941950159115</v>
      </c>
      <c r="W145" s="301">
        <f t="shared" ref="W145" si="237">SUM(W143:W144)</f>
        <v>4.2346571251249445</v>
      </c>
      <c r="X145" s="301">
        <f t="shared" ref="X145" si="238">SUM(X143:X144)</f>
        <v>4.439400924715966</v>
      </c>
      <c r="Y145" s="301">
        <f t="shared" si="228"/>
        <v>20.114000000000026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3.445832796057398</v>
      </c>
      <c r="C152" s="300">
        <v>3.8515986706658385</v>
      </c>
      <c r="D152" s="300">
        <v>0.72538592925274947</v>
      </c>
      <c r="E152" s="300">
        <f>SUM(B152:D152)</f>
        <v>8.0228173959759861</v>
      </c>
      <c r="F152" s="300"/>
      <c r="G152" s="300">
        <v>4.6004577870617016</v>
      </c>
      <c r="H152" s="300">
        <v>3.9594362083452705</v>
      </c>
      <c r="I152" s="300">
        <v>1.1723969697914467</v>
      </c>
      <c r="J152" s="300">
        <f>SUM(G152:I152)</f>
        <v>9.732290965198418</v>
      </c>
      <c r="K152" s="300"/>
      <c r="L152" s="300">
        <v>4.0976763028975194</v>
      </c>
      <c r="M152" s="300">
        <v>3.8602745374596732</v>
      </c>
      <c r="N152" s="300">
        <v>0.91026571431236258</v>
      </c>
      <c r="O152" s="300">
        <f>SUM(L152:N152)</f>
        <v>8.8682165546695551</v>
      </c>
      <c r="P152" s="300"/>
      <c r="Q152" s="300">
        <v>4.4721721658425304</v>
      </c>
      <c r="R152" s="300">
        <v>4.0607680121552931</v>
      </c>
      <c r="S152" s="300">
        <v>0.95960316214695818</v>
      </c>
      <c r="T152" s="300">
        <f>SUM(Q152:S152)</f>
        <v>9.4925433401447812</v>
      </c>
      <c r="U152" s="300"/>
      <c r="V152" s="300">
        <v>4.9010340950385514</v>
      </c>
      <c r="W152" s="300">
        <v>4.204274552239684</v>
      </c>
      <c r="X152" s="300">
        <v>1.0379302800648202</v>
      </c>
      <c r="Y152" s="300">
        <f>SUM(V152:X152)</f>
        <v>10.143238927343056</v>
      </c>
    </row>
    <row r="153" spans="1:25" x14ac:dyDescent="0.2">
      <c r="A153" s="260" t="s">
        <v>364</v>
      </c>
      <c r="B153" s="300">
        <v>7.513204505590533</v>
      </c>
      <c r="C153" s="300">
        <v>3.1373781111328243</v>
      </c>
      <c r="D153" s="300">
        <v>1.3205999873006673</v>
      </c>
      <c r="E153" s="300">
        <f t="shared" ref="E153:E154" si="239">SUM(B153:D153)</f>
        <v>11.971182604024024</v>
      </c>
      <c r="F153" s="300"/>
      <c r="G153" s="300">
        <v>8.496472869776893</v>
      </c>
      <c r="H153" s="300">
        <v>2.9839426796904629</v>
      </c>
      <c r="I153" s="300">
        <v>1.1832934853342243</v>
      </c>
      <c r="J153" s="300">
        <f t="shared" ref="J153:J154" si="240">SUM(G153:I153)</f>
        <v>12.663709034801581</v>
      </c>
      <c r="K153" s="300"/>
      <c r="L153" s="300">
        <v>8.0036375664266224</v>
      </c>
      <c r="M153" s="300">
        <v>2.8195478386644028</v>
      </c>
      <c r="N153" s="300">
        <v>0.77159804023943412</v>
      </c>
      <c r="O153" s="300">
        <f t="shared" ref="O153:O154" si="241">SUM(L153:N153)</f>
        <v>11.594783445330458</v>
      </c>
      <c r="P153" s="300"/>
      <c r="Q153" s="300">
        <v>8.5805209970406011</v>
      </c>
      <c r="R153" s="300">
        <v>3.0166239303625018</v>
      </c>
      <c r="S153" s="300">
        <v>0.81431173245213784</v>
      </c>
      <c r="T153" s="300">
        <f t="shared" ref="T153:T154" si="242">SUM(Q153:S153)</f>
        <v>12.411456659855242</v>
      </c>
      <c r="U153" s="300"/>
      <c r="V153" s="300">
        <v>9.1981302931633966</v>
      </c>
      <c r="W153" s="300">
        <v>3.2041383798344429</v>
      </c>
      <c r="X153" s="300">
        <v>0.87549239965910108</v>
      </c>
      <c r="Y153" s="300">
        <f t="shared" ref="Y153:Y154" si="243">SUM(V153:X153)</f>
        <v>13.277761072656942</v>
      </c>
    </row>
    <row r="154" spans="1:25" x14ac:dyDescent="0.2">
      <c r="A154" s="264" t="s">
        <v>363</v>
      </c>
      <c r="B154" s="301">
        <f>SUM(B152:B153)</f>
        <v>10.959037301647932</v>
      </c>
      <c r="C154" s="301">
        <f t="shared" ref="C154" si="244">SUM(C152:C153)</f>
        <v>6.9889767817986623</v>
      </c>
      <c r="D154" s="301">
        <f t="shared" ref="D154" si="245">SUM(D152:D153)</f>
        <v>2.0459859165534167</v>
      </c>
      <c r="E154" s="301">
        <f t="shared" si="239"/>
        <v>19.99400000000001</v>
      </c>
      <c r="F154" s="301"/>
      <c r="G154" s="301">
        <f>SUM(G152:G153)</f>
        <v>13.096930656838595</v>
      </c>
      <c r="H154" s="301">
        <f t="shared" ref="H154" si="246">SUM(H152:H153)</f>
        <v>6.943378888035733</v>
      </c>
      <c r="I154" s="301">
        <f t="shared" ref="I154" si="247">SUM(I152:I153)</f>
        <v>2.355690455125671</v>
      </c>
      <c r="J154" s="301">
        <f t="shared" si="240"/>
        <v>22.395999999999997</v>
      </c>
      <c r="K154" s="301"/>
      <c r="L154" s="301">
        <f>SUM(L152:L153)</f>
        <v>12.101313869324141</v>
      </c>
      <c r="M154" s="301">
        <f t="shared" ref="M154" si="248">SUM(M152:M153)</f>
        <v>6.6798223761240756</v>
      </c>
      <c r="N154" s="301">
        <f t="shared" ref="N154" si="249">SUM(N152:N153)</f>
        <v>1.6818637545517967</v>
      </c>
      <c r="O154" s="301">
        <f t="shared" si="241"/>
        <v>20.463000000000012</v>
      </c>
      <c r="P154" s="301"/>
      <c r="Q154" s="301">
        <f>SUM(Q152:Q153)</f>
        <v>13.052693162883131</v>
      </c>
      <c r="R154" s="301">
        <f t="shared" ref="R154" si="250">SUM(R152:R153)</f>
        <v>7.0773919425177949</v>
      </c>
      <c r="S154" s="301">
        <f t="shared" ref="S154" si="251">SUM(S152:S153)</f>
        <v>1.7739148945990961</v>
      </c>
      <c r="T154" s="301">
        <f t="shared" si="242"/>
        <v>21.904000000000021</v>
      </c>
      <c r="U154" s="301"/>
      <c r="V154" s="301">
        <f>SUM(V152:V153)</f>
        <v>14.099164388201949</v>
      </c>
      <c r="W154" s="301">
        <f t="shared" ref="W154" si="252">SUM(W152:W153)</f>
        <v>7.4084129320741265</v>
      </c>
      <c r="X154" s="301">
        <f t="shared" ref="X154" si="253">SUM(X152:X153)</f>
        <v>1.9134226797239213</v>
      </c>
      <c r="Y154" s="301">
        <f t="shared" si="243"/>
        <v>23.420999999999999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3.8368499548422821</v>
      </c>
      <c r="C161" s="300">
        <v>3.8773218939535306</v>
      </c>
      <c r="D161" s="300">
        <v>0.40554534897842176</v>
      </c>
      <c r="E161" s="300">
        <f>SUM(B161:D161)</f>
        <v>8.119717197774234</v>
      </c>
      <c r="F161" s="300"/>
      <c r="G161" s="300">
        <v>3.814031394039898</v>
      </c>
      <c r="H161" s="300">
        <v>3.4136077932178441</v>
      </c>
      <c r="I161" s="300">
        <v>0.62793391602844317</v>
      </c>
      <c r="J161" s="300">
        <f>SUM(G161:I161)</f>
        <v>7.8555731032861846</v>
      </c>
      <c r="K161" s="300"/>
      <c r="L161" s="300">
        <v>4.0083755365080558</v>
      </c>
      <c r="M161" s="300">
        <v>3.5010000845546201</v>
      </c>
      <c r="N161" s="300">
        <v>0.23480482081334519</v>
      </c>
      <c r="O161" s="300">
        <f>SUM(L161:N161)</f>
        <v>7.7441804418760203</v>
      </c>
      <c r="P161" s="300"/>
      <c r="Q161" s="300">
        <v>4.0923037967331446</v>
      </c>
      <c r="R161" s="300">
        <v>3.581537676246298</v>
      </c>
      <c r="S161" s="300">
        <v>0.24001309416234431</v>
      </c>
      <c r="T161" s="300">
        <f>SUM(Q161:S161)</f>
        <v>7.9138545671417866</v>
      </c>
      <c r="U161" s="300"/>
      <c r="V161" s="300">
        <v>4.2593080813927422</v>
      </c>
      <c r="W161" s="300">
        <v>3.7293199181771972</v>
      </c>
      <c r="X161" s="300">
        <v>0.25197030022695349</v>
      </c>
      <c r="Y161" s="300">
        <f>SUM(V161:X161)</f>
        <v>8.2405982997968916</v>
      </c>
    </row>
    <row r="162" spans="1:25" x14ac:dyDescent="0.2">
      <c r="A162" s="260" t="s">
        <v>364</v>
      </c>
      <c r="B162" s="300">
        <v>4.4414511675932689</v>
      </c>
      <c r="C162" s="300">
        <v>0.70798361501570772</v>
      </c>
      <c r="D162" s="300">
        <v>0.60184801961677559</v>
      </c>
      <c r="E162" s="300">
        <f t="shared" ref="E162:E163" si="254">SUM(B162:D162)</f>
        <v>5.7512828022257514</v>
      </c>
      <c r="F162" s="300"/>
      <c r="G162" s="300">
        <v>4.3733446046262792</v>
      </c>
      <c r="H162" s="300">
        <v>0.63065695989124471</v>
      </c>
      <c r="I162" s="300">
        <v>0.19442533219629163</v>
      </c>
      <c r="J162" s="300">
        <f t="shared" ref="J162:J163" si="255">SUM(G162:I162)</f>
        <v>5.1984268967138156</v>
      </c>
      <c r="K162" s="300"/>
      <c r="L162" s="300">
        <v>4.5554324558866526</v>
      </c>
      <c r="M162" s="300">
        <v>0.64338710223731832</v>
      </c>
      <c r="N162" s="300">
        <v>0</v>
      </c>
      <c r="O162" s="300">
        <f t="shared" ref="O162:O163" si="256">SUM(L162:N162)</f>
        <v>5.1988195581239705</v>
      </c>
      <c r="P162" s="300"/>
      <c r="Q162" s="300">
        <v>4.5568929012160497</v>
      </c>
      <c r="R162" s="300">
        <v>0.69225253164215905</v>
      </c>
      <c r="S162" s="300">
        <v>0</v>
      </c>
      <c r="T162" s="300">
        <f t="shared" ref="T162:T163" si="257">SUM(Q162:S162)</f>
        <v>5.2491454328582083</v>
      </c>
      <c r="U162" s="300"/>
      <c r="V162" s="300">
        <v>4.5495523512286651</v>
      </c>
      <c r="W162" s="300">
        <v>0.79484934897441928</v>
      </c>
      <c r="X162" s="300">
        <v>0</v>
      </c>
      <c r="Y162" s="300">
        <f t="shared" ref="Y162:Y163" si="258">SUM(V162:X162)</f>
        <v>5.3444017002030844</v>
      </c>
    </row>
    <row r="163" spans="1:25" x14ac:dyDescent="0.2">
      <c r="A163" s="264" t="s">
        <v>363</v>
      </c>
      <c r="B163" s="301">
        <f>SUM(B161:B162)</f>
        <v>8.2783011224355505</v>
      </c>
      <c r="C163" s="301">
        <f t="shared" ref="C163" si="259">SUM(C161:C162)</f>
        <v>4.5853055089692383</v>
      </c>
      <c r="D163" s="301">
        <f t="shared" ref="D163" si="260">SUM(D161:D162)</f>
        <v>1.0073933685951975</v>
      </c>
      <c r="E163" s="301">
        <f t="shared" si="254"/>
        <v>13.870999999999986</v>
      </c>
      <c r="F163" s="301"/>
      <c r="G163" s="301">
        <f>SUM(G161:G162)</f>
        <v>8.1873759986661767</v>
      </c>
      <c r="H163" s="301">
        <f t="shared" ref="H163" si="261">SUM(H161:H162)</f>
        <v>4.044264753109089</v>
      </c>
      <c r="I163" s="301">
        <f t="shared" ref="I163" si="262">SUM(I161:I162)</f>
        <v>0.82235924822473483</v>
      </c>
      <c r="J163" s="301">
        <f t="shared" si="255"/>
        <v>13.054000000000002</v>
      </c>
      <c r="K163" s="301"/>
      <c r="L163" s="301">
        <f>SUM(L161:L162)</f>
        <v>8.5638079923947075</v>
      </c>
      <c r="M163" s="301">
        <f t="shared" ref="M163" si="263">SUM(M161:M162)</f>
        <v>4.1443871867919384</v>
      </c>
      <c r="N163" s="301">
        <f t="shared" ref="N163" si="264">SUM(N161:N162)</f>
        <v>0.23480482081334519</v>
      </c>
      <c r="O163" s="301">
        <f t="shared" si="256"/>
        <v>12.942999999999991</v>
      </c>
      <c r="P163" s="301"/>
      <c r="Q163" s="301">
        <f>SUM(Q161:Q162)</f>
        <v>8.6491966979491934</v>
      </c>
      <c r="R163" s="301">
        <f t="shared" ref="R163" si="265">SUM(R161:R162)</f>
        <v>4.2737902078884566</v>
      </c>
      <c r="S163" s="301">
        <f t="shared" ref="S163" si="266">SUM(S161:S162)</f>
        <v>0.24001309416234431</v>
      </c>
      <c r="T163" s="301">
        <f t="shared" si="257"/>
        <v>13.162999999999995</v>
      </c>
      <c r="U163" s="301"/>
      <c r="V163" s="301">
        <f>SUM(V161:V162)</f>
        <v>8.8088604326214082</v>
      </c>
      <c r="W163" s="301">
        <f t="shared" ref="W163" si="267">SUM(W161:W162)</f>
        <v>4.5241692671516169</v>
      </c>
      <c r="X163" s="301">
        <f t="shared" ref="X163" si="268">SUM(X161:X162)</f>
        <v>0.25197030022695349</v>
      </c>
      <c r="Y163" s="301">
        <f t="shared" si="258"/>
        <v>13.584999999999978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8.0809473455953729</v>
      </c>
      <c r="C170" s="300">
        <v>10.574072196993912</v>
      </c>
      <c r="D170" s="300">
        <v>0.86249848513915572</v>
      </c>
      <c r="E170" s="300">
        <f>SUM(B170:D170)</f>
        <v>19.517518027728443</v>
      </c>
      <c r="F170" s="300"/>
      <c r="G170" s="300">
        <v>8.4614648693375898</v>
      </c>
      <c r="H170" s="300">
        <v>9.9494763805452671</v>
      </c>
      <c r="I170" s="300">
        <v>0.96433743095555757</v>
      </c>
      <c r="J170" s="300">
        <f>SUM(G170:I170)</f>
        <v>19.375278680838413</v>
      </c>
      <c r="K170" s="300"/>
      <c r="L170" s="300">
        <v>8.5216674333277656</v>
      </c>
      <c r="M170" s="300">
        <v>9.9979015574068697</v>
      </c>
      <c r="N170" s="300">
        <v>1.0632047646274465</v>
      </c>
      <c r="O170" s="300">
        <f>SUM(L170:N170)</f>
        <v>19.58277375536208</v>
      </c>
      <c r="P170" s="300"/>
      <c r="Q170" s="300">
        <v>8.8774333419274747</v>
      </c>
      <c r="R170" s="300">
        <v>9.9695524470427941</v>
      </c>
      <c r="S170" s="300">
        <v>1.0955958074085081</v>
      </c>
      <c r="T170" s="300">
        <f>SUM(Q170:S170)</f>
        <v>19.942581596378776</v>
      </c>
      <c r="U170" s="300"/>
      <c r="V170" s="300">
        <v>9.6895882345479833</v>
      </c>
      <c r="W170" s="300">
        <v>9.9472223755612994</v>
      </c>
      <c r="X170" s="300">
        <v>1.1444044928710126</v>
      </c>
      <c r="Y170" s="300">
        <f>SUM(V170:X170)</f>
        <v>20.781215102980294</v>
      </c>
    </row>
    <row r="171" spans="1:25" x14ac:dyDescent="0.2">
      <c r="A171" s="260" t="s">
        <v>364</v>
      </c>
      <c r="B171" s="300">
        <v>5.0709603244888308</v>
      </c>
      <c r="C171" s="300">
        <v>1.6949554844858723</v>
      </c>
      <c r="D171" s="300">
        <v>0.87056616329690728</v>
      </c>
      <c r="E171" s="300">
        <f t="shared" ref="E171" si="269">SUM(B171:D171)</f>
        <v>7.6364819722716106</v>
      </c>
      <c r="F171" s="300"/>
      <c r="G171" s="300">
        <v>5.1376136348773622</v>
      </c>
      <c r="H171" s="300">
        <v>1.6911228756718355</v>
      </c>
      <c r="I171" s="300">
        <v>0.79798480861243148</v>
      </c>
      <c r="J171" s="300">
        <f t="shared" ref="J171:J172" si="270">SUM(G171:I171)</f>
        <v>7.6267213191616294</v>
      </c>
      <c r="K171" s="300"/>
      <c r="L171" s="300">
        <v>5.2859414086938132</v>
      </c>
      <c r="M171" s="300">
        <v>1.5470485687238238</v>
      </c>
      <c r="N171" s="300">
        <v>0.84823626722028089</v>
      </c>
      <c r="O171" s="300">
        <f t="shared" ref="O171:O172" si="271">SUM(L171:N171)</f>
        <v>7.6812262446379176</v>
      </c>
      <c r="P171" s="300"/>
      <c r="Q171" s="300">
        <v>5.3165296747724522</v>
      </c>
      <c r="R171" s="300">
        <v>1.5977619935240719</v>
      </c>
      <c r="S171" s="300">
        <v>0.88112673532469243</v>
      </c>
      <c r="T171" s="300">
        <f t="shared" ref="T171:T172" si="272">SUM(Q171:S171)</f>
        <v>7.7954184036212171</v>
      </c>
      <c r="U171" s="300"/>
      <c r="V171" s="300">
        <v>5.4056519802313669</v>
      </c>
      <c r="W171" s="300">
        <v>1.7027178204884912</v>
      </c>
      <c r="X171" s="300">
        <v>0.94741509629981036</v>
      </c>
      <c r="Y171" s="300">
        <f t="shared" ref="Y171:Y172" si="273">SUM(V171:X171)</f>
        <v>8.0557848970196684</v>
      </c>
    </row>
    <row r="172" spans="1:25" x14ac:dyDescent="0.2">
      <c r="A172" s="264" t="s">
        <v>363</v>
      </c>
      <c r="B172" s="301">
        <f>SUM(B170:B171)</f>
        <v>13.151907670084203</v>
      </c>
      <c r="C172" s="301">
        <f t="shared" ref="C172" si="274">SUM(C170:C171)</f>
        <v>12.269027681479784</v>
      </c>
      <c r="D172" s="301">
        <f t="shared" ref="D172" si="275">SUM(D170:D171)</f>
        <v>1.733064648436063</v>
      </c>
      <c r="E172" s="301">
        <f>SUM(B172:D172)</f>
        <v>27.15400000000005</v>
      </c>
      <c r="F172" s="301"/>
      <c r="G172" s="301">
        <f>SUM(G170:G171)</f>
        <v>13.599078504214951</v>
      </c>
      <c r="H172" s="301">
        <f t="shared" ref="H172" si="276">SUM(H170:H171)</f>
        <v>11.640599256217103</v>
      </c>
      <c r="I172" s="301">
        <f t="shared" ref="I172" si="277">SUM(I170:I171)</f>
        <v>1.7623222395679892</v>
      </c>
      <c r="J172" s="301">
        <f t="shared" si="270"/>
        <v>27.002000000000042</v>
      </c>
      <c r="K172" s="301"/>
      <c r="L172" s="301">
        <f>SUM(L170:L171)</f>
        <v>13.80760884202158</v>
      </c>
      <c r="M172" s="301">
        <f t="shared" ref="M172" si="278">SUM(M170:M171)</f>
        <v>11.544950126130693</v>
      </c>
      <c r="N172" s="301">
        <f t="shared" ref="N172" si="279">SUM(N170:N171)</f>
        <v>1.9114410318477275</v>
      </c>
      <c r="O172" s="301">
        <f t="shared" si="271"/>
        <v>27.263999999999999</v>
      </c>
      <c r="P172" s="301"/>
      <c r="Q172" s="301">
        <f>SUM(Q170:Q171)</f>
        <v>14.193963016699927</v>
      </c>
      <c r="R172" s="301">
        <f t="shared" ref="R172" si="280">SUM(R170:R171)</f>
        <v>11.567314440566866</v>
      </c>
      <c r="S172" s="301">
        <f t="shared" ref="S172" si="281">SUM(S170:S171)</f>
        <v>1.9767225427332007</v>
      </c>
      <c r="T172" s="301">
        <f t="shared" si="272"/>
        <v>27.737999999999992</v>
      </c>
      <c r="U172" s="301"/>
      <c r="V172" s="301">
        <f>SUM(V170:V171)</f>
        <v>15.09524021477935</v>
      </c>
      <c r="W172" s="301">
        <f t="shared" ref="W172" si="282">SUM(W170:W171)</f>
        <v>11.649940196049791</v>
      </c>
      <c r="X172" s="301">
        <f t="shared" ref="X172" si="283">SUM(X170:X171)</f>
        <v>2.0918195891708229</v>
      </c>
      <c r="Y172" s="301">
        <f t="shared" si="273"/>
        <v>28.836999999999964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16.728839697349144</v>
      </c>
      <c r="C179" s="300">
        <v>15.725004286223518</v>
      </c>
      <c r="D179" s="300">
        <v>2.1715430811979437</v>
      </c>
      <c r="E179" s="300">
        <f>SUM(B179:D179)</f>
        <v>34.625387064770607</v>
      </c>
      <c r="F179" s="300"/>
      <c r="G179" s="300">
        <v>18.98164672244642</v>
      </c>
      <c r="H179" s="300">
        <v>17.385090006246891</v>
      </c>
      <c r="I179" s="300">
        <v>2.2140289928616177</v>
      </c>
      <c r="J179" s="300">
        <f>SUM(G179:I179)</f>
        <v>38.580765721554926</v>
      </c>
      <c r="K179" s="300"/>
      <c r="L179" s="300">
        <v>19.395122381565621</v>
      </c>
      <c r="M179" s="300">
        <v>16.987806517912873</v>
      </c>
      <c r="N179" s="300">
        <v>1.5595628567093316</v>
      </c>
      <c r="O179" s="300">
        <f>SUM(L179:N179)</f>
        <v>37.942491756187827</v>
      </c>
      <c r="P179" s="300"/>
      <c r="Q179" s="300">
        <v>21.108020815550613</v>
      </c>
      <c r="R179" s="300">
        <v>17.428214233002251</v>
      </c>
      <c r="S179" s="300">
        <v>1.7477088400388305</v>
      </c>
      <c r="T179" s="300">
        <f>SUM(Q179:S179)</f>
        <v>40.2839438885917</v>
      </c>
      <c r="U179" s="300"/>
      <c r="V179" s="300">
        <v>23.484851643086223</v>
      </c>
      <c r="W179" s="300">
        <v>17.070995138518899</v>
      </c>
      <c r="X179" s="300">
        <v>1.9965312074991479</v>
      </c>
      <c r="Y179" s="300">
        <f>SUM(V179:X179)</f>
        <v>42.552377989104272</v>
      </c>
    </row>
    <row r="180" spans="1:25" x14ac:dyDescent="0.2">
      <c r="A180" s="260" t="s">
        <v>364</v>
      </c>
      <c r="B180" s="300">
        <v>6.746635738067325</v>
      </c>
      <c r="C180" s="300">
        <v>1.6784451236497999</v>
      </c>
      <c r="D180" s="300">
        <v>0.74153207351232886</v>
      </c>
      <c r="E180" s="300">
        <f t="shared" ref="E180:E181" si="284">SUM(B180:D180)</f>
        <v>9.1666129352294536</v>
      </c>
      <c r="F180" s="300"/>
      <c r="G180" s="300">
        <v>6.5788698890841637</v>
      </c>
      <c r="H180" s="300">
        <v>1.9707862800567584</v>
      </c>
      <c r="I180" s="300">
        <v>1.4625781093040955</v>
      </c>
      <c r="J180" s="300">
        <f t="shared" ref="J180:J181" si="285">SUM(G180:I180)</f>
        <v>10.012234278445018</v>
      </c>
      <c r="K180" s="300"/>
      <c r="L180" s="300">
        <v>6.4926556067575252</v>
      </c>
      <c r="M180" s="300">
        <v>1.9496492662656877</v>
      </c>
      <c r="N180" s="300">
        <v>1.703203370788938</v>
      </c>
      <c r="O180" s="300">
        <f t="shared" ref="O180:O181" si="286">SUM(L180:N180)</f>
        <v>10.14550824381215</v>
      </c>
      <c r="P180" s="300"/>
      <c r="Q180" s="300">
        <v>6.8774054760020933</v>
      </c>
      <c r="R180" s="300">
        <v>2.1153105274084574</v>
      </c>
      <c r="S180" s="300">
        <v>1.7133401079977739</v>
      </c>
      <c r="T180" s="300">
        <f t="shared" ref="T180:T181" si="287">SUM(Q180:S180)</f>
        <v>10.706056111408323</v>
      </c>
      <c r="U180" s="300"/>
      <c r="V180" s="300">
        <v>7.264472875977888</v>
      </c>
      <c r="W180" s="300">
        <v>2.3195302352935765</v>
      </c>
      <c r="X180" s="300">
        <v>1.6236188996243093</v>
      </c>
      <c r="Y180" s="300">
        <f t="shared" ref="Y180:Y181" si="288">SUM(V180:X180)</f>
        <v>11.207622010895774</v>
      </c>
    </row>
    <row r="181" spans="1:25" x14ac:dyDescent="0.2">
      <c r="A181" s="264" t="s">
        <v>363</v>
      </c>
      <c r="B181" s="301">
        <f>SUM(B179:B180)</f>
        <v>23.47547543541647</v>
      </c>
      <c r="C181" s="301">
        <f t="shared" ref="C181" si="289">SUM(C179:C180)</f>
        <v>17.403449409873318</v>
      </c>
      <c r="D181" s="301">
        <f t="shared" ref="D181" si="290">SUM(D179:D180)</f>
        <v>2.9130751547102727</v>
      </c>
      <c r="E181" s="301">
        <f t="shared" si="284"/>
        <v>43.792000000000058</v>
      </c>
      <c r="F181" s="301"/>
      <c r="G181" s="301">
        <f>SUM(G179:G180)</f>
        <v>25.560516611530584</v>
      </c>
      <c r="H181" s="301">
        <f t="shared" ref="H181" si="291">SUM(H179:H180)</f>
        <v>19.355876286303648</v>
      </c>
      <c r="I181" s="301">
        <f t="shared" ref="I181" si="292">SUM(I179:I180)</f>
        <v>3.676607102165713</v>
      </c>
      <c r="J181" s="301">
        <f t="shared" si="285"/>
        <v>48.59299999999994</v>
      </c>
      <c r="K181" s="301"/>
      <c r="L181" s="301">
        <f>SUM(L179:L180)</f>
        <v>25.887777988323144</v>
      </c>
      <c r="M181" s="301">
        <f t="shared" ref="M181" si="293">SUM(M179:M180)</f>
        <v>18.93745578417856</v>
      </c>
      <c r="N181" s="301">
        <f t="shared" ref="N181" si="294">SUM(N179:N180)</f>
        <v>3.2627662274982696</v>
      </c>
      <c r="O181" s="301">
        <f t="shared" si="286"/>
        <v>48.087999999999973</v>
      </c>
      <c r="P181" s="301"/>
      <c r="Q181" s="301">
        <f>SUM(Q179:Q180)</f>
        <v>27.985426291552706</v>
      </c>
      <c r="R181" s="301">
        <f t="shared" ref="R181" si="295">SUM(R179:R180)</f>
        <v>19.543524760410708</v>
      </c>
      <c r="S181" s="301">
        <f t="shared" ref="S181" si="296">SUM(S179:S180)</f>
        <v>3.4610489480366047</v>
      </c>
      <c r="T181" s="301">
        <f t="shared" si="287"/>
        <v>50.990000000000023</v>
      </c>
      <c r="U181" s="301"/>
      <c r="V181" s="301">
        <f>SUM(V179:V180)</f>
        <v>30.74932451906411</v>
      </c>
      <c r="W181" s="301">
        <f t="shared" ref="W181" si="297">SUM(W179:W180)</f>
        <v>19.390525373812476</v>
      </c>
      <c r="X181" s="301">
        <f t="shared" ref="X181" si="298">SUM(X179:X180)</f>
        <v>3.6201501071234574</v>
      </c>
      <c r="Y181" s="301">
        <f t="shared" si="288"/>
        <v>53.760000000000041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1.7544882298711195</v>
      </c>
      <c r="C188" s="300">
        <v>2.9707841638655772</v>
      </c>
      <c r="D188" s="300">
        <v>1.1637514521589498</v>
      </c>
      <c r="E188" s="300">
        <f>SUM(B188:D188)</f>
        <v>5.8890238458956468</v>
      </c>
      <c r="F188" s="300"/>
      <c r="G188" s="300">
        <v>1.7267877400620768</v>
      </c>
      <c r="H188" s="300">
        <v>2.7271100340749599</v>
      </c>
      <c r="I188" s="300">
        <v>1.2484794856344705</v>
      </c>
      <c r="J188" s="300">
        <f>SUM(G188:I188)</f>
        <v>5.7023772597715077</v>
      </c>
      <c r="K188" s="300"/>
      <c r="L188" s="300">
        <v>2.015465145057123</v>
      </c>
      <c r="M188" s="300">
        <v>2.9845309532679232</v>
      </c>
      <c r="N188" s="300">
        <v>0.96890602819066307</v>
      </c>
      <c r="O188" s="300">
        <f>SUM(L188:N188)</f>
        <v>5.968902126515709</v>
      </c>
      <c r="P188" s="300"/>
      <c r="Q188" s="300">
        <v>1.9750465235756325</v>
      </c>
      <c r="R188" s="300">
        <v>3.1251239866830276</v>
      </c>
      <c r="S188" s="300">
        <v>0.86666737070508637</v>
      </c>
      <c r="T188" s="300">
        <f>SUM(Q188:S188)</f>
        <v>5.9668378809637472</v>
      </c>
      <c r="U188" s="300"/>
      <c r="V188" s="300">
        <v>2.0322096845330586</v>
      </c>
      <c r="W188" s="300">
        <v>3.4148935476029925</v>
      </c>
      <c r="X188" s="300">
        <v>0.97783999411181777</v>
      </c>
      <c r="Y188" s="300">
        <f>SUM(V188:X188)</f>
        <v>6.4249432262478692</v>
      </c>
    </row>
    <row r="189" spans="1:25" x14ac:dyDescent="0.2">
      <c r="A189" s="260" t="s">
        <v>364</v>
      </c>
      <c r="B189" s="300">
        <v>2.1768650259626128</v>
      </c>
      <c r="C189" s="300">
        <v>2.1266523998728686</v>
      </c>
      <c r="D189" s="300">
        <v>2.0114587282688907</v>
      </c>
      <c r="E189" s="300">
        <f t="shared" ref="E189:E190" si="299">SUM(B189:D189)</f>
        <v>6.3149761541043725</v>
      </c>
      <c r="F189" s="300"/>
      <c r="G189" s="300">
        <v>2.7027199143443448</v>
      </c>
      <c r="H189" s="300">
        <v>1.6457601610125669</v>
      </c>
      <c r="I189" s="300">
        <v>2.716142664871585</v>
      </c>
      <c r="J189" s="300">
        <f t="shared" ref="J189:J190" si="300">SUM(G189:I189)</f>
        <v>7.0646227402284971</v>
      </c>
      <c r="K189" s="300"/>
      <c r="L189" s="300">
        <v>2.2290910289275097</v>
      </c>
      <c r="M189" s="300">
        <v>1.7080483907176869</v>
      </c>
      <c r="N189" s="300">
        <v>2.0929584538390915</v>
      </c>
      <c r="O189" s="300">
        <f t="shared" ref="O189:O190" si="301">SUM(L189:N189)</f>
        <v>6.0300978734842881</v>
      </c>
      <c r="P189" s="300"/>
      <c r="Q189" s="300">
        <v>2.3370086196659634</v>
      </c>
      <c r="R189" s="300">
        <v>1.8497785705575533</v>
      </c>
      <c r="S189" s="300">
        <v>1.9703749288127477</v>
      </c>
      <c r="T189" s="300">
        <f t="shared" ref="T189:T190" si="302">SUM(Q189:S189)</f>
        <v>6.1571621190362649</v>
      </c>
      <c r="U189" s="300"/>
      <c r="V189" s="300">
        <v>2.5823001696506394</v>
      </c>
      <c r="W189" s="300">
        <v>2.114776526181942</v>
      </c>
      <c r="X189" s="300">
        <v>2.1669800779195465</v>
      </c>
      <c r="Y189" s="300">
        <f t="shared" ref="Y189:Y190" si="303">SUM(V189:X189)</f>
        <v>6.8640567737521287</v>
      </c>
    </row>
    <row r="190" spans="1:25" x14ac:dyDescent="0.2">
      <c r="A190" s="264" t="s">
        <v>363</v>
      </c>
      <c r="B190" s="301">
        <f>SUM(B188:B189)</f>
        <v>3.9313532558337325</v>
      </c>
      <c r="C190" s="301">
        <f t="shared" ref="C190" si="304">SUM(C188:C189)</f>
        <v>5.0974365637384462</v>
      </c>
      <c r="D190" s="301">
        <f t="shared" ref="D190" si="305">SUM(D188:D189)</f>
        <v>3.1752101804278405</v>
      </c>
      <c r="E190" s="301">
        <f t="shared" si="299"/>
        <v>12.204000000000018</v>
      </c>
      <c r="F190" s="301"/>
      <c r="G190" s="301">
        <f>SUM(G188:G189)</f>
        <v>4.4295076544064216</v>
      </c>
      <c r="H190" s="301">
        <f t="shared" ref="H190" si="306">SUM(H188:H189)</f>
        <v>4.3728701950875273</v>
      </c>
      <c r="I190" s="301">
        <f t="shared" ref="I190" si="307">SUM(I188:I189)</f>
        <v>3.9646221505060555</v>
      </c>
      <c r="J190" s="301">
        <f t="shared" si="300"/>
        <v>12.767000000000005</v>
      </c>
      <c r="K190" s="301"/>
      <c r="L190" s="301">
        <f>SUM(L188:L189)</f>
        <v>4.2445561739846323</v>
      </c>
      <c r="M190" s="301">
        <f t="shared" ref="M190" si="308">SUM(M188:M189)</f>
        <v>4.6925793439856101</v>
      </c>
      <c r="N190" s="301">
        <f t="shared" ref="N190" si="309">SUM(N188:N189)</f>
        <v>3.0618644820297547</v>
      </c>
      <c r="O190" s="301">
        <f t="shared" si="301"/>
        <v>11.998999999999997</v>
      </c>
      <c r="P190" s="301"/>
      <c r="Q190" s="301">
        <f>SUM(Q188:Q189)</f>
        <v>4.3120551432415954</v>
      </c>
      <c r="R190" s="301">
        <f t="shared" ref="R190" si="310">SUM(R188:R189)</f>
        <v>4.9749025572405809</v>
      </c>
      <c r="S190" s="301">
        <f t="shared" ref="S190" si="311">SUM(S188:S189)</f>
        <v>2.8370422995178339</v>
      </c>
      <c r="T190" s="301">
        <f t="shared" si="302"/>
        <v>12.124000000000009</v>
      </c>
      <c r="U190" s="301"/>
      <c r="V190" s="301">
        <f>SUM(V188:V189)</f>
        <v>4.614509854183698</v>
      </c>
      <c r="W190" s="301">
        <f t="shared" ref="W190" si="312">SUM(W188:W189)</f>
        <v>5.5296700737849349</v>
      </c>
      <c r="X190" s="301">
        <f t="shared" ref="X190" si="313">SUM(X188:X189)</f>
        <v>3.1448200720313642</v>
      </c>
      <c r="Y190" s="301">
        <f t="shared" si="303"/>
        <v>13.288999999999998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2.056300391540411</v>
      </c>
      <c r="C197" s="300">
        <v>1.8850051078347414</v>
      </c>
      <c r="D197" s="300">
        <v>1.7575069137031427</v>
      </c>
      <c r="E197" s="300">
        <f>SUM(B197:D197)</f>
        <v>5.6988124130782953</v>
      </c>
      <c r="F197" s="300"/>
      <c r="G197" s="300">
        <v>1.8737924685914973</v>
      </c>
      <c r="H197" s="300">
        <v>1.8234878660914855</v>
      </c>
      <c r="I197" s="300">
        <v>1.9657656904104068</v>
      </c>
      <c r="J197" s="300">
        <f>SUM(G197:I197)</f>
        <v>5.6630460250933901</v>
      </c>
      <c r="K197" s="300"/>
      <c r="L197" s="300">
        <v>1.950136227261587</v>
      </c>
      <c r="M197" s="300">
        <v>1.6366843820277053</v>
      </c>
      <c r="N197" s="300">
        <v>1.9575707321281521</v>
      </c>
      <c r="O197" s="300">
        <f>SUM(L197:N197)</f>
        <v>5.5443913414174446</v>
      </c>
      <c r="P197" s="300"/>
      <c r="Q197" s="300">
        <v>1.8536929947880196</v>
      </c>
      <c r="R197" s="300">
        <v>1.5830127487904073</v>
      </c>
      <c r="S197" s="300">
        <v>1.926716265999501</v>
      </c>
      <c r="T197" s="300">
        <f>SUM(Q197:S197)</f>
        <v>5.3634220095779277</v>
      </c>
      <c r="U197" s="300"/>
      <c r="V197" s="300">
        <v>1.7833795243150186</v>
      </c>
      <c r="W197" s="300">
        <v>1.544408426788864</v>
      </c>
      <c r="X197" s="300">
        <v>1.9115489353735899</v>
      </c>
      <c r="Y197" s="300">
        <f>SUM(V197:X197)</f>
        <v>5.2393368864774725</v>
      </c>
    </row>
    <row r="198" spans="1:25" x14ac:dyDescent="0.2">
      <c r="A198" s="260" t="s">
        <v>364</v>
      </c>
      <c r="B198" s="300">
        <v>2.1300525275915487</v>
      </c>
      <c r="C198" s="300">
        <v>0.61261854946910899</v>
      </c>
      <c r="D198" s="300">
        <v>0.8105165098610484</v>
      </c>
      <c r="E198" s="300">
        <f t="shared" ref="E198:E199" si="314">SUM(B198:D198)</f>
        <v>3.5531875869217062</v>
      </c>
      <c r="F198" s="300"/>
      <c r="G198" s="300">
        <v>1.6544384937334096</v>
      </c>
      <c r="H198" s="300">
        <v>0.84060502091217271</v>
      </c>
      <c r="I198" s="300">
        <v>0.61391046026102469</v>
      </c>
      <c r="J198" s="300">
        <f t="shared" ref="J198:J199" si="315">SUM(G198:I198)</f>
        <v>3.1089539749066066</v>
      </c>
      <c r="K198" s="300"/>
      <c r="L198" s="300">
        <v>1.7239304833793325</v>
      </c>
      <c r="M198" s="300">
        <v>0.74345048749526377</v>
      </c>
      <c r="N198" s="300">
        <v>0.44322768770796828</v>
      </c>
      <c r="O198" s="300">
        <f t="shared" ref="O198:O199" si="316">SUM(L198:N198)</f>
        <v>2.9106086585825643</v>
      </c>
      <c r="P198" s="300"/>
      <c r="Q198" s="300">
        <v>1.7470680378531533</v>
      </c>
      <c r="R198" s="300">
        <v>0.72682861988313363</v>
      </c>
      <c r="S198" s="300">
        <v>0.44868133268578714</v>
      </c>
      <c r="T198" s="300">
        <f t="shared" ref="T198:T199" si="317">SUM(Q198:S198)</f>
        <v>2.9225779904220741</v>
      </c>
      <c r="U198" s="300"/>
      <c r="V198" s="300">
        <v>1.8448260944449626</v>
      </c>
      <c r="W198" s="300">
        <v>0.73494055099442812</v>
      </c>
      <c r="X198" s="300">
        <v>0.47189646808312413</v>
      </c>
      <c r="Y198" s="300">
        <f t="shared" ref="Y198:Y199" si="318">SUM(V198:X198)</f>
        <v>3.0516631135225145</v>
      </c>
    </row>
    <row r="199" spans="1:25" x14ac:dyDescent="0.2">
      <c r="A199" s="264" t="s">
        <v>363</v>
      </c>
      <c r="B199" s="301">
        <f>SUM(B197:B198)</f>
        <v>4.1863529191319593</v>
      </c>
      <c r="C199" s="301">
        <f t="shared" ref="C199" si="319">SUM(C197:C198)</f>
        <v>2.4976236573038504</v>
      </c>
      <c r="D199" s="301">
        <f t="shared" ref="D199" si="320">SUM(D197:D198)</f>
        <v>2.568023423564191</v>
      </c>
      <c r="E199" s="301">
        <f t="shared" si="314"/>
        <v>9.2520000000000007</v>
      </c>
      <c r="F199" s="301"/>
      <c r="G199" s="301">
        <f>SUM(G197:G198)</f>
        <v>3.5282309623249066</v>
      </c>
      <c r="H199" s="301">
        <f t="shared" ref="H199" si="321">SUM(H197:H198)</f>
        <v>2.6640928870036582</v>
      </c>
      <c r="I199" s="301">
        <f t="shared" ref="I199" si="322">SUM(I197:I198)</f>
        <v>2.5796761506714314</v>
      </c>
      <c r="J199" s="301">
        <f t="shared" si="315"/>
        <v>8.7719999999999967</v>
      </c>
      <c r="K199" s="301"/>
      <c r="L199" s="301">
        <f>SUM(L197:L198)</f>
        <v>3.6740667106409193</v>
      </c>
      <c r="M199" s="301">
        <f t="shared" ref="M199" si="323">SUM(M197:M198)</f>
        <v>2.3801348695229692</v>
      </c>
      <c r="N199" s="301">
        <f t="shared" ref="N199" si="324">SUM(N197:N198)</f>
        <v>2.4007984198361205</v>
      </c>
      <c r="O199" s="301">
        <f t="shared" si="316"/>
        <v>8.455000000000009</v>
      </c>
      <c r="P199" s="301"/>
      <c r="Q199" s="301">
        <f>SUM(Q197:Q198)</f>
        <v>3.6007610326411728</v>
      </c>
      <c r="R199" s="301">
        <f t="shared" ref="R199" si="325">SUM(R197:R198)</f>
        <v>2.3098413686735411</v>
      </c>
      <c r="S199" s="301">
        <f t="shared" ref="S199" si="326">SUM(S197:S198)</f>
        <v>2.375397598685288</v>
      </c>
      <c r="T199" s="301">
        <f t="shared" si="317"/>
        <v>8.2860000000000014</v>
      </c>
      <c r="U199" s="301"/>
      <c r="V199" s="301">
        <f>SUM(V197:V198)</f>
        <v>3.6282056187599814</v>
      </c>
      <c r="W199" s="301">
        <f t="shared" ref="W199" si="327">SUM(W197:W198)</f>
        <v>2.2793489777832923</v>
      </c>
      <c r="X199" s="301">
        <f t="shared" ref="X199" si="328">SUM(X197:X198)</f>
        <v>2.3834454034567143</v>
      </c>
      <c r="Y199" s="301">
        <f t="shared" si="318"/>
        <v>8.2909999999999879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Stoke-on-Trent and Staffordshire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0.31782420520671817</v>
      </c>
      <c r="N7">
        <f>'Ind T4'!C122</f>
        <v>0.45156220068820474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1.8892550533070818</v>
      </c>
      <c r="N9">
        <f>'Ind T4'!C120</f>
        <v>0.74608296919156381</v>
      </c>
    </row>
    <row r="10" spans="1:16" x14ac:dyDescent="0.2">
      <c r="L10" s="13" t="str">
        <f>'Ind T4'!A80</f>
        <v>Education</v>
      </c>
      <c r="M10">
        <f>'Ind T4'!B119</f>
        <v>8.0888406416823599E-2</v>
      </c>
      <c r="N10">
        <f>'Ind T4'!C119</f>
        <v>0.3746476173531299</v>
      </c>
    </row>
    <row r="11" spans="1:16" x14ac:dyDescent="0.2">
      <c r="L11" s="13" t="str">
        <f>'Ind T4'!A79</f>
        <v>Public admin. and defence</v>
      </c>
      <c r="M11">
        <f>'Ind T4'!B118</f>
        <v>-1.3753588801508676</v>
      </c>
      <c r="N11">
        <f>'Ind T4'!C118</f>
        <v>0.32326231210735301</v>
      </c>
    </row>
    <row r="12" spans="1:16" x14ac:dyDescent="0.2">
      <c r="L12" s="1" t="str">
        <f>CONCATENATE("[",'Ind T4'!A78,"]")</f>
        <v>[Non-marketed services]</v>
      </c>
      <c r="M12">
        <f>'Ind T4'!B117</f>
        <v>0.80698846865856488</v>
      </c>
      <c r="N12">
        <f>'Ind T4'!C117</f>
        <v>0.57202149131341251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-1.7855028204113332</v>
      </c>
      <c r="N14" s="13">
        <f>'Ind T4'!C115</f>
        <v>-0.13049739943705729</v>
      </c>
    </row>
    <row r="15" spans="1:16" x14ac:dyDescent="0.2">
      <c r="L15" s="13" t="str">
        <f>'Ind T4'!A75</f>
        <v>Arts and entertainment</v>
      </c>
      <c r="M15" s="13">
        <f>'Ind T4'!B114</f>
        <v>-0.33823576714718806</v>
      </c>
      <c r="N15" s="13">
        <f>'Ind T4'!C114</f>
        <v>0.68307782244008131</v>
      </c>
    </row>
    <row r="16" spans="1:16" x14ac:dyDescent="0.2">
      <c r="L16" s="13" t="str">
        <f>'Ind T4'!A74</f>
        <v>Support services</v>
      </c>
      <c r="M16" s="13">
        <f>'Ind T4'!B113</f>
        <v>0.46479983480995912</v>
      </c>
      <c r="N16" s="13">
        <f>'Ind T4'!C113</f>
        <v>0.90416091855527458</v>
      </c>
    </row>
    <row r="17" spans="12:14" x14ac:dyDescent="0.2">
      <c r="L17" s="13" t="str">
        <f>'Ind T4'!A73</f>
        <v>Professional services</v>
      </c>
      <c r="M17" s="13">
        <f>'Ind T4'!B112</f>
        <v>2.2694741532384821</v>
      </c>
      <c r="N17" s="13">
        <f>'Ind T4'!C112</f>
        <v>0.55774406685469291</v>
      </c>
    </row>
    <row r="18" spans="12:14" x14ac:dyDescent="0.2">
      <c r="L18" s="13" t="str">
        <f>'Ind T4'!A72</f>
        <v>Real estate</v>
      </c>
      <c r="M18" s="13">
        <f>'Ind T4'!B111</f>
        <v>1.2777605966273864</v>
      </c>
      <c r="N18" s="13">
        <f>'Ind T4'!C111</f>
        <v>0.83800270753533468</v>
      </c>
    </row>
    <row r="19" spans="12:14" x14ac:dyDescent="0.2">
      <c r="L19" t="str">
        <f>'Ind T4'!A71</f>
        <v>Finance and insurance</v>
      </c>
      <c r="M19">
        <f>'Ind T4'!B110</f>
        <v>-7.7564402610548537</v>
      </c>
      <c r="N19">
        <f>'Ind T4'!C110</f>
        <v>-0.33429929366038946</v>
      </c>
    </row>
    <row r="20" spans="12:14" x14ac:dyDescent="0.2">
      <c r="L20" t="str">
        <f>'Ind T4'!A70</f>
        <v>Information technology</v>
      </c>
      <c r="M20">
        <f>'Ind T4'!B109</f>
        <v>5.1890752658227735</v>
      </c>
      <c r="N20">
        <f>'Ind T4'!C109</f>
        <v>0.87827476117663394</v>
      </c>
    </row>
    <row r="21" spans="12:14" x14ac:dyDescent="0.2">
      <c r="L21" t="str">
        <f>'Ind T4'!A69</f>
        <v>Media</v>
      </c>
      <c r="M21">
        <f>'Ind T4'!B108</f>
        <v>5.4425951445213894</v>
      </c>
      <c r="N21">
        <f>'Ind T4'!C108</f>
        <v>-1.2766504586447791E-2</v>
      </c>
    </row>
    <row r="22" spans="12:14" x14ac:dyDescent="0.2">
      <c r="L22" s="1" t="str">
        <f>CONCATENATE("[",'Ind T4'!A68,"]")</f>
        <v>[Business and other services]</v>
      </c>
      <c r="M22">
        <f>'Ind T4'!B107</f>
        <v>0.40126064611576417</v>
      </c>
      <c r="N22">
        <f>'Ind T4'!C107</f>
        <v>0.58772650048697361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2.2716447498483561</v>
      </c>
      <c r="N24">
        <f>'Ind T4'!C105</f>
        <v>1.3960627968728323</v>
      </c>
    </row>
    <row r="25" spans="12:14" x14ac:dyDescent="0.2">
      <c r="L25" s="13" t="str">
        <f>'Ind T4'!A65</f>
        <v>Transport and storage</v>
      </c>
      <c r="M25">
        <f>'Ind T4'!B104</f>
        <v>3.0088176938601885</v>
      </c>
      <c r="N25">
        <f>'Ind T4'!C104</f>
        <v>1.1520033174322153</v>
      </c>
    </row>
    <row r="26" spans="12:14" x14ac:dyDescent="0.2">
      <c r="L26" s="13" t="str">
        <f>'Ind T4'!A64</f>
        <v>Wholesale and retail trade</v>
      </c>
      <c r="M26">
        <f>'Ind T4'!B103</f>
        <v>-2.2947888388691662</v>
      </c>
      <c r="N26">
        <f>'Ind T4'!C103</f>
        <v>0.14020843599269472</v>
      </c>
    </row>
    <row r="27" spans="12:14" x14ac:dyDescent="0.2">
      <c r="L27" s="1" t="str">
        <f>CONCATENATE("[",'Ind T4'!A63,"]")</f>
        <v>[Trade, accomod. and transport]</v>
      </c>
      <c r="M27">
        <f>'Ind T4'!B102</f>
        <v>-6.5692253468507822E-2</v>
      </c>
      <c r="N27">
        <f>'Ind T4'!C102</f>
        <v>0.70573968439637813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3.0520308363329196</v>
      </c>
      <c r="N29">
        <f>'Ind T4'!C100</f>
        <v>8.3655678839722469E-2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0.28164475853913462</v>
      </c>
      <c r="N31">
        <f>'Ind T4'!C98</f>
        <v>-0.66732131444083853</v>
      </c>
    </row>
    <row r="32" spans="12:14" x14ac:dyDescent="0.2">
      <c r="L32" s="13" t="str">
        <f>'Ind T4'!A58</f>
        <v>Engineering</v>
      </c>
      <c r="M32">
        <f>'Ind T4'!B97</f>
        <v>-3.8993240506523197</v>
      </c>
      <c r="N32">
        <f>'Ind T4'!C97</f>
        <v>-5.2349576641275153E-2</v>
      </c>
    </row>
    <row r="33" spans="12:14" x14ac:dyDescent="0.2">
      <c r="L33" s="13" t="str">
        <f>'Ind T4'!A57</f>
        <v>Food drink and tobacco</v>
      </c>
      <c r="M33">
        <f>'Ind T4'!B96</f>
        <v>-2.2852231575911097</v>
      </c>
      <c r="N33">
        <f>'Ind T4'!C96</f>
        <v>-0.14136741745118808</v>
      </c>
    </row>
    <row r="34" spans="12:14" x14ac:dyDescent="0.2">
      <c r="L34" s="1" t="str">
        <f>CONCATENATE("[",'Ind T4'!A56,"]")</f>
        <v>[Manufacturing]</v>
      </c>
      <c r="M34">
        <f>'Ind T4'!B95</f>
        <v>-0.7370192163988154</v>
      </c>
      <c r="N34">
        <f>'Ind T4'!C95</f>
        <v>-0.51240832280990967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5.5536367754292604</v>
      </c>
      <c r="N36">
        <f>'Ind T4'!C93</f>
        <v>0.23451745373779254</v>
      </c>
    </row>
    <row r="37" spans="12:14" x14ac:dyDescent="0.2">
      <c r="L37" s="13" t="str">
        <f>'Ind T4'!A53</f>
        <v>Electricity and gas</v>
      </c>
      <c r="M37">
        <f>'Ind T4'!B92</f>
        <v>-1.2367095669901906</v>
      </c>
      <c r="N37">
        <f>'Ind T4'!C92</f>
        <v>-0.51175963311942407</v>
      </c>
    </row>
    <row r="38" spans="12:14" x14ac:dyDescent="0.2">
      <c r="L38" s="13" t="str">
        <f>'Ind T4'!A52</f>
        <v>Mining and quarrying</v>
      </c>
      <c r="M38">
        <f>'Ind T4'!B91</f>
        <v>17.844539784792236</v>
      </c>
      <c r="N38">
        <f>'Ind T4'!C91</f>
        <v>-6.2798906482843257</v>
      </c>
    </row>
    <row r="39" spans="12:14" x14ac:dyDescent="0.2">
      <c r="L39" s="45" t="str">
        <f>'Ind T4'!A51</f>
        <v>Agriculture</v>
      </c>
      <c r="M39">
        <f>'Ind T4'!B90</f>
        <v>-10.081306441625559</v>
      </c>
      <c r="N39">
        <f>'Ind T4'!C90</f>
        <v>0.31507206146532685</v>
      </c>
    </row>
    <row r="40" spans="12:14" x14ac:dyDescent="0.2">
      <c r="L40" s="1" t="str">
        <f>CONCATENATE("[",'Ind T4'!A50,"]")</f>
        <v>[Primary sector and utilities]</v>
      </c>
      <c r="M40">
        <f>'Ind T4'!B89</f>
        <v>-4.3010092098147439</v>
      </c>
      <c r="N40">
        <f>'Ind T4'!C89</f>
        <v>-9.1469746976347022E-2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Stoke-on-Trent and Staffordshire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11.365999999999989</v>
      </c>
      <c r="N5" s="11">
        <f t="shared" ref="N5:AL5" si="1">SUM(N6:N9)</f>
        <v>8.0129999999999981</v>
      </c>
      <c r="O5" s="11">
        <f t="shared" si="1"/>
        <v>9.3330000000000055</v>
      </c>
      <c r="P5" s="11">
        <f t="shared" si="1"/>
        <v>8.7700000000000173</v>
      </c>
      <c r="Q5" s="11">
        <f t="shared" si="1"/>
        <v>8.5400000000000027</v>
      </c>
      <c r="R5" s="11">
        <f t="shared" si="1"/>
        <v>8.3159999999999918</v>
      </c>
      <c r="S5" s="11">
        <f t="shared" si="1"/>
        <v>7.440999999999991</v>
      </c>
      <c r="T5" s="11">
        <f t="shared" si="1"/>
        <v>7.0030000000000001</v>
      </c>
      <c r="U5" s="11">
        <f t="shared" si="1"/>
        <v>9.9119999999999955</v>
      </c>
      <c r="V5" s="11">
        <f t="shared" si="1"/>
        <v>8.5100000000000016</v>
      </c>
      <c r="W5" s="11">
        <f t="shared" si="1"/>
        <v>6.6750000000000007</v>
      </c>
      <c r="X5" s="11">
        <f t="shared" si="1"/>
        <v>6.6229999999999976</v>
      </c>
      <c r="Y5" s="11">
        <f t="shared" si="1"/>
        <v>6.6169999999999884</v>
      </c>
      <c r="Z5" s="11">
        <f t="shared" si="1"/>
        <v>6.6419999999999995</v>
      </c>
      <c r="AA5" s="11">
        <f t="shared" si="1"/>
        <v>6.6980000000000013</v>
      </c>
      <c r="AB5" s="11">
        <f t="shared" si="1"/>
        <v>6.6960000000000086</v>
      </c>
      <c r="AC5" s="11">
        <f t="shared" si="1"/>
        <v>6.6929999999999996</v>
      </c>
      <c r="AD5" s="11">
        <f t="shared" si="1"/>
        <v>6.6830000000000016</v>
      </c>
      <c r="AE5" s="11">
        <f t="shared" si="1"/>
        <v>6.6679999999999993</v>
      </c>
      <c r="AF5" s="11">
        <f t="shared" si="1"/>
        <v>6.653000000000004</v>
      </c>
      <c r="AG5" s="11">
        <f t="shared" si="1"/>
        <v>6.6429999999999945</v>
      </c>
      <c r="AH5" s="11">
        <f t="shared" si="1"/>
        <v>6.6300000000000008</v>
      </c>
      <c r="AI5" s="11">
        <f t="shared" si="1"/>
        <v>6.620000000000001</v>
      </c>
      <c r="AJ5" s="11">
        <f t="shared" si="1"/>
        <v>6.6059999999999972</v>
      </c>
      <c r="AK5" s="11">
        <f t="shared" si="1"/>
        <v>6.5959999999999948</v>
      </c>
      <c r="AL5" s="11">
        <f t="shared" si="1"/>
        <v>6.5839999999999979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7.8069999999999915</v>
      </c>
      <c r="N6" s="11">
        <v>4.9759999999999964</v>
      </c>
      <c r="O6" s="11">
        <v>5.7260000000000026</v>
      </c>
      <c r="P6" s="11">
        <v>5.9740000000000162</v>
      </c>
      <c r="Q6" s="11">
        <v>5.6749999999999998</v>
      </c>
      <c r="R6" s="11">
        <v>5.9149999999999983</v>
      </c>
      <c r="S6" s="11">
        <v>5.1949999999999914</v>
      </c>
      <c r="T6" s="11">
        <v>3.8880000000000021</v>
      </c>
      <c r="U6" s="11">
        <v>7.1569999999999974</v>
      </c>
      <c r="V6" s="11">
        <v>5.1690000000000005</v>
      </c>
      <c r="W6" s="11">
        <v>3.4770000000000021</v>
      </c>
      <c r="X6" s="11">
        <v>3.5169999999999999</v>
      </c>
      <c r="Y6" s="11">
        <v>3.5529999999999937</v>
      </c>
      <c r="Z6" s="11">
        <v>3.6049999999999991</v>
      </c>
      <c r="AA6" s="11">
        <v>3.6429999999999958</v>
      </c>
      <c r="AB6" s="11">
        <v>3.6410000000000089</v>
      </c>
      <c r="AC6" s="11">
        <v>3.6409999999999947</v>
      </c>
      <c r="AD6" s="11">
        <v>3.6410000000000031</v>
      </c>
      <c r="AE6" s="11">
        <v>3.6389999999999967</v>
      </c>
      <c r="AF6" s="11">
        <v>3.6379999999999999</v>
      </c>
      <c r="AG6" s="11">
        <v>3.6399999999999948</v>
      </c>
      <c r="AH6" s="11">
        <v>3.6420000000000012</v>
      </c>
      <c r="AI6" s="11">
        <v>3.6439999999999988</v>
      </c>
      <c r="AJ6" s="11">
        <v>3.6449999999999996</v>
      </c>
      <c r="AK6" s="172">
        <v>3.6449999999999987</v>
      </c>
      <c r="AL6" s="11">
        <v>3.6449999999999974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0.15299999999999994</v>
      </c>
      <c r="N7" s="11">
        <v>0.19199999999999964</v>
      </c>
      <c r="O7" s="11">
        <v>0.46000000000000085</v>
      </c>
      <c r="P7" s="11">
        <v>0.1860000000000005</v>
      </c>
      <c r="Q7" s="11">
        <v>5.8999999999999941E-2</v>
      </c>
      <c r="R7" s="11">
        <v>0.22000000000000069</v>
      </c>
      <c r="S7" s="11">
        <v>8.1000000000000252E-2</v>
      </c>
      <c r="T7" s="11">
        <v>0.17399999999999971</v>
      </c>
      <c r="U7" s="11">
        <v>0.31400000000000011</v>
      </c>
      <c r="V7" s="11">
        <v>0.46600000000000091</v>
      </c>
      <c r="W7" s="11">
        <v>0.50000000000000111</v>
      </c>
      <c r="X7" s="11">
        <v>0.45599999999999874</v>
      </c>
      <c r="Y7" s="11">
        <v>0.43800000000000111</v>
      </c>
      <c r="Z7" s="11">
        <v>0.40300000000000047</v>
      </c>
      <c r="AA7" s="11">
        <v>0.36899999999999966</v>
      </c>
      <c r="AB7" s="11">
        <v>0.34199999999999919</v>
      </c>
      <c r="AC7" s="11">
        <v>0.31999999999999956</v>
      </c>
      <c r="AD7" s="11">
        <v>0.30000000000000032</v>
      </c>
      <c r="AE7" s="11">
        <v>0.28099999999999981</v>
      </c>
      <c r="AF7" s="11">
        <v>0.26400000000000029</v>
      </c>
      <c r="AG7" s="11">
        <v>0.24999999999999992</v>
      </c>
      <c r="AH7" s="11">
        <v>0.23500000000000051</v>
      </c>
      <c r="AI7" s="11">
        <v>0.22200000000000011</v>
      </c>
      <c r="AJ7" s="11">
        <v>0.20900000000000027</v>
      </c>
      <c r="AK7" s="172">
        <v>0.19900000000000007</v>
      </c>
      <c r="AL7" s="11">
        <v>0.18900000000000031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1.6629999999999989</v>
      </c>
      <c r="N8" s="11">
        <v>1.0709999999999997</v>
      </c>
      <c r="O8" s="11">
        <v>1.1080000000000025</v>
      </c>
      <c r="P8" s="11">
        <v>0.94500000000000084</v>
      </c>
      <c r="Q8" s="11">
        <v>0.86300000000000066</v>
      </c>
      <c r="R8" s="11">
        <v>0.43099999999999999</v>
      </c>
      <c r="S8" s="11">
        <v>0.61100000000000032</v>
      </c>
      <c r="T8" s="11">
        <v>0.69400000000000128</v>
      </c>
      <c r="U8" s="11">
        <v>0.33200000000000035</v>
      </c>
      <c r="V8" s="11">
        <v>0.35399999999999976</v>
      </c>
      <c r="W8" s="11">
        <v>0.40499999999999936</v>
      </c>
      <c r="X8" s="11">
        <v>0.39699999999999996</v>
      </c>
      <c r="Y8" s="11">
        <v>0.38699999999999868</v>
      </c>
      <c r="Z8" s="11">
        <v>0.38499999999999979</v>
      </c>
      <c r="AA8" s="11">
        <v>0.38299999999999956</v>
      </c>
      <c r="AB8" s="11">
        <v>0.38200000000000012</v>
      </c>
      <c r="AC8" s="11">
        <v>0.38099999999999978</v>
      </c>
      <c r="AD8" s="11">
        <v>0.38</v>
      </c>
      <c r="AE8" s="11">
        <v>0.37899999999999961</v>
      </c>
      <c r="AF8" s="11">
        <v>0.37800000000000006</v>
      </c>
      <c r="AG8" s="11">
        <v>0.37800000000000039</v>
      </c>
      <c r="AH8" s="11">
        <v>0.37700000000000067</v>
      </c>
      <c r="AI8" s="11">
        <v>0.37700000000000067</v>
      </c>
      <c r="AJ8" s="11">
        <v>0.37599999999999889</v>
      </c>
      <c r="AK8" s="172">
        <v>0.37599999999999978</v>
      </c>
      <c r="AL8" s="11">
        <v>0.37500000000000089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1.7429999999999983</v>
      </c>
      <c r="N9" s="11">
        <v>1.7740000000000025</v>
      </c>
      <c r="O9" s="11">
        <v>2.0389999999999993</v>
      </c>
      <c r="P9" s="11">
        <v>1.6649999999999987</v>
      </c>
      <c r="Q9" s="11">
        <v>1.9430000000000018</v>
      </c>
      <c r="R9" s="11">
        <v>1.7499999999999938</v>
      </c>
      <c r="S9" s="11">
        <v>1.5539999999999985</v>
      </c>
      <c r="T9" s="11">
        <v>2.2469999999999959</v>
      </c>
      <c r="U9" s="11">
        <v>2.1089999999999978</v>
      </c>
      <c r="V9" s="11">
        <v>2.5209999999999995</v>
      </c>
      <c r="W9" s="11">
        <v>2.2929999999999988</v>
      </c>
      <c r="X9" s="11">
        <v>2.2529999999999992</v>
      </c>
      <c r="Y9" s="11">
        <v>2.2389999999999954</v>
      </c>
      <c r="Z9" s="11">
        <v>2.249000000000001</v>
      </c>
      <c r="AA9" s="11">
        <v>2.303000000000007</v>
      </c>
      <c r="AB9" s="11">
        <v>2.331</v>
      </c>
      <c r="AC9" s="11">
        <v>2.3510000000000066</v>
      </c>
      <c r="AD9" s="11">
        <v>2.3619999999999983</v>
      </c>
      <c r="AE9" s="11">
        <v>2.3690000000000033</v>
      </c>
      <c r="AF9" s="11">
        <v>2.3730000000000033</v>
      </c>
      <c r="AG9" s="11">
        <v>2.3749999999999991</v>
      </c>
      <c r="AH9" s="11">
        <v>2.375999999999999</v>
      </c>
      <c r="AI9" s="11">
        <v>2.3770000000000011</v>
      </c>
      <c r="AJ9" s="11">
        <v>2.3759999999999986</v>
      </c>
      <c r="AK9" s="172">
        <v>2.3759999999999963</v>
      </c>
      <c r="AL9" s="11">
        <v>2.3749999999999987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35.772999999999975</v>
      </c>
      <c r="N11" s="11">
        <f t="shared" si="2"/>
        <v>34.09399999999993</v>
      </c>
      <c r="O11" s="11">
        <f t="shared" si="2"/>
        <v>35.832000000000015</v>
      </c>
      <c r="P11" s="11">
        <f t="shared" si="2"/>
        <v>36.456999999999979</v>
      </c>
      <c r="Q11" s="11">
        <f t="shared" si="2"/>
        <v>36.752999999999986</v>
      </c>
      <c r="R11" s="11">
        <f t="shared" ref="R11" si="3">SUM(R12:R14)</f>
        <v>38.19699999999996</v>
      </c>
      <c r="S11" s="11">
        <f t="shared" ref="S11" si="4">SUM(S12:S14)</f>
        <v>37.860999999999891</v>
      </c>
      <c r="T11" s="11">
        <f t="shared" ref="T11" si="5">SUM(T12:T14)</f>
        <v>37.143000000000029</v>
      </c>
      <c r="U11" s="11">
        <f t="shared" ref="U11" si="6">SUM(U12:U14)</f>
        <v>39.323000000000022</v>
      </c>
      <c r="V11" s="11">
        <f t="shared" ref="V11" si="7">SUM(V12:V14)</f>
        <v>38.390000000000057</v>
      </c>
      <c r="W11" s="11">
        <f t="shared" ref="W11" si="8">SUM(W12:W14)</f>
        <v>36.809999999999974</v>
      </c>
      <c r="X11" s="11">
        <f t="shared" ref="X11" si="9">SUM(X12:X14)</f>
        <v>37.585000000000065</v>
      </c>
      <c r="Y11" s="11">
        <f t="shared" ref="Y11" si="10">SUM(Y12:Y14)</f>
        <v>37.467000000000098</v>
      </c>
      <c r="Z11" s="11">
        <f t="shared" ref="Z11" si="11">SUM(Z12:Z14)</f>
        <v>37.489999999999966</v>
      </c>
      <c r="AA11" s="11">
        <f t="shared" ref="AA11" si="12">SUM(AA12:AA14)</f>
        <v>37.393999999999977</v>
      </c>
      <c r="AB11" s="11">
        <f t="shared" ref="AB11" si="13">SUM(AB12:AB14)</f>
        <v>37.072999999999951</v>
      </c>
      <c r="AC11" s="11">
        <f t="shared" ref="AC11" si="14">SUM(AC12:AC14)</f>
        <v>36.72099999999994</v>
      </c>
      <c r="AD11" s="11">
        <f>SUM(AD12:AD14)</f>
        <v>36.358999999999938</v>
      </c>
      <c r="AE11" s="11">
        <f t="shared" ref="AE11" si="15">SUM(AE12:AE14)</f>
        <v>36.017999999999994</v>
      </c>
      <c r="AF11" s="11">
        <f t="shared" ref="AF11" si="16">SUM(AF12:AF14)</f>
        <v>35.69399999999996</v>
      </c>
      <c r="AG11" s="11">
        <f t="shared" ref="AG11:AL11" si="17">SUM(AG12:AG14)</f>
        <v>35.427999999999962</v>
      </c>
      <c r="AH11" s="11">
        <f t="shared" si="17"/>
        <v>35.13300000000001</v>
      </c>
      <c r="AI11" s="11">
        <f t="shared" si="17"/>
        <v>34.851999999999947</v>
      </c>
      <c r="AJ11" s="11">
        <f t="shared" si="17"/>
        <v>34.582000000000022</v>
      </c>
      <c r="AK11" s="11">
        <f t="shared" si="17"/>
        <v>34.323999999999927</v>
      </c>
      <c r="AL11" s="11">
        <f t="shared" si="17"/>
        <v>34.079999999999941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3.4209999999999865</v>
      </c>
      <c r="N12" s="11">
        <v>3.5100000000000091</v>
      </c>
      <c r="O12" s="11">
        <v>3.2799999999999963</v>
      </c>
      <c r="P12" s="11">
        <v>3.4230000000000045</v>
      </c>
      <c r="Q12" s="11">
        <v>3.5330000000000106</v>
      </c>
      <c r="R12" s="11">
        <v>3.5819999999999927</v>
      </c>
      <c r="S12" s="11">
        <v>4.0979999999999874</v>
      </c>
      <c r="T12" s="11">
        <v>3.3739999999999846</v>
      </c>
      <c r="U12" s="11">
        <v>3.0639999999999974</v>
      </c>
      <c r="V12" s="11">
        <v>3.2199999999999975</v>
      </c>
      <c r="W12" s="11">
        <v>3.1910000000000029</v>
      </c>
      <c r="X12" s="11">
        <v>3.1940000000000004</v>
      </c>
      <c r="Y12" s="11">
        <v>3.1989999999999914</v>
      </c>
      <c r="Z12" s="11">
        <v>3.2229999999999981</v>
      </c>
      <c r="AA12" s="11">
        <v>3.2240000000000002</v>
      </c>
      <c r="AB12" s="11">
        <v>3.21200000000001</v>
      </c>
      <c r="AC12" s="11">
        <v>3.2070000000000007</v>
      </c>
      <c r="AD12" s="11">
        <v>3.2</v>
      </c>
      <c r="AE12" s="11">
        <v>3.1909999999999941</v>
      </c>
      <c r="AF12" s="11">
        <v>3.1820000000000062</v>
      </c>
      <c r="AG12" s="11">
        <v>3.1730000000000067</v>
      </c>
      <c r="AH12" s="11">
        <v>3.1639999999999997</v>
      </c>
      <c r="AI12" s="11">
        <v>3.154999999999998</v>
      </c>
      <c r="AJ12" s="11">
        <v>3.1449999999999987</v>
      </c>
      <c r="AK12" s="172">
        <v>3.134999999999998</v>
      </c>
      <c r="AL12" s="11">
        <v>3.1239999999999917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7.1910000000000034</v>
      </c>
      <c r="N13" s="11">
        <v>7.9599999999999662</v>
      </c>
      <c r="O13" s="11">
        <v>8.4409999999999883</v>
      </c>
      <c r="P13" s="11">
        <v>7.7250000000000201</v>
      </c>
      <c r="Q13" s="11">
        <v>7.7219999999999818</v>
      </c>
      <c r="R13" s="11">
        <v>7.6409999999999938</v>
      </c>
      <c r="S13" s="11">
        <v>7.4169999999999998</v>
      </c>
      <c r="T13" s="11">
        <v>6.9240000000000217</v>
      </c>
      <c r="U13" s="11">
        <v>7.367000000000016</v>
      </c>
      <c r="V13" s="11">
        <v>6.8180000000000183</v>
      </c>
      <c r="W13" s="11">
        <v>6.2629999999999866</v>
      </c>
      <c r="X13" s="11">
        <v>6.5840000000000094</v>
      </c>
      <c r="Y13" s="11">
        <v>6.6040000000000161</v>
      </c>
      <c r="Z13" s="11">
        <v>6.7159999999999931</v>
      </c>
      <c r="AA13" s="11">
        <v>6.7810000000000032</v>
      </c>
      <c r="AB13" s="11">
        <v>6.789000000000005</v>
      </c>
      <c r="AC13" s="11">
        <v>6.7300000000000155</v>
      </c>
      <c r="AD13" s="11">
        <v>6.6689999999999889</v>
      </c>
      <c r="AE13" s="11">
        <v>6.6080000000000094</v>
      </c>
      <c r="AF13" s="11">
        <v>6.5469999999999935</v>
      </c>
      <c r="AG13" s="11">
        <v>6.4979999999999736</v>
      </c>
      <c r="AH13" s="11">
        <v>6.4429999999999934</v>
      </c>
      <c r="AI13" s="11">
        <v>6.3870000000000013</v>
      </c>
      <c r="AJ13" s="11">
        <v>6.3299999999999965</v>
      </c>
      <c r="AK13" s="172">
        <v>6.2720000000000011</v>
      </c>
      <c r="AL13" s="11">
        <v>6.2139999999999951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25.160999999999987</v>
      </c>
      <c r="N14" s="11">
        <v>22.623999999999956</v>
      </c>
      <c r="O14" s="11">
        <v>24.111000000000029</v>
      </c>
      <c r="P14" s="11">
        <v>25.308999999999955</v>
      </c>
      <c r="Q14" s="11">
        <v>25.497999999999998</v>
      </c>
      <c r="R14" s="11">
        <v>26.973999999999975</v>
      </c>
      <c r="S14" s="11">
        <v>26.345999999999901</v>
      </c>
      <c r="T14" s="11">
        <v>26.845000000000024</v>
      </c>
      <c r="U14" s="11">
        <v>28.89200000000001</v>
      </c>
      <c r="V14" s="11">
        <v>28.352000000000039</v>
      </c>
      <c r="W14" s="11">
        <v>27.35599999999998</v>
      </c>
      <c r="X14" s="11">
        <v>27.807000000000055</v>
      </c>
      <c r="Y14" s="11">
        <v>27.66400000000009</v>
      </c>
      <c r="Z14" s="11">
        <v>27.550999999999974</v>
      </c>
      <c r="AA14" s="11">
        <v>27.388999999999974</v>
      </c>
      <c r="AB14" s="11">
        <v>27.071999999999939</v>
      </c>
      <c r="AC14" s="11">
        <v>26.783999999999924</v>
      </c>
      <c r="AD14" s="11">
        <v>26.489999999999952</v>
      </c>
      <c r="AE14" s="11">
        <v>26.218999999999991</v>
      </c>
      <c r="AF14" s="11">
        <v>25.964999999999964</v>
      </c>
      <c r="AG14" s="11">
        <v>25.75699999999998</v>
      </c>
      <c r="AH14" s="11">
        <v>25.526000000000018</v>
      </c>
      <c r="AI14" s="11">
        <v>25.309999999999945</v>
      </c>
      <c r="AJ14" s="11">
        <v>25.107000000000024</v>
      </c>
      <c r="AK14" s="172">
        <v>24.916999999999931</v>
      </c>
      <c r="AL14" s="11">
        <v>24.741999999999951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22.898999999999969</v>
      </c>
      <c r="N16" s="11">
        <v>20.181999999999963</v>
      </c>
      <c r="O16" s="11">
        <v>20.282000000000014</v>
      </c>
      <c r="P16" s="11">
        <v>21.777999999999942</v>
      </c>
      <c r="Q16" s="11">
        <v>18.25800000000001</v>
      </c>
      <c r="R16" s="11">
        <v>21.404999999999966</v>
      </c>
      <c r="S16" s="11">
        <v>21.967000000000013</v>
      </c>
      <c r="T16" s="11">
        <v>21.832999999999995</v>
      </c>
      <c r="U16" s="11">
        <v>27.717999999999964</v>
      </c>
      <c r="V16" s="11">
        <v>26.308999999999926</v>
      </c>
      <c r="W16" s="11">
        <v>24.876999999999938</v>
      </c>
      <c r="X16" s="11">
        <v>24.411999999999992</v>
      </c>
      <c r="Y16" s="11">
        <v>24.452999999999943</v>
      </c>
      <c r="Z16" s="11">
        <v>24.589000000000048</v>
      </c>
      <c r="AA16" s="11">
        <v>24.723999999999986</v>
      </c>
      <c r="AB16" s="11">
        <v>24.805000000000007</v>
      </c>
      <c r="AC16" s="11">
        <v>24.860999999999944</v>
      </c>
      <c r="AD16" s="11">
        <v>24.863999999999962</v>
      </c>
      <c r="AE16" s="11">
        <v>24.890999999999966</v>
      </c>
      <c r="AF16" s="11">
        <v>24.904999999999937</v>
      </c>
      <c r="AG16" s="11">
        <v>24.945000000000014</v>
      </c>
      <c r="AH16" s="11">
        <v>24.988000000000032</v>
      </c>
      <c r="AI16" s="11">
        <v>25.036000000000104</v>
      </c>
      <c r="AJ16" s="11">
        <v>25.086999999999993</v>
      </c>
      <c r="AK16" s="172">
        <v>25.139000000000042</v>
      </c>
      <c r="AL16" s="11">
        <v>25.190999999999971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85.402999999999935</v>
      </c>
      <c r="N18" s="11">
        <f t="shared" ref="N18:AL18" si="18">SUM(N19:N21)</f>
        <v>80.933999999999912</v>
      </c>
      <c r="O18" s="11">
        <f t="shared" si="18"/>
        <v>89.636000000000109</v>
      </c>
      <c r="P18" s="11">
        <f t="shared" si="18"/>
        <v>88.093000000000046</v>
      </c>
      <c r="Q18" s="11">
        <f t="shared" si="18"/>
        <v>90.155000000000058</v>
      </c>
      <c r="R18" s="11">
        <f t="shared" si="18"/>
        <v>93.588999999999984</v>
      </c>
      <c r="S18" s="11">
        <f t="shared" si="18"/>
        <v>96.542000000000087</v>
      </c>
      <c r="T18" s="11">
        <f t="shared" si="18"/>
        <v>97.659000000000049</v>
      </c>
      <c r="U18" s="11">
        <f t="shared" si="18"/>
        <v>93.115000000000052</v>
      </c>
      <c r="V18" s="11">
        <f t="shared" si="18"/>
        <v>94.964999999999904</v>
      </c>
      <c r="W18" s="11">
        <f t="shared" si="18"/>
        <v>93.282000000000068</v>
      </c>
      <c r="X18" s="11">
        <f t="shared" si="18"/>
        <v>94.804000000000144</v>
      </c>
      <c r="Y18" s="11">
        <f t="shared" si="18"/>
        <v>95.862999999999943</v>
      </c>
      <c r="Z18" s="11">
        <f t="shared" si="18"/>
        <v>96.614000000000047</v>
      </c>
      <c r="AA18" s="11">
        <f t="shared" si="18"/>
        <v>97.350999999999843</v>
      </c>
      <c r="AB18" s="11">
        <f t="shared" si="18"/>
        <v>98.121999999999929</v>
      </c>
      <c r="AC18" s="11">
        <f t="shared" si="18"/>
        <v>98.76299999999992</v>
      </c>
      <c r="AD18" s="11">
        <f t="shared" si="18"/>
        <v>99.355999999999995</v>
      </c>
      <c r="AE18" s="11">
        <f t="shared" si="18"/>
        <v>99.913999999999859</v>
      </c>
      <c r="AF18" s="11">
        <f t="shared" si="18"/>
        <v>100.4560000000001</v>
      </c>
      <c r="AG18" s="11">
        <f t="shared" si="18"/>
        <v>101.01499999999996</v>
      </c>
      <c r="AH18" s="11">
        <f t="shared" si="18"/>
        <v>101.56199999999998</v>
      </c>
      <c r="AI18" s="11">
        <f t="shared" si="18"/>
        <v>102.09699999999995</v>
      </c>
      <c r="AJ18" s="11">
        <f t="shared" si="18"/>
        <v>102.63600000000002</v>
      </c>
      <c r="AK18" s="11">
        <f t="shared" si="18"/>
        <v>103.15300000000013</v>
      </c>
      <c r="AL18" s="11">
        <f t="shared" si="18"/>
        <v>103.66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50.834999999999937</v>
      </c>
      <c r="N19" s="11">
        <v>49.039999999999914</v>
      </c>
      <c r="O19" s="11">
        <v>54.165000000000077</v>
      </c>
      <c r="P19" s="11">
        <v>54.175000000000026</v>
      </c>
      <c r="Q19" s="11">
        <v>54.645000000000074</v>
      </c>
      <c r="R19" s="11">
        <v>53.936000000000057</v>
      </c>
      <c r="S19" s="11">
        <v>54.862000000000002</v>
      </c>
      <c r="T19" s="11">
        <v>54.159000000000049</v>
      </c>
      <c r="U19" s="11">
        <v>52.826999999999998</v>
      </c>
      <c r="V19" s="11">
        <v>49.301999999999936</v>
      </c>
      <c r="W19" s="11">
        <v>48.02500000000007</v>
      </c>
      <c r="X19" s="11">
        <v>48.282000000000053</v>
      </c>
      <c r="Y19" s="11">
        <v>48.341999999999985</v>
      </c>
      <c r="Z19" s="11">
        <v>48.338000000000051</v>
      </c>
      <c r="AA19" s="11">
        <v>48.411999999999885</v>
      </c>
      <c r="AB19" s="11">
        <v>48.508999999999901</v>
      </c>
      <c r="AC19" s="11">
        <v>48.559999999999981</v>
      </c>
      <c r="AD19" s="11">
        <v>48.601999999999983</v>
      </c>
      <c r="AE19" s="11">
        <v>48.637999999999892</v>
      </c>
      <c r="AF19" s="11">
        <v>48.673000000000023</v>
      </c>
      <c r="AG19" s="11">
        <v>48.719999999999956</v>
      </c>
      <c r="AH19" s="11">
        <v>48.774999999999984</v>
      </c>
      <c r="AI19" s="11">
        <v>48.829999999999977</v>
      </c>
      <c r="AJ19" s="11">
        <v>48.903999999999968</v>
      </c>
      <c r="AK19" s="172">
        <v>48.97400000000011</v>
      </c>
      <c r="AL19" s="11">
        <v>49.044999999999995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18.115000000000002</v>
      </c>
      <c r="N20" s="11">
        <v>16.52600000000001</v>
      </c>
      <c r="O20" s="11">
        <v>19.270000000000028</v>
      </c>
      <c r="P20" s="11">
        <v>18.113999999999997</v>
      </c>
      <c r="Q20" s="11">
        <v>17.46299999999999</v>
      </c>
      <c r="R20" s="11">
        <v>21.774999999999963</v>
      </c>
      <c r="S20" s="11">
        <v>22.781000000000098</v>
      </c>
      <c r="T20" s="11">
        <v>22.205999999999992</v>
      </c>
      <c r="U20" s="11">
        <v>21.315999999999999</v>
      </c>
      <c r="V20" s="11">
        <v>26.330999999999982</v>
      </c>
      <c r="W20" s="11">
        <v>25.254000000000012</v>
      </c>
      <c r="X20" s="11">
        <v>27.253000000000121</v>
      </c>
      <c r="Y20" s="11">
        <v>27.352999999999984</v>
      </c>
      <c r="Z20" s="11">
        <v>27.645000000000007</v>
      </c>
      <c r="AA20" s="11">
        <v>27.968999999999941</v>
      </c>
      <c r="AB20" s="11">
        <v>28.188999999999989</v>
      </c>
      <c r="AC20" s="11">
        <v>28.374999999999961</v>
      </c>
      <c r="AD20" s="11">
        <v>28.55599999999999</v>
      </c>
      <c r="AE20" s="11">
        <v>28.731999999999996</v>
      </c>
      <c r="AF20" s="11">
        <v>28.909000000000017</v>
      </c>
      <c r="AG20" s="11">
        <v>29.097999999999999</v>
      </c>
      <c r="AH20" s="11">
        <v>29.275999999999964</v>
      </c>
      <c r="AI20" s="11">
        <v>29.454999999999998</v>
      </c>
      <c r="AJ20" s="11">
        <v>29.633000000000035</v>
      </c>
      <c r="AK20" s="172">
        <v>29.809999999999974</v>
      </c>
      <c r="AL20" s="11">
        <v>29.987999999999992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16.452999999999999</v>
      </c>
      <c r="N21" s="11">
        <v>15.367999999999988</v>
      </c>
      <c r="O21" s="11">
        <v>16.201000000000015</v>
      </c>
      <c r="P21" s="11">
        <v>15.804000000000034</v>
      </c>
      <c r="Q21" s="11">
        <v>18.04699999999999</v>
      </c>
      <c r="R21" s="11">
        <v>17.877999999999975</v>
      </c>
      <c r="S21" s="11">
        <v>18.898999999999983</v>
      </c>
      <c r="T21" s="11">
        <v>21.294000000000011</v>
      </c>
      <c r="U21" s="11">
        <v>18.972000000000047</v>
      </c>
      <c r="V21" s="11">
        <v>19.331999999999983</v>
      </c>
      <c r="W21" s="11">
        <v>20.002999999999982</v>
      </c>
      <c r="X21" s="11">
        <v>19.26899999999997</v>
      </c>
      <c r="Y21" s="11">
        <v>20.167999999999971</v>
      </c>
      <c r="Z21" s="11">
        <v>20.630999999999982</v>
      </c>
      <c r="AA21" s="11">
        <v>20.970000000000013</v>
      </c>
      <c r="AB21" s="11">
        <v>21.424000000000028</v>
      </c>
      <c r="AC21" s="11">
        <v>21.827999999999971</v>
      </c>
      <c r="AD21" s="11">
        <v>22.198000000000022</v>
      </c>
      <c r="AE21" s="11">
        <v>22.543999999999972</v>
      </c>
      <c r="AF21" s="11">
        <v>22.87400000000007</v>
      </c>
      <c r="AG21" s="11">
        <v>23.196999999999999</v>
      </c>
      <c r="AH21" s="11">
        <v>23.511000000000031</v>
      </c>
      <c r="AI21" s="11">
        <v>23.811999999999987</v>
      </c>
      <c r="AJ21" s="11">
        <v>24.099000000000011</v>
      </c>
      <c r="AK21" s="172">
        <v>24.36900000000005</v>
      </c>
      <c r="AL21" s="11">
        <v>24.627000000000006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66.943999999999946</v>
      </c>
      <c r="N23" s="11">
        <f t="shared" ref="N23:AL23" si="19">SUM(N24:N31)</f>
        <v>67.992000000000104</v>
      </c>
      <c r="O23" s="11">
        <f t="shared" si="19"/>
        <v>69.375999999999934</v>
      </c>
      <c r="P23" s="11">
        <f t="shared" si="19"/>
        <v>73.556999999999917</v>
      </c>
      <c r="Q23" s="11">
        <f t="shared" si="19"/>
        <v>72.772999999999996</v>
      </c>
      <c r="R23" s="11">
        <f t="shared" si="19"/>
        <v>76.639000000000038</v>
      </c>
      <c r="S23" s="11">
        <f t="shared" si="19"/>
        <v>80.37600000000009</v>
      </c>
      <c r="T23" s="11">
        <f t="shared" si="19"/>
        <v>79.985000000000028</v>
      </c>
      <c r="U23" s="11">
        <f t="shared" si="19"/>
        <v>80.01100000000001</v>
      </c>
      <c r="V23" s="11">
        <f t="shared" si="19"/>
        <v>80.360000000000014</v>
      </c>
      <c r="W23" s="11">
        <f t="shared" si="19"/>
        <v>78.188999999999993</v>
      </c>
      <c r="X23" s="11">
        <f t="shared" si="19"/>
        <v>79.031999999999982</v>
      </c>
      <c r="Y23" s="11">
        <f t="shared" si="19"/>
        <v>79.216999999999913</v>
      </c>
      <c r="Z23" s="11">
        <f t="shared" si="19"/>
        <v>79.729000000000084</v>
      </c>
      <c r="AA23" s="11">
        <f t="shared" si="19"/>
        <v>80.342999999999989</v>
      </c>
      <c r="AB23" s="11">
        <f t="shared" si="19"/>
        <v>80.755999999999929</v>
      </c>
      <c r="AC23" s="11">
        <f t="shared" si="19"/>
        <v>81.229000000000013</v>
      </c>
      <c r="AD23" s="11">
        <f t="shared" si="19"/>
        <v>81.667000000000087</v>
      </c>
      <c r="AE23" s="11">
        <f t="shared" si="19"/>
        <v>82.112999999999985</v>
      </c>
      <c r="AF23" s="11">
        <f t="shared" si="19"/>
        <v>82.559000000000069</v>
      </c>
      <c r="AG23" s="11">
        <f t="shared" si="19"/>
        <v>83.035999999999959</v>
      </c>
      <c r="AH23" s="11">
        <f t="shared" si="19"/>
        <v>83.503000000000014</v>
      </c>
      <c r="AI23" s="11">
        <f t="shared" si="19"/>
        <v>83.972999999999843</v>
      </c>
      <c r="AJ23" s="11">
        <f t="shared" si="19"/>
        <v>84.441999999999993</v>
      </c>
      <c r="AK23" s="11">
        <f t="shared" si="19"/>
        <v>84.908999999999963</v>
      </c>
      <c r="AL23" s="11">
        <f t="shared" si="19"/>
        <v>85.373000000000005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1.6499999999999995</v>
      </c>
      <c r="N24" s="11">
        <v>0.83099999999999929</v>
      </c>
      <c r="O24" s="11">
        <v>0.87900000000000011</v>
      </c>
      <c r="P24" s="11">
        <v>1.1699999999999988</v>
      </c>
      <c r="Q24" s="11">
        <v>1.5869999999999993</v>
      </c>
      <c r="R24" s="11">
        <v>1.2029999999999981</v>
      </c>
      <c r="S24" s="11">
        <v>1.0220000000000018</v>
      </c>
      <c r="T24" s="11">
        <v>1.2910000000000001</v>
      </c>
      <c r="U24" s="11">
        <v>1.0309999999999986</v>
      </c>
      <c r="V24" s="11">
        <v>1.323999999999997</v>
      </c>
      <c r="W24" s="11">
        <v>1.5680000000000032</v>
      </c>
      <c r="X24" s="11">
        <v>1.5500000000000023</v>
      </c>
      <c r="Y24" s="11">
        <v>1.544999999999999</v>
      </c>
      <c r="Z24" s="11">
        <v>1.5390000000000024</v>
      </c>
      <c r="AA24" s="11">
        <v>1.5350000000000015</v>
      </c>
      <c r="AB24" s="11">
        <v>1.5400000000000005</v>
      </c>
      <c r="AC24" s="11">
        <v>1.5430000000000026</v>
      </c>
      <c r="AD24" s="11">
        <v>1.5460000000000071</v>
      </c>
      <c r="AE24" s="11">
        <v>1.5490000000000022</v>
      </c>
      <c r="AF24" s="11">
        <v>1.5509999999999997</v>
      </c>
      <c r="AG24" s="11">
        <v>1.5530000000000022</v>
      </c>
      <c r="AH24" s="11">
        <v>1.5560000000000007</v>
      </c>
      <c r="AI24" s="11">
        <v>1.5580000000000027</v>
      </c>
      <c r="AJ24" s="11">
        <v>1.5609999999999973</v>
      </c>
      <c r="AK24" s="172">
        <v>1.5629999999999993</v>
      </c>
      <c r="AL24" s="11">
        <v>1.5650000000000013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5.688999999999993</v>
      </c>
      <c r="N25" s="11">
        <v>5.3409999999999975</v>
      </c>
      <c r="O25" s="11">
        <v>5.1750000000000096</v>
      </c>
      <c r="P25" s="11">
        <v>5.8790000000000067</v>
      </c>
      <c r="Q25" s="11">
        <v>5.2409999999999872</v>
      </c>
      <c r="R25" s="11">
        <v>6.3270000000000017</v>
      </c>
      <c r="S25" s="11">
        <v>7.4380000000000193</v>
      </c>
      <c r="T25" s="11">
        <v>7.4779999999999935</v>
      </c>
      <c r="U25" s="11">
        <v>8.2490000000000325</v>
      </c>
      <c r="V25" s="11">
        <v>7.6269999999999971</v>
      </c>
      <c r="W25" s="11">
        <v>8.1479999999999908</v>
      </c>
      <c r="X25" s="11">
        <v>8.3379999999999939</v>
      </c>
      <c r="Y25" s="11">
        <v>8.3969999999999878</v>
      </c>
      <c r="Z25" s="11">
        <v>8.5330000000000119</v>
      </c>
      <c r="AA25" s="11">
        <v>8.6360000000000294</v>
      </c>
      <c r="AB25" s="11">
        <v>8.7169999999999579</v>
      </c>
      <c r="AC25" s="11">
        <v>8.7910000000000181</v>
      </c>
      <c r="AD25" s="11">
        <v>8.8530000000000069</v>
      </c>
      <c r="AE25" s="11">
        <v>8.91099999999998</v>
      </c>
      <c r="AF25" s="11">
        <v>8.9670000000000165</v>
      </c>
      <c r="AG25" s="11">
        <v>9.0279999999999898</v>
      </c>
      <c r="AH25" s="11">
        <v>9.0860000000000145</v>
      </c>
      <c r="AI25" s="11">
        <v>9.1429999999999794</v>
      </c>
      <c r="AJ25" s="11">
        <v>9.1959999999999891</v>
      </c>
      <c r="AK25" s="172">
        <v>9.2450000000000188</v>
      </c>
      <c r="AL25" s="11">
        <v>9.2900000000000027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8.4560000000000191</v>
      </c>
      <c r="N26" s="11">
        <v>6.7410000000000219</v>
      </c>
      <c r="O26" s="11">
        <v>5.5350000000000126</v>
      </c>
      <c r="P26" s="11">
        <v>6.8330000000000011</v>
      </c>
      <c r="Q26" s="11">
        <v>6.5929999999999973</v>
      </c>
      <c r="R26" s="11">
        <v>7.0300000000000198</v>
      </c>
      <c r="S26" s="11">
        <v>5.271000000000007</v>
      </c>
      <c r="T26" s="11">
        <v>5.8459999999999983</v>
      </c>
      <c r="U26" s="11">
        <v>4.857999999999997</v>
      </c>
      <c r="V26" s="11">
        <v>4.6200000000000125</v>
      </c>
      <c r="W26" s="11">
        <v>4.6949999999999896</v>
      </c>
      <c r="X26" s="11">
        <v>4.799999999999998</v>
      </c>
      <c r="Y26" s="11">
        <v>4.7779999999999916</v>
      </c>
      <c r="Z26" s="11">
        <v>4.753000000000009</v>
      </c>
      <c r="AA26" s="11">
        <v>4.7160000000000037</v>
      </c>
      <c r="AB26" s="11">
        <v>4.6899999999999968</v>
      </c>
      <c r="AC26" s="11">
        <v>4.6700000000000035</v>
      </c>
      <c r="AD26" s="11">
        <v>4.6490000000000018</v>
      </c>
      <c r="AE26" s="11">
        <v>4.6279999999999992</v>
      </c>
      <c r="AF26" s="11">
        <v>4.6059999999999803</v>
      </c>
      <c r="AG26" s="11">
        <v>4.5860000000000065</v>
      </c>
      <c r="AH26" s="11">
        <v>4.5610000000000026</v>
      </c>
      <c r="AI26" s="11">
        <v>4.5369999999999928</v>
      </c>
      <c r="AJ26" s="11">
        <v>4.5130000000000043</v>
      </c>
      <c r="AK26" s="172">
        <v>4.4889999999999883</v>
      </c>
      <c r="AL26" s="11">
        <v>4.4649999999999945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2.3639999999999981</v>
      </c>
      <c r="N27" s="11">
        <v>2.9260000000000068</v>
      </c>
      <c r="O27" s="11">
        <v>3.3680000000000017</v>
      </c>
      <c r="P27" s="11">
        <v>3.9780000000000011</v>
      </c>
      <c r="Q27" s="11">
        <v>4.7029999999999923</v>
      </c>
      <c r="R27" s="11">
        <v>4.0889999999999986</v>
      </c>
      <c r="S27" s="11">
        <v>4.3490000000000029</v>
      </c>
      <c r="T27" s="11">
        <v>4.0399999999999965</v>
      </c>
      <c r="U27" s="11">
        <v>3.7909999999999964</v>
      </c>
      <c r="V27" s="11">
        <v>4.3250000000000037</v>
      </c>
      <c r="W27" s="11">
        <v>4.3569999999999967</v>
      </c>
      <c r="X27" s="11">
        <v>4.344999999999998</v>
      </c>
      <c r="Y27" s="11">
        <v>4.320999999999998</v>
      </c>
      <c r="Z27" s="11">
        <v>4.3249999999999851</v>
      </c>
      <c r="AA27" s="11">
        <v>4.3600000000000012</v>
      </c>
      <c r="AB27" s="11">
        <v>4.3959999999999919</v>
      </c>
      <c r="AC27" s="11">
        <v>4.4420000000000055</v>
      </c>
      <c r="AD27" s="11">
        <v>4.4930000000000012</v>
      </c>
      <c r="AE27" s="11">
        <v>4.5469999999999997</v>
      </c>
      <c r="AF27" s="11">
        <v>4.6030000000000078</v>
      </c>
      <c r="AG27" s="11">
        <v>4.6579999999999915</v>
      </c>
      <c r="AH27" s="11">
        <v>4.7150000000000007</v>
      </c>
      <c r="AI27" s="11">
        <v>4.7709999999999928</v>
      </c>
      <c r="AJ27" s="11">
        <v>4.8270000000000053</v>
      </c>
      <c r="AK27" s="172">
        <v>4.8829999999999938</v>
      </c>
      <c r="AL27" s="11">
        <v>4.9379999999999979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10.889999999999983</v>
      </c>
      <c r="N28" s="11">
        <v>14.019999999999989</v>
      </c>
      <c r="O28" s="11">
        <v>13.520999999999981</v>
      </c>
      <c r="P28" s="11">
        <v>14.423999999999971</v>
      </c>
      <c r="Q28" s="11">
        <v>14.455999999999975</v>
      </c>
      <c r="R28" s="11">
        <v>16.539999999999981</v>
      </c>
      <c r="S28" s="11">
        <v>18.172000000000033</v>
      </c>
      <c r="T28" s="11">
        <v>17.953999999999965</v>
      </c>
      <c r="U28" s="11">
        <v>19.433999999999997</v>
      </c>
      <c r="V28" s="11">
        <v>18.528999999999971</v>
      </c>
      <c r="W28" s="11">
        <v>18.503999999999987</v>
      </c>
      <c r="X28" s="11">
        <v>18.700999999999986</v>
      </c>
      <c r="Y28" s="11">
        <v>18.777999999999984</v>
      </c>
      <c r="Z28" s="11">
        <v>18.884000000000007</v>
      </c>
      <c r="AA28" s="11">
        <v>19.002999999999965</v>
      </c>
      <c r="AB28" s="11">
        <v>19.098999999999979</v>
      </c>
      <c r="AC28" s="11">
        <v>19.186999999999994</v>
      </c>
      <c r="AD28" s="11">
        <v>19.279000000000011</v>
      </c>
      <c r="AE28" s="11">
        <v>19.375000000000004</v>
      </c>
      <c r="AF28" s="11">
        <v>19.475000000000041</v>
      </c>
      <c r="AG28" s="11">
        <v>19.582999999999984</v>
      </c>
      <c r="AH28" s="11">
        <v>19.689999999999948</v>
      </c>
      <c r="AI28" s="11">
        <v>19.79599999999996</v>
      </c>
      <c r="AJ28" s="11">
        <v>19.902000000000005</v>
      </c>
      <c r="AK28" s="172">
        <v>20.007999999999971</v>
      </c>
      <c r="AL28" s="11">
        <v>20.114000000000004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19.26999999999996</v>
      </c>
      <c r="N29" s="11">
        <v>20.656000000000077</v>
      </c>
      <c r="O29" s="11">
        <v>21.46299999999993</v>
      </c>
      <c r="P29" s="11">
        <v>20.381999999999966</v>
      </c>
      <c r="Q29" s="11">
        <v>21.709000000000042</v>
      </c>
      <c r="R29" s="11">
        <v>19.994000000000035</v>
      </c>
      <c r="S29" s="11">
        <v>22.390000000000015</v>
      </c>
      <c r="T29" s="11">
        <v>20.424000000000067</v>
      </c>
      <c r="U29" s="11">
        <v>21.104000000000006</v>
      </c>
      <c r="V29" s="11">
        <v>22.396000000000011</v>
      </c>
      <c r="W29" s="11">
        <v>20.463000000000044</v>
      </c>
      <c r="X29" s="11">
        <v>20.849</v>
      </c>
      <c r="Y29" s="11">
        <v>21.296999999999993</v>
      </c>
      <c r="Z29" s="11">
        <v>21.586000000000048</v>
      </c>
      <c r="AA29" s="11">
        <v>21.766999999999982</v>
      </c>
      <c r="AB29" s="11">
        <v>21.904</v>
      </c>
      <c r="AC29" s="11">
        <v>22.059999999999963</v>
      </c>
      <c r="AD29" s="11">
        <v>22.213000000000083</v>
      </c>
      <c r="AE29" s="11">
        <v>22.363999999999997</v>
      </c>
      <c r="AF29" s="11">
        <v>22.514999999999993</v>
      </c>
      <c r="AG29" s="11">
        <v>22.671999999999969</v>
      </c>
      <c r="AH29" s="11">
        <v>22.821000000000041</v>
      </c>
      <c r="AI29" s="11">
        <v>22.970999999999943</v>
      </c>
      <c r="AJ29" s="11">
        <v>23.121000000000013</v>
      </c>
      <c r="AK29" s="172">
        <v>23.271000000000004</v>
      </c>
      <c r="AL29" s="11">
        <v>23.421000000000014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10.838999999999988</v>
      </c>
      <c r="N30" s="11">
        <v>9.7360000000000024</v>
      </c>
      <c r="O30" s="11">
        <v>11.609999999999992</v>
      </c>
      <c r="P30" s="11">
        <v>12.220999999999973</v>
      </c>
      <c r="Q30" s="11">
        <v>11.241000000000003</v>
      </c>
      <c r="R30" s="11">
        <v>12.204000000000002</v>
      </c>
      <c r="S30" s="11">
        <v>11.435999999999998</v>
      </c>
      <c r="T30" s="11">
        <v>11.457000000000027</v>
      </c>
      <c r="U30" s="11">
        <v>11.39800000000001</v>
      </c>
      <c r="V30" s="11">
        <v>12.767000000000005</v>
      </c>
      <c r="W30" s="11">
        <v>11.998999999999993</v>
      </c>
      <c r="X30" s="11">
        <v>12.101999999999993</v>
      </c>
      <c r="Y30" s="11">
        <v>11.827999999999973</v>
      </c>
      <c r="Z30" s="11">
        <v>11.829000000000004</v>
      </c>
      <c r="AA30" s="11">
        <v>12.032999999999991</v>
      </c>
      <c r="AB30" s="11">
        <v>12.124000000000015</v>
      </c>
      <c r="AC30" s="11">
        <v>12.260000000000016</v>
      </c>
      <c r="AD30" s="11">
        <v>12.367999999999988</v>
      </c>
      <c r="AE30" s="11">
        <v>12.480000000000015</v>
      </c>
      <c r="AF30" s="11">
        <v>12.58700000000003</v>
      </c>
      <c r="AG30" s="11">
        <v>12.700000000000005</v>
      </c>
      <c r="AH30" s="11">
        <v>12.815000000000015</v>
      </c>
      <c r="AI30" s="11">
        <v>12.93199999999999</v>
      </c>
      <c r="AJ30" s="11">
        <v>13.049999999999988</v>
      </c>
      <c r="AK30" s="172">
        <v>13.168999999999986</v>
      </c>
      <c r="AL30" s="11">
        <v>13.289000000000007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7.7859999999999978</v>
      </c>
      <c r="N31" s="11">
        <v>7.7410000000000068</v>
      </c>
      <c r="O31" s="11">
        <v>7.8249999999999975</v>
      </c>
      <c r="P31" s="11">
        <v>8.6700000000000035</v>
      </c>
      <c r="Q31" s="11">
        <v>7.2429999999999986</v>
      </c>
      <c r="R31" s="11">
        <v>9.2519999999999953</v>
      </c>
      <c r="S31" s="11">
        <v>10.298000000000012</v>
      </c>
      <c r="T31" s="11">
        <v>11.494999999999994</v>
      </c>
      <c r="U31" s="11">
        <v>10.145999999999974</v>
      </c>
      <c r="V31" s="11">
        <v>8.7720000000000056</v>
      </c>
      <c r="W31" s="11">
        <v>8.4549999999999983</v>
      </c>
      <c r="X31" s="11">
        <v>8.3470000000000013</v>
      </c>
      <c r="Y31" s="11">
        <v>8.2729999999999837</v>
      </c>
      <c r="Z31" s="11">
        <v>8.2800000000000189</v>
      </c>
      <c r="AA31" s="11">
        <v>8.293000000000017</v>
      </c>
      <c r="AB31" s="11">
        <v>8.2860000000000049</v>
      </c>
      <c r="AC31" s="11">
        <v>8.276000000000014</v>
      </c>
      <c r="AD31" s="11">
        <v>8.2659999999999947</v>
      </c>
      <c r="AE31" s="11">
        <v>8.2589999999999915</v>
      </c>
      <c r="AF31" s="11">
        <v>8.2550000000000043</v>
      </c>
      <c r="AG31" s="11">
        <v>8.2560000000000091</v>
      </c>
      <c r="AH31" s="11">
        <v>8.2589999999999932</v>
      </c>
      <c r="AI31" s="11">
        <v>8.2649999999999899</v>
      </c>
      <c r="AJ31" s="11">
        <v>8.2719999999999931</v>
      </c>
      <c r="AK31" s="172">
        <v>8.2810000000000059</v>
      </c>
      <c r="AL31" s="11">
        <v>8.2909999999999844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90.834000000000245</v>
      </c>
      <c r="N33" s="11">
        <f t="shared" ref="N33:AK33" si="20">SUM(N34:N36)</f>
        <v>89.182000000000073</v>
      </c>
      <c r="O33" s="11">
        <f t="shared" si="20"/>
        <v>89.88300000000001</v>
      </c>
      <c r="P33" s="11">
        <f t="shared" si="20"/>
        <v>87.810999999999964</v>
      </c>
      <c r="Q33" s="11">
        <f t="shared" si="20"/>
        <v>89.317999999999969</v>
      </c>
      <c r="R33" s="11">
        <f t="shared" si="20"/>
        <v>84.817000000000064</v>
      </c>
      <c r="S33" s="11">
        <f t="shared" si="20"/>
        <v>89.775999999999954</v>
      </c>
      <c r="T33" s="11">
        <f t="shared" si="20"/>
        <v>90.44000000000004</v>
      </c>
      <c r="U33" s="11">
        <f t="shared" si="20"/>
        <v>89.332000000000022</v>
      </c>
      <c r="V33" s="11">
        <f t="shared" si="20"/>
        <v>88.649000000000044</v>
      </c>
      <c r="W33" s="11">
        <f t="shared" si="20"/>
        <v>88.294999999999888</v>
      </c>
      <c r="X33" s="11">
        <f t="shared" si="20"/>
        <v>89.104999999999933</v>
      </c>
      <c r="Y33" s="11">
        <f t="shared" si="20"/>
        <v>89.852999999999994</v>
      </c>
      <c r="Z33" s="11">
        <f t="shared" si="20"/>
        <v>90.499000000000052</v>
      </c>
      <c r="AA33" s="11">
        <f t="shared" si="20"/>
        <v>91.305999999999955</v>
      </c>
      <c r="AB33" s="11">
        <f t="shared" si="20"/>
        <v>91.890999999999963</v>
      </c>
      <c r="AC33" s="11">
        <f t="shared" si="20"/>
        <v>92.338999999999885</v>
      </c>
      <c r="AD33" s="11">
        <f t="shared" si="20"/>
        <v>92.764000000000095</v>
      </c>
      <c r="AE33" s="11">
        <f t="shared" si="20"/>
        <v>93.183000000000021</v>
      </c>
      <c r="AF33" s="11">
        <f t="shared" si="20"/>
        <v>93.603000000000009</v>
      </c>
      <c r="AG33" s="11">
        <f t="shared" si="20"/>
        <v>94.033000000000044</v>
      </c>
      <c r="AH33" s="11">
        <f t="shared" si="20"/>
        <v>94.462000000000089</v>
      </c>
      <c r="AI33" s="11">
        <f t="shared" si="20"/>
        <v>94.891000000000048</v>
      </c>
      <c r="AJ33" s="11">
        <f t="shared" si="20"/>
        <v>95.318999999999988</v>
      </c>
      <c r="AK33" s="11">
        <f t="shared" si="20"/>
        <v>95.748000000000019</v>
      </c>
      <c r="AL33" s="11">
        <f>SUM(AL34:AL36)</f>
        <v>96.181999999999988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16.096000000000018</v>
      </c>
      <c r="N34" s="11">
        <v>14.956000000000014</v>
      </c>
      <c r="O34" s="11">
        <v>15.193000000000016</v>
      </c>
      <c r="P34" s="11">
        <v>13.413999999999989</v>
      </c>
      <c r="Q34" s="11">
        <v>13.848999999999981</v>
      </c>
      <c r="R34" s="11">
        <v>13.870999999999988</v>
      </c>
      <c r="S34" s="11">
        <v>13.033999999999999</v>
      </c>
      <c r="T34" s="11">
        <v>12.70599999999998</v>
      </c>
      <c r="U34" s="11">
        <v>13.438999999999966</v>
      </c>
      <c r="V34" s="11">
        <v>13.053999999999991</v>
      </c>
      <c r="W34" s="11">
        <v>12.942999999999989</v>
      </c>
      <c r="X34" s="11">
        <v>12.844999999999979</v>
      </c>
      <c r="Y34" s="11">
        <v>12.954000000000004</v>
      </c>
      <c r="Z34" s="11">
        <v>13.023999999999983</v>
      </c>
      <c r="AA34" s="11">
        <v>13.11199999999997</v>
      </c>
      <c r="AB34" s="11">
        <v>13.163000000000018</v>
      </c>
      <c r="AC34" s="11">
        <v>13.204000000000033</v>
      </c>
      <c r="AD34" s="11">
        <v>13.24500000000006</v>
      </c>
      <c r="AE34" s="11">
        <v>13.286999999999987</v>
      </c>
      <c r="AF34" s="11">
        <v>13.32899999999999</v>
      </c>
      <c r="AG34" s="11">
        <v>13.371000000000006</v>
      </c>
      <c r="AH34" s="11">
        <v>13.414000000000007</v>
      </c>
      <c r="AI34" s="11">
        <v>13.457000000000006</v>
      </c>
      <c r="AJ34" s="11">
        <v>13.500000000000057</v>
      </c>
      <c r="AK34" s="172">
        <v>13.541999999999964</v>
      </c>
      <c r="AL34" s="11">
        <v>13.584999999999971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26.843000000000092</v>
      </c>
      <c r="N35" s="11">
        <v>28.661000000000055</v>
      </c>
      <c r="O35" s="11">
        <v>29.617000000000015</v>
      </c>
      <c r="P35" s="11">
        <v>28.740000000000023</v>
      </c>
      <c r="Q35" s="11">
        <v>26.944000000000003</v>
      </c>
      <c r="R35" s="11">
        <v>27.154000000000078</v>
      </c>
      <c r="S35" s="11">
        <v>27.911999999999924</v>
      </c>
      <c r="T35" s="11">
        <v>27.267000000000042</v>
      </c>
      <c r="U35" s="11">
        <v>27.177000000000014</v>
      </c>
      <c r="V35" s="11">
        <v>27.002000000000066</v>
      </c>
      <c r="W35" s="11">
        <v>27.263999999999985</v>
      </c>
      <c r="X35" s="11">
        <v>27.328999999999976</v>
      </c>
      <c r="Y35" s="11">
        <v>27.401000000000003</v>
      </c>
      <c r="Z35" s="11">
        <v>27.503000000000043</v>
      </c>
      <c r="AA35" s="11">
        <v>27.619000000000057</v>
      </c>
      <c r="AB35" s="11">
        <v>27.737999999999964</v>
      </c>
      <c r="AC35" s="11">
        <v>27.828999999999983</v>
      </c>
      <c r="AD35" s="11">
        <v>27.923999999999999</v>
      </c>
      <c r="AE35" s="11">
        <v>28.022000000000002</v>
      </c>
      <c r="AF35" s="11">
        <v>28.125000000000018</v>
      </c>
      <c r="AG35" s="11">
        <v>28.242000000000086</v>
      </c>
      <c r="AH35" s="11">
        <v>28.360000000000007</v>
      </c>
      <c r="AI35" s="11">
        <v>28.47900000000001</v>
      </c>
      <c r="AJ35" s="11">
        <v>28.597999999999931</v>
      </c>
      <c r="AK35" s="172">
        <v>28.717000000000041</v>
      </c>
      <c r="AL35" s="11">
        <v>28.836999999999982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47.895000000000138</v>
      </c>
      <c r="N36" s="11">
        <v>45.565000000000012</v>
      </c>
      <c r="O36" s="11">
        <v>45.072999999999972</v>
      </c>
      <c r="P36" s="11">
        <v>45.656999999999954</v>
      </c>
      <c r="Q36" s="11">
        <v>48.524999999999984</v>
      </c>
      <c r="R36" s="11">
        <v>43.792000000000009</v>
      </c>
      <c r="S36" s="11">
        <v>48.830000000000027</v>
      </c>
      <c r="T36" s="11">
        <v>50.46700000000002</v>
      </c>
      <c r="U36" s="11">
        <v>48.716000000000044</v>
      </c>
      <c r="V36" s="11">
        <v>48.592999999999989</v>
      </c>
      <c r="W36" s="11">
        <v>48.087999999999916</v>
      </c>
      <c r="X36" s="11">
        <v>48.930999999999976</v>
      </c>
      <c r="Y36" s="11">
        <v>49.49799999999999</v>
      </c>
      <c r="Z36" s="11">
        <v>49.972000000000023</v>
      </c>
      <c r="AA36" s="11">
        <v>50.574999999999925</v>
      </c>
      <c r="AB36" s="11">
        <v>50.989999999999974</v>
      </c>
      <c r="AC36" s="11">
        <v>51.305999999999869</v>
      </c>
      <c r="AD36" s="11">
        <v>51.595000000000027</v>
      </c>
      <c r="AE36" s="11">
        <v>51.874000000000038</v>
      </c>
      <c r="AF36" s="11">
        <v>52.148999999999994</v>
      </c>
      <c r="AG36" s="11">
        <v>52.419999999999952</v>
      </c>
      <c r="AH36" s="11">
        <v>52.688000000000073</v>
      </c>
      <c r="AI36" s="11">
        <v>52.955000000000034</v>
      </c>
      <c r="AJ36" s="11">
        <v>53.220999999999997</v>
      </c>
      <c r="AK36" s="172">
        <v>53.489000000000004</v>
      </c>
      <c r="AL36" s="11">
        <v>53.760000000000034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313.21900000000005</v>
      </c>
      <c r="N38" s="11">
        <f t="shared" ref="N38:AL38" si="21">SUM(N5,N11,N16,N18,N23,N33)</f>
        <v>300.39699999999993</v>
      </c>
      <c r="O38" s="11">
        <f t="shared" si="21"/>
        <v>314.3420000000001</v>
      </c>
      <c r="P38" s="11">
        <f t="shared" si="21"/>
        <v>316.46599999999989</v>
      </c>
      <c r="Q38" s="11">
        <f t="shared" si="21"/>
        <v>315.79700000000003</v>
      </c>
      <c r="R38" s="11">
        <f t="shared" si="21"/>
        <v>322.96299999999997</v>
      </c>
      <c r="S38" s="11">
        <f t="shared" si="21"/>
        <v>333.96300000000002</v>
      </c>
      <c r="T38" s="11">
        <f t="shared" si="21"/>
        <v>334.06300000000016</v>
      </c>
      <c r="U38" s="11">
        <f t="shared" si="21"/>
        <v>339.41100000000006</v>
      </c>
      <c r="V38" s="11">
        <f t="shared" si="21"/>
        <v>337.18299999999994</v>
      </c>
      <c r="W38" s="11">
        <f t="shared" si="21"/>
        <v>328.12799999999987</v>
      </c>
      <c r="X38" s="11">
        <f t="shared" si="21"/>
        <v>331.56100000000015</v>
      </c>
      <c r="Y38" s="11">
        <f t="shared" si="21"/>
        <v>333.46999999999991</v>
      </c>
      <c r="Z38" s="11">
        <f t="shared" si="21"/>
        <v>335.56300000000022</v>
      </c>
      <c r="AA38" s="11">
        <f t="shared" si="21"/>
        <v>337.81599999999975</v>
      </c>
      <c r="AB38" s="11">
        <f t="shared" si="21"/>
        <v>339.34299999999979</v>
      </c>
      <c r="AC38" s="11">
        <f t="shared" si="21"/>
        <v>340.60599999999965</v>
      </c>
      <c r="AD38" s="11">
        <f t="shared" si="21"/>
        <v>341.6930000000001</v>
      </c>
      <c r="AE38" s="11">
        <f t="shared" si="21"/>
        <v>342.78699999999981</v>
      </c>
      <c r="AF38" s="11">
        <f t="shared" si="21"/>
        <v>343.87000000000006</v>
      </c>
      <c r="AG38" s="11">
        <f t="shared" si="21"/>
        <v>345.09999999999991</v>
      </c>
      <c r="AH38" s="11">
        <f t="shared" si="21"/>
        <v>346.27800000000013</v>
      </c>
      <c r="AI38" s="11">
        <f t="shared" si="21"/>
        <v>347.46899999999994</v>
      </c>
      <c r="AJ38" s="11">
        <f t="shared" si="21"/>
        <v>348.67200000000003</v>
      </c>
      <c r="AK38" s="11">
        <f t="shared" si="21"/>
        <v>349.86900000000009</v>
      </c>
      <c r="AL38" s="11">
        <f t="shared" si="21"/>
        <v>351.06999999999994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Stoke-on-Trent and Staffordshire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Stoke-on-Trent and Staffordshire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Stoke-on-Trent and Staffordshire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Stoke-on-Trent and Staffordshire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Stoke-on-Trent and Staffordshire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Stoke-on-Trent and Staffordshire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Stoke-on-Trent and Staffordshire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26.262141483699391</v>
      </c>
      <c r="N231" s="40">
        <f>'Ind T1'!D25</f>
        <v>26.908706358494221</v>
      </c>
      <c r="O231" s="40">
        <f>'Ind T1'!F25</f>
        <v>27.396815449910278</v>
      </c>
    </row>
    <row r="232" spans="1:15" x14ac:dyDescent="0.2">
      <c r="L232" t="str">
        <f>L23</f>
        <v>Business and other services</v>
      </c>
      <c r="M232" s="40">
        <f>'Ind T1'!B24</f>
        <v>23.729962875004272</v>
      </c>
      <c r="N232" s="40">
        <f>'Ind T1'!D24</f>
        <v>23.828810708016391</v>
      </c>
      <c r="O232" s="40">
        <f>'Ind T1'!F24</f>
        <v>24.317942290711258</v>
      </c>
    </row>
    <row r="233" spans="1:15" x14ac:dyDescent="0.2">
      <c r="L233" t="str">
        <f>L18</f>
        <v>Trade, accomod. and transport</v>
      </c>
      <c r="M233" s="40">
        <f>'Ind T1'!B23</f>
        <v>28.978242089651136</v>
      </c>
      <c r="N233" s="40">
        <f>'Ind T1'!D23</f>
        <v>28.428540081919284</v>
      </c>
      <c r="O233" s="40">
        <f>'Ind T1'!F23</f>
        <v>29.526874982197288</v>
      </c>
    </row>
    <row r="234" spans="1:15" x14ac:dyDescent="0.2">
      <c r="L234" t="str">
        <f>L16</f>
        <v>Construction</v>
      </c>
      <c r="M234" s="40">
        <f>'Ind T1'!B22</f>
        <v>6.6276941940717569</v>
      </c>
      <c r="N234" s="40">
        <f>'Ind T1'!D22</f>
        <v>7.5814925882582251</v>
      </c>
      <c r="O234" s="40">
        <f>'Ind T1'!F22</f>
        <v>7.1754920671091167</v>
      </c>
    </row>
    <row r="235" spans="1:15" x14ac:dyDescent="0.2">
      <c r="L235" t="str">
        <f>L11</f>
        <v>Manufacturing</v>
      </c>
      <c r="M235" s="40">
        <f>'Ind T1'!B21</f>
        <v>11.827051395980332</v>
      </c>
      <c r="N235" s="40">
        <f>'Ind T1'!D21</f>
        <v>11.218183148039786</v>
      </c>
      <c r="O235" s="40">
        <f>'Ind T1'!F21</f>
        <v>9.7074657475716943</v>
      </c>
    </row>
    <row r="236" spans="1:15" x14ac:dyDescent="0.2">
      <c r="L236" t="str">
        <f>L5</f>
        <v>Primary sector and utilities</v>
      </c>
      <c r="M236" s="40">
        <f>'Ind T1'!B20</f>
        <v>2.5749079615931212</v>
      </c>
      <c r="N236" s="40">
        <f>'Ind T1'!D20</f>
        <v>2.0342671152720899</v>
      </c>
      <c r="O236" s="40">
        <f>'Ind T1'!F20</f>
        <v>1.8754094625003559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Stoke-on-Trent and Staffordshire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3.4779999999998239</v>
      </c>
      <c r="O261" s="11">
        <f>'Ind T1'!F50</f>
        <v>7.8870000000000999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1.5499999999999545</v>
      </c>
      <c r="O262" s="11">
        <f>'Ind T1'!F49</f>
        <v>7.1840000000000117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-0.30699999999991689</v>
      </c>
      <c r="O263" s="11">
        <f>'Ind T1'!F48</f>
        <v>10.377999999999929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3.4719999999999729</v>
      </c>
      <c r="O264" s="11">
        <f>'Ind T1'!F47</f>
        <v>0.31400000000003203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-1.3869999999999862</v>
      </c>
      <c r="O265" s="11">
        <f>'Ind T1'!F46</f>
        <v>-2.7300000000000324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-1.6409999999999911</v>
      </c>
      <c r="O266" s="11">
        <f>'Ind T1'!F45</f>
        <v>-9.1000000000002856E-2</v>
      </c>
    </row>
    <row r="268" spans="1:16" x14ac:dyDescent="0.2">
      <c r="L268" t="str">
        <f>L38</f>
        <v>All industries</v>
      </c>
      <c r="N268" s="11">
        <f>'Ind T1'!D14-'Ind T1'!B14</f>
        <v>5.1649999999999068</v>
      </c>
      <c r="O268" s="11">
        <f>SUM(O261:O266)</f>
        <v>22.942000000000036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Stoke-on-Trent and Staffordshire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8.6290822098150812</v>
      </c>
      <c r="C9" s="249">
        <f>SUM(C26,C43,C60,C77,C94,C111,C128,C145,C162,C179,C196,C213,C230,C247,C264,C281,C298,C315,C332,C349,C366,C383)</f>
        <v>18.190967322885875</v>
      </c>
      <c r="D9" s="249">
        <f>SUM(B9:C9)</f>
        <v>26.820049532700956</v>
      </c>
      <c r="E9" s="238"/>
      <c r="F9" s="249">
        <f>SUM(F26,F43,F60,F77,F94,F111,F128,F145,F162,F179,F196,F213,F230,F247,F264,F281,F298,F315,F332,F349,F366,F383)</f>
        <v>11.066764281237631</v>
      </c>
      <c r="G9" s="249">
        <f>SUM(G26,G43,G60,G77,G94,G111,G128,G145,G162,G179,G196,G213,G230,G247,G264,G281,G298,G315,G332,G349,G366,G383)</f>
        <v>20.150302606796831</v>
      </c>
      <c r="H9" s="249">
        <f>SUM(F9:G9)</f>
        <v>31.217066888034463</v>
      </c>
      <c r="I9" s="238"/>
      <c r="J9" s="249">
        <f>SUM(J26,J43,J60,J77,J94,J111,J128,J145,J162,J179,J196,J213,J230,J247,J264,J281,J298,J315,J332,J349,J366,J383)</f>
        <v>12.455367511984594</v>
      </c>
      <c r="K9" s="249">
        <f>SUM(K26,K43,K60,K77,K94,K111,K128,K145,K162,K179,K196,K213,K230,K247,K264,K281,K298,K315,K332,K349,K366,K383)</f>
        <v>20.416316971663914</v>
      </c>
      <c r="L9" s="249">
        <f>SUM(J9:K9)</f>
        <v>32.871684483648508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27.719352215277265</v>
      </c>
      <c r="C10" s="249">
        <f t="shared" si="0"/>
        <v>28.977506003117114</v>
      </c>
      <c r="D10" s="249">
        <f t="shared" ref="D10:D17" si="1">SUM(B10:C10)</f>
        <v>56.696858218394382</v>
      </c>
      <c r="E10" s="238"/>
      <c r="F10" s="249">
        <f t="shared" ref="F10:G17" si="2">SUM(F27,F44,F61,F78,F95,F112,F129,F146,F163,F180,F197,F214,F231,F248,F265,F282,F299,F316,F333,F350,F367,F384)</f>
        <v>33.768237584059634</v>
      </c>
      <c r="G10" s="249">
        <f t="shared" si="2"/>
        <v>35.184423486300076</v>
      </c>
      <c r="H10" s="249">
        <f t="shared" ref="H10:H17" si="3">SUM(F10:G10)</f>
        <v>68.95266107035971</v>
      </c>
      <c r="I10" s="238"/>
      <c r="J10" s="249">
        <f t="shared" ref="J10:K17" si="4">SUM(J27,J44,J61,J78,J95,J112,J129,J146,J163,J180,J197,J214,J231,J248,J265,J282,J299,J316,J333,J350,J367,J384)</f>
        <v>39.270660751415711</v>
      </c>
      <c r="K10" s="249">
        <f t="shared" si="4"/>
        <v>42.315631473138041</v>
      </c>
      <c r="L10" s="249">
        <f t="shared" ref="L10:L17" si="5">SUM(J10:K10)</f>
        <v>81.586292224553745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16.515943544086934</v>
      </c>
      <c r="C11" s="249">
        <f t="shared" si="0"/>
        <v>20.504357718805423</v>
      </c>
      <c r="D11" s="249">
        <f t="shared" si="1"/>
        <v>37.02030126289236</v>
      </c>
      <c r="E11" s="238"/>
      <c r="F11" s="249">
        <f t="shared" si="2"/>
        <v>18.867542029834649</v>
      </c>
      <c r="G11" s="249">
        <f t="shared" si="2"/>
        <v>22.438008078091364</v>
      </c>
      <c r="H11" s="249">
        <f t="shared" si="3"/>
        <v>41.30555010792601</v>
      </c>
      <c r="I11" s="238"/>
      <c r="J11" s="249">
        <f t="shared" si="4"/>
        <v>26.436129111586741</v>
      </c>
      <c r="K11" s="249">
        <f t="shared" si="4"/>
        <v>22.58009409614494</v>
      </c>
      <c r="L11" s="249">
        <f t="shared" si="5"/>
        <v>49.016223207731684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28.295891805978457</v>
      </c>
      <c r="C12" s="249">
        <f t="shared" si="0"/>
        <v>10.453614044956664</v>
      </c>
      <c r="D12" s="249">
        <f t="shared" si="1"/>
        <v>38.749505850935122</v>
      </c>
      <c r="E12" s="238"/>
      <c r="F12" s="249">
        <f t="shared" si="2"/>
        <v>26.234414197164803</v>
      </c>
      <c r="G12" s="249">
        <f t="shared" si="2"/>
        <v>11.127268046610236</v>
      </c>
      <c r="H12" s="249">
        <f t="shared" si="3"/>
        <v>37.361682243775036</v>
      </c>
      <c r="I12" s="238"/>
      <c r="J12" s="249">
        <f t="shared" si="4"/>
        <v>22.536252363120724</v>
      </c>
      <c r="K12" s="249">
        <f t="shared" si="4"/>
        <v>13.686166558780238</v>
      </c>
      <c r="L12" s="249">
        <f t="shared" si="5"/>
        <v>36.22241892190096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3.2508537868157101</v>
      </c>
      <c r="C13" s="249">
        <f t="shared" si="0"/>
        <v>36.140605969673032</v>
      </c>
      <c r="D13" s="249">
        <f t="shared" si="1"/>
        <v>39.391459756488743</v>
      </c>
      <c r="E13" s="238"/>
      <c r="F13" s="249">
        <f t="shared" si="2"/>
        <v>3.4611543014519408</v>
      </c>
      <c r="G13" s="249">
        <f t="shared" si="2"/>
        <v>31.239822241708531</v>
      </c>
      <c r="H13" s="249">
        <f t="shared" si="3"/>
        <v>34.700976543160472</v>
      </c>
      <c r="I13" s="238"/>
      <c r="J13" s="249">
        <f t="shared" si="4"/>
        <v>3.880041342811976</v>
      </c>
      <c r="K13" s="249">
        <f t="shared" si="4"/>
        <v>27.844112046803481</v>
      </c>
      <c r="L13" s="249">
        <f t="shared" si="5"/>
        <v>31.724153389615456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28.575352781663593</v>
      </c>
      <c r="C14" s="249">
        <f t="shared" si="0"/>
        <v>5.107988566306557</v>
      </c>
      <c r="D14" s="249">
        <f t="shared" si="1"/>
        <v>33.683341347970149</v>
      </c>
      <c r="E14" s="238"/>
      <c r="F14" s="249">
        <f t="shared" si="2"/>
        <v>27.912644570888332</v>
      </c>
      <c r="G14" s="249">
        <f t="shared" si="2"/>
        <v>5.0744306597229443</v>
      </c>
      <c r="H14" s="249">
        <f t="shared" si="3"/>
        <v>32.987075230611275</v>
      </c>
      <c r="I14" s="238"/>
      <c r="J14" s="249">
        <f t="shared" si="4"/>
        <v>29.714571114012934</v>
      </c>
      <c r="K14" s="249">
        <f t="shared" si="4"/>
        <v>6.0622621375528469</v>
      </c>
      <c r="L14" s="249">
        <f t="shared" si="5"/>
        <v>35.776833251565783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15.5315141802912</v>
      </c>
      <c r="C15" s="249">
        <f t="shared" si="0"/>
        <v>10.548619601487092</v>
      </c>
      <c r="D15" s="249">
        <f t="shared" si="1"/>
        <v>26.080133781778294</v>
      </c>
      <c r="E15" s="238"/>
      <c r="F15" s="249">
        <f t="shared" si="2"/>
        <v>13.526318578379712</v>
      </c>
      <c r="G15" s="249">
        <f t="shared" si="2"/>
        <v>10.122770181331388</v>
      </c>
      <c r="H15" s="249">
        <f t="shared" si="3"/>
        <v>23.649088759711098</v>
      </c>
      <c r="I15" s="238"/>
      <c r="J15" s="249">
        <f t="shared" si="4"/>
        <v>13.292131251017913</v>
      </c>
      <c r="K15" s="249">
        <f t="shared" si="4"/>
        <v>11.157997389619775</v>
      </c>
      <c r="L15" s="249">
        <f t="shared" si="5"/>
        <v>24.450128640637686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3.3086114611169326</v>
      </c>
      <c r="C16" s="249">
        <f t="shared" si="0"/>
        <v>24.796202522761341</v>
      </c>
      <c r="D16" s="249">
        <f t="shared" si="1"/>
        <v>28.104813983878273</v>
      </c>
      <c r="E16" s="238"/>
      <c r="F16" s="249">
        <f t="shared" si="2"/>
        <v>3.0390612654333049</v>
      </c>
      <c r="G16" s="249">
        <f t="shared" si="2"/>
        <v>23.188409745603625</v>
      </c>
      <c r="H16" s="249">
        <f t="shared" si="3"/>
        <v>26.227471011036929</v>
      </c>
      <c r="I16" s="238"/>
      <c r="J16" s="249">
        <f t="shared" si="4"/>
        <v>3.8772094295241102</v>
      </c>
      <c r="K16" s="249">
        <f t="shared" si="4"/>
        <v>23.292620539144547</v>
      </c>
      <c r="L16" s="249">
        <f t="shared" si="5"/>
        <v>27.169829968668658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16.264737684368239</v>
      </c>
      <c r="C17" s="249">
        <f t="shared" si="0"/>
        <v>20.151798580593532</v>
      </c>
      <c r="D17" s="249">
        <f t="shared" si="1"/>
        <v>36.416536264961771</v>
      </c>
      <c r="E17" s="238"/>
      <c r="F17" s="249">
        <f t="shared" si="2"/>
        <v>14.459531571940339</v>
      </c>
      <c r="G17" s="249">
        <f t="shared" si="2"/>
        <v>17.266896573444612</v>
      </c>
      <c r="H17" s="249">
        <f t="shared" si="3"/>
        <v>31.726428145384951</v>
      </c>
      <c r="I17" s="238"/>
      <c r="J17" s="249">
        <f t="shared" si="4"/>
        <v>13.977070464105843</v>
      </c>
      <c r="K17" s="249">
        <f t="shared" si="4"/>
        <v>18.275365447571467</v>
      </c>
      <c r="L17" s="249">
        <f t="shared" si="5"/>
        <v>32.25243591167731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148.09133966941343</v>
      </c>
      <c r="C19" s="247">
        <f t="shared" ref="C19:L19" si="6">SUM(C9:C17)</f>
        <v>174.87166033058665</v>
      </c>
      <c r="D19" s="247">
        <f t="shared" si="6"/>
        <v>322.96300000000008</v>
      </c>
      <c r="E19" s="247"/>
      <c r="F19" s="247">
        <f t="shared" si="6"/>
        <v>152.33566838039036</v>
      </c>
      <c r="G19" s="247">
        <f t="shared" si="6"/>
        <v>175.79233161960957</v>
      </c>
      <c r="H19" s="247">
        <f t="shared" si="6"/>
        <v>328.12799999999993</v>
      </c>
      <c r="I19" s="247"/>
      <c r="J19" s="247">
        <f t="shared" si="6"/>
        <v>165.43943333958055</v>
      </c>
      <c r="K19" s="247">
        <f t="shared" si="6"/>
        <v>185.63056666041922</v>
      </c>
      <c r="L19" s="247">
        <f t="shared" si="6"/>
        <v>351.06999999999971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6.8160582771734451E-2</v>
      </c>
      <c r="C26" s="302">
        <v>0.24333280183273542</v>
      </c>
      <c r="D26" s="302">
        <f>SUM(B26:C26)</f>
        <v>0.31149338460446985</v>
      </c>
      <c r="E26" s="303"/>
      <c r="F26" s="302">
        <v>7.2174886613696199E-2</v>
      </c>
      <c r="G26" s="302">
        <v>0.16127390486801496</v>
      </c>
      <c r="H26" s="302">
        <f>SUM(F26:G26)</f>
        <v>0.23344879148171116</v>
      </c>
      <c r="I26" s="303"/>
      <c r="J26" s="302">
        <v>7.731010113735641E-2</v>
      </c>
      <c r="K26" s="302">
        <v>0.19054328685146477</v>
      </c>
      <c r="L26" s="302">
        <f>SUM(J26:K26)</f>
        <v>0.26785338798882119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6.3984888894464145E-2</v>
      </c>
      <c r="C27" s="302">
        <v>0.194592087892488</v>
      </c>
      <c r="D27" s="302">
        <f t="shared" ref="D27:D34" si="7">SUM(B27:C27)</f>
        <v>0.25857697678695213</v>
      </c>
      <c r="E27" s="303"/>
      <c r="F27" s="302">
        <v>9.0052839803331008E-2</v>
      </c>
      <c r="G27" s="302">
        <v>0.17849884293975082</v>
      </c>
      <c r="H27" s="302">
        <f t="shared" ref="H27:H34" si="8">SUM(F27:G27)</f>
        <v>0.26855168274308183</v>
      </c>
      <c r="I27" s="303"/>
      <c r="J27" s="302">
        <v>0.14812765269956377</v>
      </c>
      <c r="K27" s="302">
        <v>0.34738306323010476</v>
      </c>
      <c r="L27" s="302">
        <f t="shared" ref="L27:L34" si="9">SUM(J27:K27)</f>
        <v>0.49551071592966855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6.8551284182386554E-2</v>
      </c>
      <c r="C28" s="302">
        <v>0.13568649346917533</v>
      </c>
      <c r="D28" s="302">
        <f t="shared" si="7"/>
        <v>0.20423777765156187</v>
      </c>
      <c r="E28" s="303"/>
      <c r="F28" s="302">
        <v>7.4891057305161809E-2</v>
      </c>
      <c r="G28" s="302">
        <v>0.10491420596797509</v>
      </c>
      <c r="H28" s="302">
        <f t="shared" si="8"/>
        <v>0.17980526327313689</v>
      </c>
      <c r="I28" s="303"/>
      <c r="J28" s="302">
        <v>0.10715448981750575</v>
      </c>
      <c r="K28" s="302">
        <v>0.14457556889220111</v>
      </c>
      <c r="L28" s="302">
        <f t="shared" si="9"/>
        <v>0.25173005870970688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0.26563312586742721</v>
      </c>
      <c r="C29" s="302">
        <v>0.12843233924198594</v>
      </c>
      <c r="D29" s="302">
        <f t="shared" si="7"/>
        <v>0.39406546510941315</v>
      </c>
      <c r="E29" s="303"/>
      <c r="F29" s="302">
        <v>0.15511092830929435</v>
      </c>
      <c r="G29" s="302">
        <v>5.9664737055335544E-2</v>
      </c>
      <c r="H29" s="302">
        <f t="shared" si="8"/>
        <v>0.21477566536462989</v>
      </c>
      <c r="I29" s="303"/>
      <c r="J29" s="302">
        <v>0.11790001461546973</v>
      </c>
      <c r="K29" s="302">
        <v>9.2292240649191462E-2</v>
      </c>
      <c r="L29" s="302">
        <f t="shared" si="9"/>
        <v>0.21019225526466118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0.39083061979755157</v>
      </c>
      <c r="C30" s="302">
        <v>2.7873865978852841</v>
      </c>
      <c r="D30" s="302">
        <f t="shared" si="7"/>
        <v>3.1782172176828358</v>
      </c>
      <c r="E30" s="303"/>
      <c r="F30" s="302">
        <v>0.4368221833857141</v>
      </c>
      <c r="G30" s="302">
        <v>1.4371549379263224</v>
      </c>
      <c r="H30" s="302">
        <f t="shared" si="8"/>
        <v>1.8739771213120364</v>
      </c>
      <c r="I30" s="303"/>
      <c r="J30" s="302">
        <v>0.45429007799812143</v>
      </c>
      <c r="K30" s="302">
        <v>1.2688495392768291</v>
      </c>
      <c r="L30" s="302">
        <f t="shared" si="9"/>
        <v>1.7231396172749505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0.18276425367957833</v>
      </c>
      <c r="C31" s="302">
        <v>9.7330583391767797E-2</v>
      </c>
      <c r="D31" s="302">
        <f t="shared" si="7"/>
        <v>0.28009483707134614</v>
      </c>
      <c r="E31" s="303"/>
      <c r="F31" s="302">
        <v>0.10650911345416365</v>
      </c>
      <c r="G31" s="302">
        <v>4.9827807245859342E-2</v>
      </c>
      <c r="H31" s="302">
        <f t="shared" si="8"/>
        <v>0.156336920700023</v>
      </c>
      <c r="I31" s="303"/>
      <c r="J31" s="302">
        <v>0.10754179726062234</v>
      </c>
      <c r="K31" s="302">
        <v>5.8745586551332017E-2</v>
      </c>
      <c r="L31" s="302">
        <f t="shared" si="9"/>
        <v>0.16628738381195435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6.3627183206177135E-2</v>
      </c>
      <c r="C32" s="302">
        <v>5.8041373869740009E-2</v>
      </c>
      <c r="D32" s="302">
        <f t="shared" si="7"/>
        <v>0.12166855707591714</v>
      </c>
      <c r="E32" s="303"/>
      <c r="F32" s="302">
        <v>3.4855451695350384E-2</v>
      </c>
      <c r="G32" s="302">
        <v>2.9443540852928964E-2</v>
      </c>
      <c r="H32" s="302">
        <f t="shared" si="8"/>
        <v>6.4298992548279352E-2</v>
      </c>
      <c r="I32" s="303"/>
      <c r="J32" s="302">
        <v>3.1235147499116621E-2</v>
      </c>
      <c r="K32" s="302">
        <v>3.4052952939162384E-2</v>
      </c>
      <c r="L32" s="302">
        <f t="shared" si="9"/>
        <v>6.5288100438279012E-2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3.7987351786737782E-2</v>
      </c>
      <c r="C33" s="302">
        <v>0.20249997461412952</v>
      </c>
      <c r="D33" s="302">
        <f t="shared" si="7"/>
        <v>0.24048732640086731</v>
      </c>
      <c r="E33" s="303"/>
      <c r="F33" s="302">
        <v>2.5531721563535743E-2</v>
      </c>
      <c r="G33" s="302">
        <v>8.4124048220921302E-2</v>
      </c>
      <c r="H33" s="302">
        <f t="shared" si="8"/>
        <v>0.10965576978445704</v>
      </c>
      <c r="I33" s="303"/>
      <c r="J33" s="302">
        <v>1.7114235486510313E-2</v>
      </c>
      <c r="K33" s="302">
        <v>7.0736032754231307E-2</v>
      </c>
      <c r="L33" s="302">
        <f t="shared" si="9"/>
        <v>8.7850268240741616E-2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0.32355427935387149</v>
      </c>
      <c r="C34" s="302">
        <v>0.60260417826275703</v>
      </c>
      <c r="D34" s="302">
        <f t="shared" si="7"/>
        <v>0.92615845761662852</v>
      </c>
      <c r="E34" s="303"/>
      <c r="F34" s="302">
        <v>0.14832675522398564</v>
      </c>
      <c r="G34" s="302">
        <v>0.22782303756865613</v>
      </c>
      <c r="H34" s="302">
        <f t="shared" si="8"/>
        <v>0.37614979279264177</v>
      </c>
      <c r="I34" s="303"/>
      <c r="J34" s="302">
        <v>0.1454701306117166</v>
      </c>
      <c r="K34" s="302">
        <v>0.231678081729496</v>
      </c>
      <c r="L34" s="302">
        <f t="shared" si="9"/>
        <v>0.3771482123412126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1.4650935695399288</v>
      </c>
      <c r="C36" s="311">
        <f t="shared" ref="C36:K36" si="10">SUM(C26:C34)</f>
        <v>4.4499064304600626</v>
      </c>
      <c r="D36" s="311">
        <f t="shared" si="10"/>
        <v>5.914999999999992</v>
      </c>
      <c r="E36" s="311"/>
      <c r="F36" s="311">
        <f t="shared" si="10"/>
        <v>1.1442749373542331</v>
      </c>
      <c r="G36" s="311">
        <f t="shared" si="10"/>
        <v>2.3327250626457645</v>
      </c>
      <c r="H36" s="311">
        <f t="shared" si="10"/>
        <v>3.4769999999999972</v>
      </c>
      <c r="I36" s="311"/>
      <c r="J36" s="311">
        <f t="shared" si="10"/>
        <v>1.206143647125983</v>
      </c>
      <c r="K36" s="311">
        <f t="shared" si="10"/>
        <v>2.438856352874013</v>
      </c>
      <c r="L36" s="311">
        <f>SUM(L26:L34)</f>
        <v>3.6449999999999956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9.2992218047126621E-4</v>
      </c>
      <c r="C43" s="302">
        <v>2.9687534443066585E-2</v>
      </c>
      <c r="D43" s="302">
        <f>SUM(B43:C43)</f>
        <v>3.0617456623537851E-2</v>
      </c>
      <c r="E43" s="303"/>
      <c r="F43" s="302">
        <v>6.7449842618977334E-3</v>
      </c>
      <c r="G43" s="302">
        <v>8.4491880890174217E-2</v>
      </c>
      <c r="H43" s="302">
        <f>SUM(F43:G43)</f>
        <v>9.1236865152071953E-2</v>
      </c>
      <c r="I43" s="303"/>
      <c r="J43" s="302">
        <v>2.5462738314129658E-3</v>
      </c>
      <c r="K43" s="302">
        <v>3.4352909249414754E-2</v>
      </c>
      <c r="L43" s="302">
        <f>SUM(J43:K43)</f>
        <v>3.6899183080827722E-2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5.8513994119901193E-3</v>
      </c>
      <c r="C44" s="302">
        <v>2.3500097522962518E-2</v>
      </c>
      <c r="D44" s="302">
        <f t="shared" ref="D44:D51" si="11">SUM(B44:C44)</f>
        <v>2.9351496934952637E-2</v>
      </c>
      <c r="E44" s="303"/>
      <c r="F44" s="302">
        <v>2.4646497343720784E-2</v>
      </c>
      <c r="G44" s="302">
        <v>7.6222248485660712E-2</v>
      </c>
      <c r="H44" s="302">
        <f t="shared" ref="H44:H51" si="12">SUM(F44:G44)</f>
        <v>0.10086874582938149</v>
      </c>
      <c r="I44" s="303"/>
      <c r="J44" s="302">
        <v>6.3072273020420592E-3</v>
      </c>
      <c r="K44" s="302">
        <v>4.0076702876029532E-2</v>
      </c>
      <c r="L44" s="302">
        <f t="shared" ref="L44:L51" si="13">SUM(J44:K44)</f>
        <v>4.6383930178071589E-2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1.3852772636410589E-3</v>
      </c>
      <c r="C45" s="302">
        <v>1.9235938655752079E-2</v>
      </c>
      <c r="D45" s="302">
        <f t="shared" si="11"/>
        <v>2.0621215919393136E-2</v>
      </c>
      <c r="E45" s="303"/>
      <c r="F45" s="302">
        <v>1.688826237085991E-2</v>
      </c>
      <c r="G45" s="302">
        <v>7.3408051556082626E-2</v>
      </c>
      <c r="H45" s="302">
        <f t="shared" si="12"/>
        <v>9.029631392694254E-2</v>
      </c>
      <c r="I45" s="303"/>
      <c r="J45" s="302">
        <v>8.3672746948491045E-3</v>
      </c>
      <c r="K45" s="302">
        <v>2.8829435925621448E-2</v>
      </c>
      <c r="L45" s="302">
        <f t="shared" si="13"/>
        <v>3.7196710620470551E-2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1.1568403854565782E-3</v>
      </c>
      <c r="C46" s="302">
        <v>4.4058414875535424E-3</v>
      </c>
      <c r="D46" s="302">
        <f t="shared" si="11"/>
        <v>5.5626818730101207E-3</v>
      </c>
      <c r="E46" s="303"/>
      <c r="F46" s="302">
        <v>2.1962616945594909E-2</v>
      </c>
      <c r="G46" s="302">
        <v>9.0682976932489195E-3</v>
      </c>
      <c r="H46" s="302">
        <f t="shared" si="12"/>
        <v>3.1030914638843828E-2</v>
      </c>
      <c r="I46" s="303"/>
      <c r="J46" s="302">
        <v>9.2922598153648527E-3</v>
      </c>
      <c r="K46" s="302">
        <v>3.1659780770180355E-3</v>
      </c>
      <c r="L46" s="302">
        <f t="shared" si="13"/>
        <v>1.2458237892382889E-2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6.1122514995648892E-4</v>
      </c>
      <c r="C47" s="302">
        <v>5.0006527467528157E-2</v>
      </c>
      <c r="D47" s="302">
        <f t="shared" si="11"/>
        <v>5.0617752617484649E-2</v>
      </c>
      <c r="E47" s="303"/>
      <c r="F47" s="302">
        <v>5.9530152768615834E-4</v>
      </c>
      <c r="G47" s="302">
        <v>9.3710121311026587E-2</v>
      </c>
      <c r="H47" s="302">
        <f>SUM(F47:G47)</f>
        <v>9.4305422838712752E-2</v>
      </c>
      <c r="I47" s="303"/>
      <c r="J47" s="302">
        <v>2.3926172826822919E-4</v>
      </c>
      <c r="K47" s="302">
        <v>2.9052911112238487E-2</v>
      </c>
      <c r="L47" s="302">
        <f t="shared" si="13"/>
        <v>2.9292172840506715E-2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1.7389179832773159E-3</v>
      </c>
      <c r="C48" s="302">
        <v>2.7704991762652429E-3</v>
      </c>
      <c r="D48" s="302">
        <f t="shared" si="11"/>
        <v>4.5094171595425588E-3</v>
      </c>
      <c r="E48" s="303"/>
      <c r="F48" s="302">
        <v>3.1266179269955571E-3</v>
      </c>
      <c r="G48" s="302">
        <v>9.9815236790268373E-3</v>
      </c>
      <c r="H48" s="302">
        <f t="shared" si="12"/>
        <v>1.3108141606022394E-2</v>
      </c>
      <c r="I48" s="303"/>
      <c r="J48" s="302">
        <v>6.5135318428402925E-4</v>
      </c>
      <c r="K48" s="302">
        <v>3.8631510533424429E-3</v>
      </c>
      <c r="L48" s="302">
        <f t="shared" si="13"/>
        <v>4.5145042376264722E-3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6.4819881212151544E-4</v>
      </c>
      <c r="C49" s="302">
        <v>3.8198994344029709E-3</v>
      </c>
      <c r="D49" s="302">
        <f t="shared" si="11"/>
        <v>4.4680982465244868E-3</v>
      </c>
      <c r="E49" s="303"/>
      <c r="F49" s="302">
        <v>4.8273149852142306E-3</v>
      </c>
      <c r="G49" s="302">
        <v>8.9849299618980603E-3</v>
      </c>
      <c r="H49" s="302">
        <f t="shared" si="12"/>
        <v>1.3812244947112291E-2</v>
      </c>
      <c r="I49" s="303"/>
      <c r="J49" s="302">
        <v>1.9669597952167188E-3</v>
      </c>
      <c r="K49" s="302">
        <v>3.7365964766888893E-3</v>
      </c>
      <c r="L49" s="302">
        <f t="shared" si="13"/>
        <v>5.7035562719056077E-3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1.4723665239101775E-3</v>
      </c>
      <c r="C50" s="302">
        <v>3.1625088652743716E-2</v>
      </c>
      <c r="D50" s="302">
        <f t="shared" si="11"/>
        <v>3.3097455176653891E-2</v>
      </c>
      <c r="E50" s="303"/>
      <c r="F50" s="302">
        <v>4.201072506969167E-4</v>
      </c>
      <c r="G50" s="302">
        <v>5.7939498845889274E-2</v>
      </c>
      <c r="H50" s="302">
        <f t="shared" si="12"/>
        <v>5.8359606096586192E-2</v>
      </c>
      <c r="I50" s="303"/>
      <c r="J50" s="302">
        <v>9.3288225740035502E-5</v>
      </c>
      <c r="K50" s="302">
        <v>1.4563802686870037E-2</v>
      </c>
      <c r="L50" s="302">
        <f t="shared" si="13"/>
        <v>1.4657090912610072E-2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9.8846098481338864E-4</v>
      </c>
      <c r="C51" s="302">
        <v>4.0165964464087635E-2</v>
      </c>
      <c r="D51" s="302">
        <f t="shared" si="11"/>
        <v>4.1154425448901022E-2</v>
      </c>
      <c r="E51" s="303"/>
      <c r="F51" s="302">
        <v>2.6559690800056256E-3</v>
      </c>
      <c r="G51" s="302">
        <v>4.3257758843217465E-3</v>
      </c>
      <c r="H51" s="302">
        <f t="shared" si="12"/>
        <v>6.9817449643273721E-3</v>
      </c>
      <c r="I51" s="303"/>
      <c r="J51" s="302">
        <v>8.6133993191663232E-4</v>
      </c>
      <c r="K51" s="302">
        <v>1.0332740336817369E-3</v>
      </c>
      <c r="L51" s="302">
        <f t="shared" si="13"/>
        <v>1.8946139655983693E-3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1.4782608695637909E-2</v>
      </c>
      <c r="C53" s="311">
        <f t="shared" ref="C53:L53" si="14">SUM(C43:C51)</f>
        <v>0.20521739130436242</v>
      </c>
      <c r="D53" s="311">
        <f t="shared" si="14"/>
        <v>0.22000000000000036</v>
      </c>
      <c r="E53" s="311"/>
      <c r="F53" s="311">
        <f t="shared" si="14"/>
        <v>8.1867671692671826E-2</v>
      </c>
      <c r="G53" s="311">
        <f t="shared" si="14"/>
        <v>0.41813232830732894</v>
      </c>
      <c r="H53" s="311">
        <f t="shared" si="14"/>
        <v>0.50000000000000089</v>
      </c>
      <c r="I53" s="311"/>
      <c r="J53" s="311">
        <f t="shared" si="14"/>
        <v>3.0325238509094625E-2</v>
      </c>
      <c r="K53" s="311">
        <f t="shared" si="14"/>
        <v>0.15867476149090537</v>
      </c>
      <c r="L53" s="311">
        <f t="shared" si="14"/>
        <v>0.18900000000000003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7.0810897247941998E-2</v>
      </c>
      <c r="C60" s="302">
        <v>0.15816599540724882</v>
      </c>
      <c r="D60" s="302">
        <f>SUM(B60:C60)</f>
        <v>0.22897689265519083</v>
      </c>
      <c r="E60" s="303"/>
      <c r="F60" s="302">
        <v>9.1442342589440159E-2</v>
      </c>
      <c r="G60" s="302">
        <v>0.17385986514698409</v>
      </c>
      <c r="H60" s="302">
        <f>SUM(F60:G60)</f>
        <v>0.26530220773642427</v>
      </c>
      <c r="I60" s="303"/>
      <c r="J60" s="302">
        <v>9.4843049005645289E-2</v>
      </c>
      <c r="K60" s="302">
        <v>0.15000977811689511</v>
      </c>
      <c r="L60" s="302">
        <f>SUM(J60:K60)</f>
        <v>0.24485282712254042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0.11078502599083595</v>
      </c>
      <c r="C61" s="302">
        <v>0.10474618900157057</v>
      </c>
      <c r="D61" s="302">
        <f t="shared" ref="D61:D68" si="15">SUM(B61:C61)</f>
        <v>0.21553121499240652</v>
      </c>
      <c r="E61" s="303"/>
      <c r="F61" s="302">
        <v>0.1550817658269463</v>
      </c>
      <c r="G61" s="302">
        <v>0.13084414404868358</v>
      </c>
      <c r="H61" s="302">
        <f t="shared" ref="H61:H68" si="16">SUM(F61:G61)</f>
        <v>0.28592590987562988</v>
      </c>
      <c r="I61" s="303"/>
      <c r="J61" s="302">
        <v>0.19381001104058032</v>
      </c>
      <c r="K61" s="302">
        <v>0.1714928074134402</v>
      </c>
      <c r="L61" s="302">
        <f t="shared" ref="L61:L68" si="17">SUM(J61:K61)</f>
        <v>0.36530281845402052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0.12709985813943159</v>
      </c>
      <c r="C62" s="302">
        <v>0.1564101778093539</v>
      </c>
      <c r="D62" s="302">
        <f t="shared" si="15"/>
        <v>0.28351003594878549</v>
      </c>
      <c r="E62" s="303"/>
      <c r="F62" s="302">
        <v>0.15323836436446317</v>
      </c>
      <c r="G62" s="302">
        <v>0.18992794152239054</v>
      </c>
      <c r="H62" s="302">
        <f t="shared" si="16"/>
        <v>0.34316630588685371</v>
      </c>
      <c r="I62" s="303"/>
      <c r="J62" s="302">
        <v>0.18005410367936811</v>
      </c>
      <c r="K62" s="302">
        <v>0.17652129278095258</v>
      </c>
      <c r="L62" s="302">
        <f t="shared" si="17"/>
        <v>0.35657539646032066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9.4889318486333279E-2</v>
      </c>
      <c r="C63" s="302">
        <v>0.13773255884957925</v>
      </c>
      <c r="D63" s="302">
        <f t="shared" si="15"/>
        <v>0.23262187733591252</v>
      </c>
      <c r="E63" s="303"/>
      <c r="F63" s="302">
        <v>9.6263105534406035E-2</v>
      </c>
      <c r="G63" s="302">
        <v>0.14652283380972719</v>
      </c>
      <c r="H63" s="302">
        <f t="shared" si="16"/>
        <v>0.24278593934413323</v>
      </c>
      <c r="I63" s="303"/>
      <c r="J63" s="302">
        <v>7.3916677076002579E-2</v>
      </c>
      <c r="K63" s="302">
        <v>0.16476175001721061</v>
      </c>
      <c r="L63" s="302">
        <f t="shared" si="17"/>
        <v>0.23867842709321319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6.9802969811382079E-2</v>
      </c>
      <c r="C64" s="302">
        <v>0.47032131796468979</v>
      </c>
      <c r="D64" s="302">
        <f t="shared" si="15"/>
        <v>0.54012428777607191</v>
      </c>
      <c r="E64" s="303"/>
      <c r="F64" s="302">
        <v>6.0629265755312932E-2</v>
      </c>
      <c r="G64" s="302">
        <v>0.32213085033085614</v>
      </c>
      <c r="H64" s="302">
        <f t="shared" si="16"/>
        <v>0.38276011608616906</v>
      </c>
      <c r="I64" s="303"/>
      <c r="J64" s="302">
        <v>4.5020080401730625E-2</v>
      </c>
      <c r="K64" s="302">
        <v>0.27554339422664736</v>
      </c>
      <c r="L64" s="302">
        <f t="shared" si="17"/>
        <v>0.32056347462837798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1.7628789934466045E-2</v>
      </c>
      <c r="C65" s="302">
        <v>1.5218161176421925E-2</v>
      </c>
      <c r="D65" s="302">
        <f t="shared" si="15"/>
        <v>3.2846951110887972E-2</v>
      </c>
      <c r="E65" s="303"/>
      <c r="F65" s="302">
        <v>1.9883373405822181E-2</v>
      </c>
      <c r="G65" s="302">
        <v>1.6889912876996482E-2</v>
      </c>
      <c r="H65" s="302">
        <f t="shared" si="16"/>
        <v>3.677328628281866E-2</v>
      </c>
      <c r="I65" s="303"/>
      <c r="J65" s="302">
        <v>1.8866116490582133E-2</v>
      </c>
      <c r="K65" s="302">
        <v>1.5340073963416249E-2</v>
      </c>
      <c r="L65" s="302">
        <f t="shared" si="17"/>
        <v>3.4206190453998378E-2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5.4669858356945683E-2</v>
      </c>
      <c r="C66" s="302">
        <v>3.6209973484848577E-2</v>
      </c>
      <c r="D66" s="302">
        <f t="shared" si="15"/>
        <v>9.0879831841794267E-2</v>
      </c>
      <c r="E66" s="303"/>
      <c r="F66" s="302">
        <v>4.8729826099101772E-2</v>
      </c>
      <c r="G66" s="302">
        <v>3.8816336480596035E-2</v>
      </c>
      <c r="H66" s="302">
        <f t="shared" si="16"/>
        <v>8.75461625796978E-2</v>
      </c>
      <c r="I66" s="303"/>
      <c r="J66" s="302">
        <v>3.8293177718929906E-2</v>
      </c>
      <c r="K66" s="302">
        <v>4.3274127083302139E-2</v>
      </c>
      <c r="L66" s="302">
        <f t="shared" si="17"/>
        <v>8.1567304802232038E-2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0.37402709714436505</v>
      </c>
      <c r="C67" s="302">
        <v>0.96956898921699308</v>
      </c>
      <c r="D67" s="302">
        <f t="shared" si="15"/>
        <v>1.3435960863613581</v>
      </c>
      <c r="E67" s="303"/>
      <c r="F67" s="302">
        <v>0.29021353202953781</v>
      </c>
      <c r="G67" s="302">
        <v>0.78509430516418732</v>
      </c>
      <c r="H67" s="302">
        <f t="shared" si="16"/>
        <v>1.075307837193725</v>
      </c>
      <c r="I67" s="303"/>
      <c r="J67" s="302">
        <v>0.24072457266205802</v>
      </c>
      <c r="K67" s="302">
        <v>0.65778418604861555</v>
      </c>
      <c r="L67" s="302">
        <f t="shared" si="17"/>
        <v>0.89850875871067359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0.24558887065219323</v>
      </c>
      <c r="C68" s="302">
        <v>0.36832395132539375</v>
      </c>
      <c r="D68" s="302">
        <f t="shared" si="15"/>
        <v>0.61391282197758701</v>
      </c>
      <c r="E68" s="303"/>
      <c r="F68" s="302">
        <v>0.17596487283980902</v>
      </c>
      <c r="G68" s="302">
        <v>0.29546736217473973</v>
      </c>
      <c r="H68" s="302">
        <f t="shared" si="16"/>
        <v>0.47143223501454878</v>
      </c>
      <c r="I68" s="303"/>
      <c r="J68" s="302">
        <v>0.2614119493672688</v>
      </c>
      <c r="K68" s="302">
        <v>0.32233285290734504</v>
      </c>
      <c r="L68" s="302">
        <f t="shared" si="17"/>
        <v>0.58374480227461389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1.1653026857638948</v>
      </c>
      <c r="C70" s="311">
        <f t="shared" ref="C70:L70" si="18">SUM(C60:C68)</f>
        <v>2.4166973142360995</v>
      </c>
      <c r="D70" s="311">
        <f t="shared" si="18"/>
        <v>3.5819999999999945</v>
      </c>
      <c r="E70" s="311"/>
      <c r="F70" s="311">
        <f t="shared" si="18"/>
        <v>1.0914464484448394</v>
      </c>
      <c r="G70" s="311">
        <f t="shared" si="18"/>
        <v>2.0995535515551613</v>
      </c>
      <c r="H70" s="311">
        <f t="shared" si="18"/>
        <v>3.1910000000000003</v>
      </c>
      <c r="I70" s="311"/>
      <c r="J70" s="311">
        <f t="shared" si="18"/>
        <v>1.1469397374421659</v>
      </c>
      <c r="K70" s="311">
        <f t="shared" si="18"/>
        <v>1.9770602625578251</v>
      </c>
      <c r="L70" s="311">
        <f t="shared" si="18"/>
        <v>3.1239999999999908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0.13664073221790443</v>
      </c>
      <c r="C77" s="302">
        <v>0.70219073675763211</v>
      </c>
      <c r="D77" s="302">
        <f>SUM(B77:C77)</f>
        <v>0.83883146897553651</v>
      </c>
      <c r="E77" s="303"/>
      <c r="F77" s="302">
        <v>0.16552940720909146</v>
      </c>
      <c r="G77" s="302">
        <v>0.64051081262252607</v>
      </c>
      <c r="H77" s="302">
        <f>SUM(F77:G77)</f>
        <v>0.80604021983161755</v>
      </c>
      <c r="I77" s="303"/>
      <c r="J77" s="302">
        <v>0.16587457533643504</v>
      </c>
      <c r="K77" s="302">
        <v>0.57972976817541899</v>
      </c>
      <c r="L77" s="302">
        <f>SUM(J77:K77)</f>
        <v>0.74560434351185401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0.18690708398193415</v>
      </c>
      <c r="C78" s="302">
        <v>1.2597763382941973</v>
      </c>
      <c r="D78" s="302">
        <f t="shared" ref="D78:D85" si="19">SUM(B78:C78)</f>
        <v>1.4466834222761316</v>
      </c>
      <c r="E78" s="303"/>
      <c r="F78" s="302">
        <v>0.21925822961166841</v>
      </c>
      <c r="G78" s="302">
        <v>1.2246344822566149</v>
      </c>
      <c r="H78" s="302">
        <f t="shared" ref="H78:H85" si="20">SUM(F78:G78)</f>
        <v>1.4438927118682834</v>
      </c>
      <c r="I78" s="303"/>
      <c r="J78" s="302">
        <v>0.23994691173858768</v>
      </c>
      <c r="K78" s="302">
        <v>1.6081903489644953</v>
      </c>
      <c r="L78" s="302">
        <f t="shared" ref="L78:L85" si="21">SUM(J78:K78)</f>
        <v>1.848137260703083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0.22904369980584652</v>
      </c>
      <c r="C79" s="302">
        <v>0.53917849798864537</v>
      </c>
      <c r="D79" s="302">
        <f t="shared" si="19"/>
        <v>0.76822219779449186</v>
      </c>
      <c r="E79" s="303"/>
      <c r="F79" s="302">
        <v>0.2328873753549367</v>
      </c>
      <c r="G79" s="302">
        <v>0.51378630287096727</v>
      </c>
      <c r="H79" s="302">
        <f t="shared" si="20"/>
        <v>0.74667367822590403</v>
      </c>
      <c r="I79" s="303"/>
      <c r="J79" s="302">
        <v>0.24769456135246853</v>
      </c>
      <c r="K79" s="302">
        <v>0.48394268636104415</v>
      </c>
      <c r="L79" s="302">
        <f t="shared" si="21"/>
        <v>0.73163724771351268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0.48759248915977593</v>
      </c>
      <c r="C80" s="302">
        <v>0.12351017296686483</v>
      </c>
      <c r="D80" s="302">
        <f t="shared" si="19"/>
        <v>0.61110266212664077</v>
      </c>
      <c r="E80" s="303"/>
      <c r="F80" s="302">
        <v>0.42463341744723987</v>
      </c>
      <c r="G80" s="302">
        <v>0.11683635833122978</v>
      </c>
      <c r="H80" s="302">
        <f t="shared" si="20"/>
        <v>0.54146977577846966</v>
      </c>
      <c r="I80" s="303"/>
      <c r="J80" s="302">
        <v>0.33214446290559807</v>
      </c>
      <c r="K80" s="302">
        <v>0.1469736600198828</v>
      </c>
      <c r="L80" s="302">
        <f t="shared" si="21"/>
        <v>0.47911812292548084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4.6686739473810628E-2</v>
      </c>
      <c r="C81" s="302">
        <v>2.0261745534744873</v>
      </c>
      <c r="D81" s="302">
        <f t="shared" si="19"/>
        <v>2.0728612929482977</v>
      </c>
      <c r="E81" s="303"/>
      <c r="F81" s="302">
        <v>4.4663629181099437E-2</v>
      </c>
      <c r="G81" s="302">
        <v>1.3663325556733352</v>
      </c>
      <c r="H81" s="302">
        <f t="shared" si="20"/>
        <v>1.4109961848544346</v>
      </c>
      <c r="I81" s="303"/>
      <c r="J81" s="302">
        <v>6.0697260199147569E-2</v>
      </c>
      <c r="K81" s="302">
        <v>1.1078874366334024</v>
      </c>
      <c r="L81" s="302">
        <f t="shared" si="21"/>
        <v>1.16858469683255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3.87974592360451E-2</v>
      </c>
      <c r="C82" s="302">
        <v>1.3027836741197323E-2</v>
      </c>
      <c r="D82" s="302">
        <f t="shared" si="19"/>
        <v>5.1825295977242419E-2</v>
      </c>
      <c r="E82" s="303"/>
      <c r="F82" s="302">
        <v>3.971200333671384E-2</v>
      </c>
      <c r="G82" s="302">
        <v>9.8065530113433177E-3</v>
      </c>
      <c r="H82" s="302">
        <f t="shared" si="20"/>
        <v>4.9518556348057158E-2</v>
      </c>
      <c r="I82" s="303"/>
      <c r="J82" s="302">
        <v>4.4816163871314527E-2</v>
      </c>
      <c r="K82" s="302">
        <v>1.0128795180974124E-2</v>
      </c>
      <c r="L82" s="302">
        <f t="shared" si="21"/>
        <v>5.4944959052288647E-2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0.10284918694618318</v>
      </c>
      <c r="C83" s="302">
        <v>0.11541214596336027</v>
      </c>
      <c r="D83" s="302">
        <f t="shared" si="19"/>
        <v>0.21826133290954347</v>
      </c>
      <c r="E83" s="303"/>
      <c r="F83" s="302">
        <v>9.2303457524219826E-2</v>
      </c>
      <c r="G83" s="302">
        <v>0.10387039105819562</v>
      </c>
      <c r="H83" s="302">
        <f t="shared" si="20"/>
        <v>0.19617384858241543</v>
      </c>
      <c r="I83" s="303"/>
      <c r="J83" s="302">
        <v>7.9123125894242682E-2</v>
      </c>
      <c r="K83" s="302">
        <v>0.1310833202425698</v>
      </c>
      <c r="L83" s="302">
        <f t="shared" si="21"/>
        <v>0.2102064461368125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0.28561331415742158</v>
      </c>
      <c r="C84" s="302">
        <v>1.0484324322560965</v>
      </c>
      <c r="D84" s="302">
        <f t="shared" si="19"/>
        <v>1.334045746413518</v>
      </c>
      <c r="E84" s="303"/>
      <c r="F84" s="302">
        <v>0.17725097971750789</v>
      </c>
      <c r="G84" s="302">
        <v>0.69241131943309053</v>
      </c>
      <c r="H84" s="302">
        <f t="shared" si="20"/>
        <v>0.86966229915059845</v>
      </c>
      <c r="I84" s="303"/>
      <c r="J84" s="302">
        <v>0.15271135604964023</v>
      </c>
      <c r="K84" s="302">
        <v>0.59908577192975809</v>
      </c>
      <c r="L84" s="302">
        <f t="shared" si="21"/>
        <v>0.75179712797939835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8.4876119693133217E-2</v>
      </c>
      <c r="C85" s="302">
        <v>0.21429046088547068</v>
      </c>
      <c r="D85" s="302">
        <f t="shared" si="19"/>
        <v>0.2991665805786039</v>
      </c>
      <c r="E85" s="303"/>
      <c r="F85" s="302">
        <v>5.8657377424033159E-2</v>
      </c>
      <c r="G85" s="302">
        <v>0.13991534793617688</v>
      </c>
      <c r="H85" s="302">
        <f t="shared" si="20"/>
        <v>0.19857272536021003</v>
      </c>
      <c r="I85" s="303"/>
      <c r="J85" s="302">
        <v>9.2903694440737705E-2</v>
      </c>
      <c r="K85" s="302">
        <v>0.13106610070427968</v>
      </c>
      <c r="L85" s="302">
        <f t="shared" si="21"/>
        <v>0.22396979514501739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1.5990068246720546</v>
      </c>
      <c r="C87" s="311">
        <f t="shared" ref="C87:D87" si="22">SUM(C77:C85)</f>
        <v>6.0419931753279519</v>
      </c>
      <c r="D87" s="311">
        <f t="shared" si="22"/>
        <v>7.6410000000000071</v>
      </c>
      <c r="E87" s="311"/>
      <c r="F87" s="311">
        <f t="shared" ref="F87:H87" si="23">SUM(F77:F85)</f>
        <v>1.4548958768065106</v>
      </c>
      <c r="G87" s="311">
        <f t="shared" si="23"/>
        <v>4.8081041231934796</v>
      </c>
      <c r="H87" s="311">
        <f t="shared" si="23"/>
        <v>6.2629999999999901</v>
      </c>
      <c r="I87" s="311"/>
      <c r="J87" s="311">
        <f t="shared" ref="J87:L87" si="24">SUM(J77:J85)</f>
        <v>1.4159121117881721</v>
      </c>
      <c r="K87" s="311">
        <f t="shared" si="24"/>
        <v>4.7980878882118247</v>
      </c>
      <c r="L87" s="311">
        <f t="shared" si="24"/>
        <v>6.2139999999999986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0.37868329270995921</v>
      </c>
      <c r="C94" s="302">
        <v>1.8922478362665451</v>
      </c>
      <c r="D94" s="302">
        <f>SUM(B94:C94)</f>
        <v>2.2709311289765042</v>
      </c>
      <c r="E94" s="303"/>
      <c r="F94" s="302">
        <v>0.58464205351411469</v>
      </c>
      <c r="G94" s="302">
        <v>2.1316212599632878</v>
      </c>
      <c r="H94" s="302">
        <f>SUM(F94:G94)</f>
        <v>2.7162633134774024</v>
      </c>
      <c r="I94" s="303"/>
      <c r="J94" s="302">
        <v>0.50090812994914213</v>
      </c>
      <c r="K94" s="302">
        <v>1.7814934773220581</v>
      </c>
      <c r="L94" s="302">
        <f>SUM(J94:K94)</f>
        <v>2.2824016072712001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0.49246028033606715</v>
      </c>
      <c r="C95" s="302">
        <v>2.7990165583992539</v>
      </c>
      <c r="D95" s="302">
        <f t="shared" ref="D95:D102" si="25">SUM(B95:C95)</f>
        <v>3.291476838735321</v>
      </c>
      <c r="E95" s="303"/>
      <c r="F95" s="302">
        <v>0.80508019375209983</v>
      </c>
      <c r="G95" s="302">
        <v>3.5444731543120263</v>
      </c>
      <c r="H95" s="302">
        <f t="shared" ref="H95:H102" si="26">SUM(F95:G95)</f>
        <v>4.3495533480641262</v>
      </c>
      <c r="I95" s="303"/>
      <c r="J95" s="302">
        <v>0.84329659920004796</v>
      </c>
      <c r="K95" s="302">
        <v>4.1929020479835168</v>
      </c>
      <c r="L95" s="302">
        <f t="shared" ref="L95:L102" si="27">SUM(J95:K95)</f>
        <v>5.0361986471835651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0.59225999778391725</v>
      </c>
      <c r="C96" s="302">
        <v>1.5767019143891912</v>
      </c>
      <c r="D96" s="302">
        <f t="shared" si="25"/>
        <v>2.1689619121731085</v>
      </c>
      <c r="E96" s="303"/>
      <c r="F96" s="302">
        <v>0.82684478689585339</v>
      </c>
      <c r="G96" s="302">
        <v>1.9248654909335565</v>
      </c>
      <c r="H96" s="302">
        <f t="shared" si="26"/>
        <v>2.7517102778294098</v>
      </c>
      <c r="I96" s="303"/>
      <c r="J96" s="302">
        <v>0.76551540375065874</v>
      </c>
      <c r="K96" s="302">
        <v>1.6754997735433399</v>
      </c>
      <c r="L96" s="302">
        <f t="shared" si="27"/>
        <v>2.4410151772939988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1.2645138871118773</v>
      </c>
      <c r="C97" s="302">
        <v>0.60207115557538327</v>
      </c>
      <c r="D97" s="302">
        <f t="shared" si="25"/>
        <v>1.8665850426872606</v>
      </c>
      <c r="E97" s="303"/>
      <c r="F97" s="302">
        <v>1.431109783201675</v>
      </c>
      <c r="G97" s="302">
        <v>0.77447387431400616</v>
      </c>
      <c r="H97" s="302">
        <f t="shared" si="26"/>
        <v>2.2055836575156813</v>
      </c>
      <c r="I97" s="303"/>
      <c r="J97" s="302">
        <v>1.0758841622558633</v>
      </c>
      <c r="K97" s="302">
        <v>0.82480465055902619</v>
      </c>
      <c r="L97" s="302">
        <f t="shared" si="27"/>
        <v>1.9006888128148893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0.30729227128454756</v>
      </c>
      <c r="C98" s="302">
        <v>8.5182727466459394</v>
      </c>
      <c r="D98" s="302">
        <f t="shared" si="25"/>
        <v>8.8255650179304865</v>
      </c>
      <c r="E98" s="303"/>
      <c r="F98" s="302">
        <v>0.41512683322610239</v>
      </c>
      <c r="G98" s="302">
        <v>6.9145738329308664</v>
      </c>
      <c r="H98" s="302">
        <f t="shared" si="26"/>
        <v>7.3297006661569686</v>
      </c>
      <c r="I98" s="303"/>
      <c r="J98" s="302">
        <v>0.37471870530950929</v>
      </c>
      <c r="K98" s="302">
        <v>5.5605665942367333</v>
      </c>
      <c r="L98" s="302">
        <f t="shared" si="27"/>
        <v>5.9352852995462424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0.13968873962110553</v>
      </c>
      <c r="C99" s="302">
        <v>0.10893514065370664</v>
      </c>
      <c r="D99" s="302">
        <f t="shared" si="25"/>
        <v>0.24862388027481219</v>
      </c>
      <c r="E99" s="303"/>
      <c r="F99" s="302">
        <v>0.1687979112113733</v>
      </c>
      <c r="G99" s="302">
        <v>0.19693658441666528</v>
      </c>
      <c r="H99" s="302">
        <f t="shared" si="26"/>
        <v>0.36573449562803861</v>
      </c>
      <c r="I99" s="303"/>
      <c r="J99" s="302">
        <v>0.12943987533528606</v>
      </c>
      <c r="K99" s="302">
        <v>0.20983295599879059</v>
      </c>
      <c r="L99" s="302">
        <f t="shared" si="27"/>
        <v>0.33927283133407665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0.36702271773173767</v>
      </c>
      <c r="C100" s="302">
        <v>0.41744633053493457</v>
      </c>
      <c r="D100" s="302">
        <f t="shared" si="25"/>
        <v>0.7844690482666723</v>
      </c>
      <c r="E100" s="303"/>
      <c r="F100" s="302">
        <v>0.40924037274273223</v>
      </c>
      <c r="G100" s="302">
        <v>0.50740052911766853</v>
      </c>
      <c r="H100" s="302">
        <f t="shared" si="26"/>
        <v>0.9166409018604007</v>
      </c>
      <c r="I100" s="303"/>
      <c r="J100" s="302">
        <v>0.3409828103202549</v>
      </c>
      <c r="K100" s="302">
        <v>0.51619708137504028</v>
      </c>
      <c r="L100" s="302">
        <f t="shared" si="27"/>
        <v>0.85717989169529518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0.79781925419183863</v>
      </c>
      <c r="C101" s="302">
        <v>5.2176949695367609</v>
      </c>
      <c r="D101" s="302">
        <f t="shared" si="25"/>
        <v>6.0155142237285997</v>
      </c>
      <c r="E101" s="303"/>
      <c r="F101" s="302">
        <v>0.86429087158843454</v>
      </c>
      <c r="G101" s="302">
        <v>4.4770418623471233</v>
      </c>
      <c r="H101" s="302">
        <f t="shared" si="26"/>
        <v>5.3413327339355581</v>
      </c>
      <c r="I101" s="303"/>
      <c r="J101" s="302">
        <v>0.881784114955106</v>
      </c>
      <c r="K101" s="302">
        <v>3.7554504053394004</v>
      </c>
      <c r="L101" s="302">
        <f t="shared" si="27"/>
        <v>4.6372345202945064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0.40954731428930641</v>
      </c>
      <c r="C102" s="302">
        <v>1.0923255929378939</v>
      </c>
      <c r="D102" s="302">
        <f t="shared" si="25"/>
        <v>1.5018729072272003</v>
      </c>
      <c r="E102" s="303"/>
      <c r="F102" s="302">
        <v>0.39210595199413195</v>
      </c>
      <c r="G102" s="302">
        <v>0.98737465353829001</v>
      </c>
      <c r="H102" s="302">
        <f t="shared" si="26"/>
        <v>1.379480605532422</v>
      </c>
      <c r="I102" s="303"/>
      <c r="J102" s="302">
        <v>0.48258423303214121</v>
      </c>
      <c r="K102" s="302">
        <v>0.83013897953403781</v>
      </c>
      <c r="L102" s="302">
        <f t="shared" si="27"/>
        <v>1.312723212566179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4.7492877550603572</v>
      </c>
      <c r="C104" s="311">
        <f t="shared" ref="C104:D104" si="28">SUM(C94:C102)</f>
        <v>22.224712244939607</v>
      </c>
      <c r="D104" s="311">
        <f t="shared" si="28"/>
        <v>26.973999999999965</v>
      </c>
      <c r="E104" s="311"/>
      <c r="F104" s="311">
        <f t="shared" ref="F104:H104" si="29">SUM(F94:F102)</f>
        <v>5.8972387581265178</v>
      </c>
      <c r="G104" s="311">
        <f t="shared" si="29"/>
        <v>21.458761241873489</v>
      </c>
      <c r="H104" s="311">
        <f t="shared" si="29"/>
        <v>27.356000000000012</v>
      </c>
      <c r="I104" s="311"/>
      <c r="J104" s="311">
        <f t="shared" ref="J104:L104" si="30">SUM(J94:J102)</f>
        <v>5.3951140341080093</v>
      </c>
      <c r="K104" s="311">
        <f t="shared" si="30"/>
        <v>19.346885965891943</v>
      </c>
      <c r="L104" s="311">
        <f t="shared" si="30"/>
        <v>24.741999999999955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1.3259209241961799E-2</v>
      </c>
      <c r="C111" s="302">
        <v>2.9038004741333202E-2</v>
      </c>
      <c r="D111" s="302">
        <f>SUM(B111:C111)</f>
        <v>4.2297213983295001E-2</v>
      </c>
      <c r="E111" s="303"/>
      <c r="F111" s="302">
        <v>1.8036219451631426E-2</v>
      </c>
      <c r="G111" s="302">
        <v>2.5155863180991323E-2</v>
      </c>
      <c r="H111" s="302">
        <f>SUM(F111:G111)</f>
        <v>4.3192082632622752E-2</v>
      </c>
      <c r="I111" s="303"/>
      <c r="J111" s="302">
        <v>1.755080963817118E-2</v>
      </c>
      <c r="K111" s="302">
        <v>2.1082039790630454E-2</v>
      </c>
      <c r="L111" s="302">
        <f>SUM(J111:K111)</f>
        <v>3.863284942880163E-2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1.5379965236346563E-2</v>
      </c>
      <c r="C112" s="302">
        <v>7.7478430656800573E-2</v>
      </c>
      <c r="D112" s="302">
        <f t="shared" ref="D112:D119" si="31">SUM(B112:C112)</f>
        <v>9.2858395893147136E-2</v>
      </c>
      <c r="E112" s="303"/>
      <c r="F112" s="302">
        <v>2.2973082406102008E-2</v>
      </c>
      <c r="G112" s="302">
        <v>8.1295267162309365E-2</v>
      </c>
      <c r="H112" s="302">
        <f t="shared" ref="H112:H119" si="32">SUM(F112:G112)</f>
        <v>0.10426834956841137</v>
      </c>
      <c r="I112" s="303"/>
      <c r="J112" s="302">
        <v>2.7779614026199054E-2</v>
      </c>
      <c r="K112" s="302">
        <v>9.436314363470788E-2</v>
      </c>
      <c r="L112" s="302">
        <f t="shared" ref="L112:L119" si="33">SUM(J112:K112)</f>
        <v>0.12214275766090693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1.4753669386167848E-2</v>
      </c>
      <c r="C113" s="302">
        <v>4.8338753567892925E-2</v>
      </c>
      <c r="D113" s="302">
        <f t="shared" si="31"/>
        <v>6.309242295406077E-2</v>
      </c>
      <c r="E113" s="303"/>
      <c r="F113" s="302">
        <v>1.905599894165148E-2</v>
      </c>
      <c r="G113" s="302">
        <v>5.3046254638277349E-2</v>
      </c>
      <c r="H113" s="302">
        <f t="shared" si="32"/>
        <v>7.2102253579928832E-2</v>
      </c>
      <c r="I113" s="303"/>
      <c r="J113" s="302">
        <v>1.9436476098422455E-2</v>
      </c>
      <c r="K113" s="302">
        <v>4.5679877461876454E-2</v>
      </c>
      <c r="L113" s="302">
        <f t="shared" si="33"/>
        <v>6.5116353560298906E-2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3.5372662121159366E-2</v>
      </c>
      <c r="C114" s="302">
        <v>1.6305050478008277E-2</v>
      </c>
      <c r="D114" s="302">
        <f t="shared" si="31"/>
        <v>5.1677712599167647E-2</v>
      </c>
      <c r="E114" s="303"/>
      <c r="F114" s="302">
        <v>3.548333430378129E-2</v>
      </c>
      <c r="G114" s="302">
        <v>1.5916189315826664E-2</v>
      </c>
      <c r="H114" s="302">
        <f t="shared" si="32"/>
        <v>5.1399523619607951E-2</v>
      </c>
      <c r="I114" s="303"/>
      <c r="J114" s="302">
        <v>2.5201999499613666E-2</v>
      </c>
      <c r="K114" s="302">
        <v>1.55380595024953E-2</v>
      </c>
      <c r="L114" s="302">
        <f t="shared" si="33"/>
        <v>4.0740059002108968E-2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1.8474464775630685E-3</v>
      </c>
      <c r="C115" s="302">
        <v>0.10981881146431255</v>
      </c>
      <c r="D115" s="302">
        <f t="shared" si="31"/>
        <v>0.11166625794187562</v>
      </c>
      <c r="E115" s="303"/>
      <c r="F115" s="302">
        <v>2.3098213749404317E-3</v>
      </c>
      <c r="G115" s="302">
        <v>7.4937743444001767E-2</v>
      </c>
      <c r="H115" s="302">
        <f t="shared" si="32"/>
        <v>7.7247564818942197E-2</v>
      </c>
      <c r="I115" s="303"/>
      <c r="J115" s="302">
        <v>4.0957535688583742E-3</v>
      </c>
      <c r="K115" s="302">
        <v>5.1575028865672515E-2</v>
      </c>
      <c r="L115" s="302">
        <f t="shared" si="33"/>
        <v>5.5670782434530885E-2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2.1778323444727249E-3</v>
      </c>
      <c r="C116" s="302">
        <v>2.6043509981580259E-3</v>
      </c>
      <c r="D116" s="302">
        <f t="shared" si="31"/>
        <v>4.7821833426307508E-3</v>
      </c>
      <c r="E116" s="303"/>
      <c r="F116" s="302">
        <v>2.0135306444330064E-3</v>
      </c>
      <c r="G116" s="302">
        <v>2.0711774782608038E-3</v>
      </c>
      <c r="H116" s="302">
        <f t="shared" si="32"/>
        <v>4.0847081226938102E-3</v>
      </c>
      <c r="I116" s="303"/>
      <c r="J116" s="302">
        <v>1.2770277572287051E-3</v>
      </c>
      <c r="K116" s="302">
        <v>1.5976447036148954E-3</v>
      </c>
      <c r="L116" s="302">
        <f t="shared" si="33"/>
        <v>2.8746724608436003E-3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1.7835702487967956E-2</v>
      </c>
      <c r="C117" s="302">
        <v>1.67073011026302E-2</v>
      </c>
      <c r="D117" s="302">
        <f t="shared" si="31"/>
        <v>3.4543003590598156E-2</v>
      </c>
      <c r="E117" s="303"/>
      <c r="F117" s="302">
        <v>1.9157986965084688E-2</v>
      </c>
      <c r="G117" s="302">
        <v>1.3570421292322617E-2</v>
      </c>
      <c r="H117" s="302">
        <f t="shared" si="32"/>
        <v>3.2728408257407304E-2</v>
      </c>
      <c r="I117" s="303"/>
      <c r="J117" s="302">
        <v>1.8478283732518589E-2</v>
      </c>
      <c r="K117" s="302">
        <v>1.4547970681627066E-2</v>
      </c>
      <c r="L117" s="302">
        <f t="shared" si="33"/>
        <v>3.3026254414145653E-2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1.6178928385908455E-3</v>
      </c>
      <c r="C118" s="302">
        <v>2.1321383693244381E-2</v>
      </c>
      <c r="D118" s="302">
        <f t="shared" si="31"/>
        <v>2.2939276531835227E-2</v>
      </c>
      <c r="E118" s="303"/>
      <c r="F118" s="302">
        <v>1.3033925916884925E-3</v>
      </c>
      <c r="G118" s="302">
        <v>1.3979654695842971E-2</v>
      </c>
      <c r="H118" s="302">
        <f t="shared" si="32"/>
        <v>1.5283047287531463E-2</v>
      </c>
      <c r="I118" s="303"/>
      <c r="J118" s="302">
        <v>6.5984785436868005E-4</v>
      </c>
      <c r="K118" s="302">
        <v>1.2170982207237621E-2</v>
      </c>
      <c r="L118" s="302">
        <f t="shared" si="33"/>
        <v>1.2830830061606301E-2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1.8665348186430895E-3</v>
      </c>
      <c r="C119" s="302">
        <v>5.2769983447462114E-3</v>
      </c>
      <c r="D119" s="302">
        <f t="shared" si="31"/>
        <v>7.1435331633893009E-3</v>
      </c>
      <c r="E119" s="303"/>
      <c r="F119" s="302">
        <v>1.4618945586162032E-3</v>
      </c>
      <c r="G119" s="302">
        <v>3.2321675542377254E-3</v>
      </c>
      <c r="H119" s="302">
        <f t="shared" si="32"/>
        <v>4.6940621128539282E-3</v>
      </c>
      <c r="I119" s="303"/>
      <c r="J119" s="302">
        <v>1.5990259995534082E-3</v>
      </c>
      <c r="K119" s="302">
        <v>2.3664149772043164E-3</v>
      </c>
      <c r="L119" s="302">
        <f t="shared" si="33"/>
        <v>3.9654409767577248E-3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0.10411091495287327</v>
      </c>
      <c r="C121" s="311">
        <f t="shared" ref="C121:D121" si="34">SUM(C111:C119)</f>
        <v>0.32688908504712633</v>
      </c>
      <c r="D121" s="311">
        <f t="shared" si="34"/>
        <v>0.43099999999999961</v>
      </c>
      <c r="E121" s="311"/>
      <c r="F121" s="311">
        <f t="shared" ref="F121:H121" si="35">SUM(F111:F119)</f>
        <v>0.12179526123792903</v>
      </c>
      <c r="G121" s="311">
        <f t="shared" si="35"/>
        <v>0.28320473876207053</v>
      </c>
      <c r="H121" s="311">
        <f t="shared" si="35"/>
        <v>0.40499999999999958</v>
      </c>
      <c r="I121" s="311"/>
      <c r="J121" s="311">
        <f t="shared" ref="J121:L121" si="36">SUM(J111:J119)</f>
        <v>0.11607883817493411</v>
      </c>
      <c r="K121" s="311">
        <f t="shared" si="36"/>
        <v>0.25892116182506647</v>
      </c>
      <c r="L121" s="311">
        <f t="shared" si="36"/>
        <v>0.37500000000000056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3.0698845114479512E-2</v>
      </c>
      <c r="C128" s="302">
        <v>0.13351014413846815</v>
      </c>
      <c r="D128" s="302">
        <f>SUM(B128:C128)</f>
        <v>0.16420898925294766</v>
      </c>
      <c r="E128" s="303"/>
      <c r="F128" s="302">
        <v>4.3904067429420185E-2</v>
      </c>
      <c r="G128" s="302">
        <v>0.17828601179996759</v>
      </c>
      <c r="H128" s="302">
        <f>SUM(F128:G128)</f>
        <v>0.22219007922938777</v>
      </c>
      <c r="I128" s="303"/>
      <c r="J128" s="302">
        <v>4.5420898917262878E-2</v>
      </c>
      <c r="K128" s="302">
        <v>0.17383636739231742</v>
      </c>
      <c r="L128" s="302">
        <f>SUM(J128:K128)</f>
        <v>0.21925726630958031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4.3408493368525765E-2</v>
      </c>
      <c r="C129" s="302">
        <v>0.12682258293939058</v>
      </c>
      <c r="D129" s="302">
        <f t="shared" ref="D129:D136" si="37">SUM(B129:C129)</f>
        <v>0.17023107630791634</v>
      </c>
      <c r="E129" s="303"/>
      <c r="F129" s="302">
        <v>7.5615312080127409E-2</v>
      </c>
      <c r="G129" s="302">
        <v>0.17541923359109274</v>
      </c>
      <c r="H129" s="302">
        <f t="shared" ref="H129:H136" si="38">SUM(F129:G129)</f>
        <v>0.25103454567122013</v>
      </c>
      <c r="I129" s="303"/>
      <c r="J129" s="302">
        <v>9.7738812917468956E-2</v>
      </c>
      <c r="K129" s="302">
        <v>0.20079730107718535</v>
      </c>
      <c r="L129" s="302">
        <f t="shared" ref="L129:L136" si="39">SUM(J129:K129)</f>
        <v>0.2985361139946543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9.9427240075382395E-2</v>
      </c>
      <c r="C130" s="302">
        <v>0.13014865468687895</v>
      </c>
      <c r="D130" s="302">
        <f t="shared" si="37"/>
        <v>0.22957589476226134</v>
      </c>
      <c r="E130" s="303"/>
      <c r="F130" s="302">
        <v>0.18070675161291735</v>
      </c>
      <c r="G130" s="302">
        <v>0.17940991626775163</v>
      </c>
      <c r="H130" s="302">
        <f t="shared" si="38"/>
        <v>0.36011666788066898</v>
      </c>
      <c r="I130" s="303"/>
      <c r="J130" s="302">
        <v>0.22237430857319582</v>
      </c>
      <c r="K130" s="302">
        <v>0.15876102914177428</v>
      </c>
      <c r="L130" s="302">
        <f t="shared" si="39"/>
        <v>0.3811353377149701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0.10309663239305578</v>
      </c>
      <c r="C131" s="302">
        <v>4.9034567598817802E-2</v>
      </c>
      <c r="D131" s="302">
        <f t="shared" si="37"/>
        <v>0.15213119999187358</v>
      </c>
      <c r="E131" s="303"/>
      <c r="F131" s="302">
        <v>0.15998390072011276</v>
      </c>
      <c r="G131" s="302">
        <v>0.12719322147332471</v>
      </c>
      <c r="H131" s="302">
        <f t="shared" si="38"/>
        <v>0.2871771221934375</v>
      </c>
      <c r="I131" s="303"/>
      <c r="J131" s="302">
        <v>0.14080880905811369</v>
      </c>
      <c r="K131" s="302">
        <v>0.14331395848933684</v>
      </c>
      <c r="L131" s="302">
        <f t="shared" si="39"/>
        <v>0.28412276754745053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1.5476111451469418E-2</v>
      </c>
      <c r="C132" s="302">
        <v>0.18669426323062949</v>
      </c>
      <c r="D132" s="302">
        <f t="shared" si="37"/>
        <v>0.20217037468209892</v>
      </c>
      <c r="E132" s="303"/>
      <c r="F132" s="302">
        <v>9.5256066907703912E-3</v>
      </c>
      <c r="G132" s="302">
        <v>0.21730780419214718</v>
      </c>
      <c r="H132" s="302">
        <f t="shared" si="38"/>
        <v>0.22683341088291759</v>
      </c>
      <c r="I132" s="303"/>
      <c r="J132" s="302">
        <v>1.2761536226262209E-2</v>
      </c>
      <c r="K132" s="302">
        <v>0.22746033666000381</v>
      </c>
      <c r="L132" s="302">
        <f t="shared" si="39"/>
        <v>0.24022187288626604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2.8235157857035766E-2</v>
      </c>
      <c r="C133" s="302">
        <v>1.5327672521183956E-2</v>
      </c>
      <c r="D133" s="302">
        <f t="shared" si="37"/>
        <v>4.3562830378219723E-2</v>
      </c>
      <c r="E133" s="303"/>
      <c r="F133" s="302">
        <v>3.729065112876033E-2</v>
      </c>
      <c r="G133" s="302">
        <v>2.077587549782782E-2</v>
      </c>
      <c r="H133" s="302">
        <f t="shared" si="38"/>
        <v>5.806652662658815E-2</v>
      </c>
      <c r="I133" s="303"/>
      <c r="J133" s="302">
        <v>4.8931279664797288E-2</v>
      </c>
      <c r="K133" s="302">
        <v>1.8105142884688851E-2</v>
      </c>
      <c r="L133" s="302">
        <f t="shared" si="39"/>
        <v>6.7036422549486135E-2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2.5446221640872537E-2</v>
      </c>
      <c r="C134" s="302">
        <v>3.5137797817172425E-2</v>
      </c>
      <c r="D134" s="302">
        <f>SUM(B134:C134)</f>
        <v>6.0584019458044966E-2</v>
      </c>
      <c r="E134" s="303"/>
      <c r="F134" s="302">
        <v>3.3532323676364204E-2</v>
      </c>
      <c r="G134" s="302">
        <v>8.8790779538923018E-2</v>
      </c>
      <c r="H134" s="302">
        <f t="shared" si="38"/>
        <v>0.12232310321528722</v>
      </c>
      <c r="I134" s="303"/>
      <c r="J134" s="302">
        <v>3.3950154635819615E-2</v>
      </c>
      <c r="K134" s="302">
        <v>8.0275381569195878E-2</v>
      </c>
      <c r="L134" s="302">
        <f t="shared" si="39"/>
        <v>0.11422553620501549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1.2581064107390599E-2</v>
      </c>
      <c r="C135" s="302">
        <v>0.39913546468695138</v>
      </c>
      <c r="D135" s="302">
        <f t="shared" si="37"/>
        <v>0.41171652879434195</v>
      </c>
      <c r="E135" s="303"/>
      <c r="F135" s="302">
        <v>1.2242452801113843E-2</v>
      </c>
      <c r="G135" s="302">
        <v>0.4412149418830294</v>
      </c>
      <c r="H135" s="302">
        <f t="shared" si="38"/>
        <v>0.45345739468414326</v>
      </c>
      <c r="I135" s="303"/>
      <c r="J135" s="302">
        <v>1.0662266137032051E-2</v>
      </c>
      <c r="K135" s="302">
        <v>0.46407307893556343</v>
      </c>
      <c r="L135" s="302">
        <f t="shared" si="39"/>
        <v>0.47473534507259546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4.4625185218632957E-2</v>
      </c>
      <c r="C136" s="302">
        <v>0.2711939011536566</v>
      </c>
      <c r="D136" s="302">
        <f t="shared" si="37"/>
        <v>0.31581908637228956</v>
      </c>
      <c r="E136" s="303"/>
      <c r="F136" s="302">
        <v>5.775539474422757E-2</v>
      </c>
      <c r="G136" s="302">
        <v>0.25404575487211983</v>
      </c>
      <c r="H136" s="302">
        <f t="shared" si="38"/>
        <v>0.31180114961634742</v>
      </c>
      <c r="I136" s="303"/>
      <c r="J136" s="302">
        <v>6.6455679711045448E-2</v>
      </c>
      <c r="K136" s="302">
        <v>0.22927365800893226</v>
      </c>
      <c r="L136" s="302">
        <f t="shared" si="39"/>
        <v>0.29572933771997773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0.40299495122684476</v>
      </c>
      <c r="C138" s="311">
        <f t="shared" ref="C138" si="40">SUM(C128:C136)</f>
        <v>1.3470050487731493</v>
      </c>
      <c r="D138" s="311">
        <f>SUM(D128:D136)</f>
        <v>1.7499999999999942</v>
      </c>
      <c r="E138" s="311"/>
      <c r="F138" s="311">
        <f t="shared" ref="F138:H138" si="41">SUM(F128:F136)</f>
        <v>0.61055646088381388</v>
      </c>
      <c r="G138" s="311">
        <f t="shared" si="41"/>
        <v>1.6824435391161838</v>
      </c>
      <c r="H138" s="311">
        <f t="shared" si="41"/>
        <v>2.2929999999999975</v>
      </c>
      <c r="I138" s="311"/>
      <c r="J138" s="311">
        <f t="shared" ref="J138:L138" si="42">SUM(J128:J136)</f>
        <v>0.67910374584099797</v>
      </c>
      <c r="K138" s="311">
        <f t="shared" si="42"/>
        <v>1.6958962541589979</v>
      </c>
      <c r="L138" s="311">
        <f t="shared" si="42"/>
        <v>2.374999999999996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0.42699968238376257</v>
      </c>
      <c r="C145" s="302">
        <v>1.0749615357176252</v>
      </c>
      <c r="D145" s="302">
        <f>SUM(B145:C145)</f>
        <v>1.5019612181013877</v>
      </c>
      <c r="E145" s="303"/>
      <c r="F145" s="302">
        <v>0.56195234128864968</v>
      </c>
      <c r="G145" s="302">
        <v>1.6952884823532901</v>
      </c>
      <c r="H145" s="302">
        <f>SUM(F145:G145)</f>
        <v>2.2572408236419399</v>
      </c>
      <c r="I145" s="303"/>
      <c r="J145" s="302">
        <v>0.64790687448103212</v>
      </c>
      <c r="K145" s="302">
        <v>1.6497268500571738</v>
      </c>
      <c r="L145" s="302">
        <f>SUM(J145:K145)</f>
        <v>2.2976337245382057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0.26746626005082402</v>
      </c>
      <c r="C146" s="302">
        <v>1.8552123665112754</v>
      </c>
      <c r="D146" s="302">
        <f t="shared" ref="D146:D153" si="43">SUM(B146:C146)</f>
        <v>2.1226786265620996</v>
      </c>
      <c r="E146" s="303"/>
      <c r="F146" s="302">
        <v>0.36891187751820881</v>
      </c>
      <c r="G146" s="302">
        <v>2.5760173188158899</v>
      </c>
      <c r="H146" s="302">
        <f t="shared" ref="H146:H153" si="44">SUM(F146:G146)</f>
        <v>2.9449291963340989</v>
      </c>
      <c r="I146" s="303"/>
      <c r="J146" s="302">
        <v>0.46769335399756595</v>
      </c>
      <c r="K146" s="302">
        <v>3.1908406855353855</v>
      </c>
      <c r="L146" s="302">
        <f t="shared" ref="L146:L153" si="45">SUM(J146:K146)</f>
        <v>3.6585340395329515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0.35055016460088623</v>
      </c>
      <c r="C147" s="302">
        <v>0.73518625922290981</v>
      </c>
      <c r="D147" s="302">
        <f t="shared" si="43"/>
        <v>1.0857364238237961</v>
      </c>
      <c r="E147" s="303"/>
      <c r="F147" s="302">
        <v>0.41469915355072373</v>
      </c>
      <c r="G147" s="302">
        <v>0.94989626065610178</v>
      </c>
      <c r="H147" s="302">
        <f t="shared" si="44"/>
        <v>1.3645954142068255</v>
      </c>
      <c r="I147" s="303"/>
      <c r="J147" s="302">
        <v>0.5085874841330964</v>
      </c>
      <c r="K147" s="302">
        <v>0.94421792048927611</v>
      </c>
      <c r="L147" s="302">
        <f t="shared" si="45"/>
        <v>1.4528054046223726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1.5730758991939717</v>
      </c>
      <c r="C148" s="302">
        <v>0.43228914962505183</v>
      </c>
      <c r="D148" s="302">
        <f t="shared" si="43"/>
        <v>2.0053650488190238</v>
      </c>
      <c r="E148" s="303"/>
      <c r="F148" s="302">
        <v>1.4757940351635119</v>
      </c>
      <c r="G148" s="302">
        <v>0.47391613683757461</v>
      </c>
      <c r="H148" s="302">
        <f t="shared" si="44"/>
        <v>1.9497101720010865</v>
      </c>
      <c r="I148" s="303"/>
      <c r="J148" s="302">
        <v>1.2357232405877518</v>
      </c>
      <c r="K148" s="302">
        <v>0.57752212079925358</v>
      </c>
      <c r="L148" s="302">
        <f t="shared" si="45"/>
        <v>1.8132453613870054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0.16390653314464787</v>
      </c>
      <c r="C149" s="302">
        <v>10.711029152969065</v>
      </c>
      <c r="D149" s="302">
        <f t="shared" si="43"/>
        <v>10.874935686113712</v>
      </c>
      <c r="E149" s="303"/>
      <c r="F149" s="302">
        <v>0.1897713719670511</v>
      </c>
      <c r="G149" s="302">
        <v>12.250833203330863</v>
      </c>
      <c r="H149" s="302">
        <f t="shared" si="44"/>
        <v>12.440604575297915</v>
      </c>
      <c r="I149" s="303"/>
      <c r="J149" s="302">
        <v>0.24257022173623827</v>
      </c>
      <c r="K149" s="302">
        <v>11.201982568989871</v>
      </c>
      <c r="L149" s="302">
        <f t="shared" si="45"/>
        <v>11.44455279072611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2.6925923500035323E-2</v>
      </c>
      <c r="C150" s="302">
        <v>2.7834176038223832E-2</v>
      </c>
      <c r="D150" s="302">
        <f t="shared" si="43"/>
        <v>5.4760099538259152E-2</v>
      </c>
      <c r="E150" s="303"/>
      <c r="F150" s="302">
        <v>2.5178730832862619E-2</v>
      </c>
      <c r="G150" s="302">
        <v>3.1259715785452301E-2</v>
      </c>
      <c r="H150" s="302">
        <f t="shared" si="44"/>
        <v>5.6438446618314916E-2</v>
      </c>
      <c r="I150" s="303"/>
      <c r="J150" s="302">
        <v>2.5040045430367395E-2</v>
      </c>
      <c r="K150" s="302">
        <v>3.0903279947297947E-2</v>
      </c>
      <c r="L150" s="302">
        <f t="shared" si="45"/>
        <v>5.5943325377665346E-2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0.24258010188795953</v>
      </c>
      <c r="C151" s="302">
        <v>0.20959089921024082</v>
      </c>
      <c r="D151" s="302">
        <f t="shared" si="43"/>
        <v>0.45217100109820035</v>
      </c>
      <c r="E151" s="303"/>
      <c r="F151" s="302">
        <v>0.2363593979235766</v>
      </c>
      <c r="G151" s="302">
        <v>0.23256508450672858</v>
      </c>
      <c r="H151" s="302">
        <f t="shared" si="44"/>
        <v>0.46892448243030516</v>
      </c>
      <c r="I151" s="303"/>
      <c r="J151" s="302">
        <v>0.23631612578002342</v>
      </c>
      <c r="K151" s="302">
        <v>0.25822456685033657</v>
      </c>
      <c r="L151" s="302">
        <f t="shared" si="45"/>
        <v>0.49454069263035999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2.5597807531179604E-2</v>
      </c>
      <c r="C152" s="302">
        <v>1.7346209705196416</v>
      </c>
      <c r="D152" s="302">
        <f t="shared" si="43"/>
        <v>1.7602187780508212</v>
      </c>
      <c r="E152" s="303"/>
      <c r="F152" s="302">
        <v>2.2358347427138693E-2</v>
      </c>
      <c r="G152" s="302">
        <v>1.8300374733727436</v>
      </c>
      <c r="H152" s="302">
        <f t="shared" si="44"/>
        <v>1.8523958207998823</v>
      </c>
      <c r="I152" s="303"/>
      <c r="J152" s="302">
        <v>3.2974963866017469E-2</v>
      </c>
      <c r="K152" s="302">
        <v>2.0377679789395553</v>
      </c>
      <c r="L152" s="302">
        <f t="shared" si="45"/>
        <v>2.0707429428055728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0.29683659519847078</v>
      </c>
      <c r="C153" s="302">
        <v>1.2503365226942091</v>
      </c>
      <c r="D153" s="302">
        <f t="shared" si="43"/>
        <v>1.54717311789268</v>
      </c>
      <c r="E153" s="303"/>
      <c r="F153" s="302">
        <v>0.20616955165758638</v>
      </c>
      <c r="G153" s="302">
        <v>1.3359915170120185</v>
      </c>
      <c r="H153" s="302">
        <f t="shared" si="44"/>
        <v>1.5421610686696048</v>
      </c>
      <c r="I153" s="303"/>
      <c r="J153" s="302">
        <v>0.24452483169983535</v>
      </c>
      <c r="K153" s="302">
        <v>1.6584768866798838</v>
      </c>
      <c r="L153" s="302">
        <f t="shared" si="45"/>
        <v>1.9030017183797192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3.3739389674917377</v>
      </c>
      <c r="C155" s="311">
        <f t="shared" ref="C155:D155" si="46">SUM(C145:C153)</f>
        <v>18.031061032508244</v>
      </c>
      <c r="D155" s="311">
        <f t="shared" si="46"/>
        <v>21.40499999999998</v>
      </c>
      <c r="E155" s="311"/>
      <c r="F155" s="311">
        <f t="shared" ref="F155:H155" si="47">SUM(F145:F153)</f>
        <v>3.5011948073293095</v>
      </c>
      <c r="G155" s="311">
        <f t="shared" si="47"/>
        <v>21.375805192670661</v>
      </c>
      <c r="H155" s="311">
        <f t="shared" si="47"/>
        <v>24.87699999999997</v>
      </c>
      <c r="I155" s="311"/>
      <c r="J155" s="311">
        <f t="shared" ref="J155:L155" si="48">SUM(J145:J153)</f>
        <v>3.641337141711928</v>
      </c>
      <c r="K155" s="311">
        <f t="shared" si="48"/>
        <v>21.549662858288038</v>
      </c>
      <c r="L155" s="311">
        <f t="shared" si="48"/>
        <v>25.190999999999963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1.9867391419633582</v>
      </c>
      <c r="C162" s="302">
        <v>4.9368596125725945</v>
      </c>
      <c r="D162" s="302">
        <f>SUM(B162:C162)</f>
        <v>6.923598754535953</v>
      </c>
      <c r="E162" s="303"/>
      <c r="F162" s="302">
        <v>2.5445289494572361</v>
      </c>
      <c r="G162" s="302">
        <v>4.6851361194100187</v>
      </c>
      <c r="H162" s="302">
        <f>SUM(F162:G162)</f>
        <v>7.2296650688672548</v>
      </c>
      <c r="I162" s="303"/>
      <c r="J162" s="302">
        <v>2.8838152903242786</v>
      </c>
      <c r="K162" s="302">
        <v>4.7680614899095239</v>
      </c>
      <c r="L162" s="302">
        <f>SUM(J162:K162)</f>
        <v>7.6518767802338026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2.0442708644012599</v>
      </c>
      <c r="C163" s="302">
        <v>2.5667742310591803</v>
      </c>
      <c r="D163" s="302">
        <f t="shared" ref="D163:D170" si="49">SUM(B163:C163)</f>
        <v>4.6110450954604403</v>
      </c>
      <c r="E163" s="303"/>
      <c r="F163" s="302">
        <v>2.453854732141723</v>
      </c>
      <c r="G163" s="302">
        <v>2.7428542164787522</v>
      </c>
      <c r="H163" s="302">
        <f t="shared" ref="H163:H170" si="50">SUM(F163:G163)</f>
        <v>5.1967089486204756</v>
      </c>
      <c r="I163" s="303"/>
      <c r="J163" s="302">
        <v>2.8389566763850507</v>
      </c>
      <c r="K163" s="302">
        <v>3.6623754451228789</v>
      </c>
      <c r="L163" s="302">
        <f t="shared" ref="L163:L170" si="51">SUM(J163:K163)</f>
        <v>6.5013321215079296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1.7270768832216359</v>
      </c>
      <c r="C164" s="302">
        <v>2.5258684327125454</v>
      </c>
      <c r="D164" s="302">
        <f t="shared" si="49"/>
        <v>4.2529453159341815</v>
      </c>
      <c r="E164" s="303"/>
      <c r="F164" s="302">
        <v>1.8443563659322677</v>
      </c>
      <c r="G164" s="302">
        <v>2.5458465455138155</v>
      </c>
      <c r="H164" s="302">
        <f t="shared" si="50"/>
        <v>4.3902029114460834</v>
      </c>
      <c r="I164" s="303"/>
      <c r="J164" s="302">
        <v>2.0568711434893725</v>
      </c>
      <c r="K164" s="302">
        <v>2.6749771057403713</v>
      </c>
      <c r="L164" s="302">
        <f t="shared" si="51"/>
        <v>4.7318482492297438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3.6948814994742962</v>
      </c>
      <c r="C165" s="302">
        <v>1.8902235676450265</v>
      </c>
      <c r="D165" s="302">
        <f t="shared" si="49"/>
        <v>5.585105067119323</v>
      </c>
      <c r="E165" s="303"/>
      <c r="F165" s="302">
        <v>3.3232006345912435</v>
      </c>
      <c r="G165" s="302">
        <v>1.9661612629390988</v>
      </c>
      <c r="H165" s="302">
        <f t="shared" si="50"/>
        <v>5.289361897530342</v>
      </c>
      <c r="I165" s="303"/>
      <c r="J165" s="302">
        <v>3.05090246902774</v>
      </c>
      <c r="K165" s="302">
        <v>2.5455209513493506</v>
      </c>
      <c r="L165" s="302">
        <f t="shared" si="51"/>
        <v>5.5964234203770911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0.45634363550871671</v>
      </c>
      <c r="C166" s="302">
        <v>5.2491751742095838</v>
      </c>
      <c r="D166" s="302">
        <f t="shared" si="49"/>
        <v>5.7055188097183009</v>
      </c>
      <c r="E166" s="303"/>
      <c r="F166" s="302">
        <v>0.45598165514625866</v>
      </c>
      <c r="G166" s="302">
        <v>3.7886935985958465</v>
      </c>
      <c r="H166" s="302">
        <f t="shared" si="50"/>
        <v>4.2446752537421055</v>
      </c>
      <c r="I166" s="303"/>
      <c r="J166" s="302">
        <v>0.47061036158612746</v>
      </c>
      <c r="K166" s="302">
        <v>3.6530710675784945</v>
      </c>
      <c r="L166" s="302">
        <f t="shared" si="51"/>
        <v>4.1236814291646215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0.34066759658806972</v>
      </c>
      <c r="C167" s="302">
        <v>0.10925698403135299</v>
      </c>
      <c r="D167" s="302">
        <f t="shared" si="49"/>
        <v>0.4499245806194227</v>
      </c>
      <c r="E167" s="303"/>
      <c r="F167" s="302">
        <v>0.33175027747735036</v>
      </c>
      <c r="G167" s="302">
        <v>0.10412034095513809</v>
      </c>
      <c r="H167" s="302">
        <f t="shared" si="50"/>
        <v>0.43587061843248842</v>
      </c>
      <c r="I167" s="303"/>
      <c r="J167" s="302">
        <v>0.4271724598955936</v>
      </c>
      <c r="K167" s="302">
        <v>0.11755742067544958</v>
      </c>
      <c r="L167" s="302">
        <f t="shared" si="51"/>
        <v>0.54472988057104321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9.726093606515386</v>
      </c>
      <c r="C168" s="302">
        <v>5.4135289216476936</v>
      </c>
      <c r="D168" s="302">
        <f t="shared" si="49"/>
        <v>15.139622528163081</v>
      </c>
      <c r="E168" s="303"/>
      <c r="F168" s="302">
        <v>7.9213801359348412</v>
      </c>
      <c r="G168" s="302">
        <v>4.9861097941860324</v>
      </c>
      <c r="H168" s="302">
        <f t="shared" si="50"/>
        <v>12.907489930120875</v>
      </c>
      <c r="I168" s="303"/>
      <c r="J168" s="302">
        <v>6.430596512925276</v>
      </c>
      <c r="K168" s="302">
        <v>4.8584777523959772</v>
      </c>
      <c r="L168" s="302">
        <f t="shared" si="51"/>
        <v>11.289074265321254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1.0127679212758667</v>
      </c>
      <c r="C169" s="302">
        <v>3.8644877399967492</v>
      </c>
      <c r="D169" s="302">
        <f t="shared" si="49"/>
        <v>4.8772556612726161</v>
      </c>
      <c r="E169" s="303"/>
      <c r="F169" s="302">
        <v>0.80620340258547218</v>
      </c>
      <c r="G169" s="302">
        <v>2.9093644463837673</v>
      </c>
      <c r="H169" s="302">
        <f t="shared" si="50"/>
        <v>3.7155678489692394</v>
      </c>
      <c r="I169" s="303"/>
      <c r="J169" s="302">
        <v>1.1307617199176736</v>
      </c>
      <c r="K169" s="302">
        <v>2.5312873789126353</v>
      </c>
      <c r="L169" s="302">
        <f t="shared" si="51"/>
        <v>3.6620490988303089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2.651019645587402</v>
      </c>
      <c r="C170" s="302">
        <v>3.7399645415892961</v>
      </c>
      <c r="D170" s="302">
        <f t="shared" si="49"/>
        <v>6.3909841871766986</v>
      </c>
      <c r="E170" s="303"/>
      <c r="F170" s="302">
        <v>1.9344131189540468</v>
      </c>
      <c r="G170" s="302">
        <v>2.6810444033171508</v>
      </c>
      <c r="H170" s="302">
        <f t="shared" si="50"/>
        <v>4.615457522271198</v>
      </c>
      <c r="I170" s="303"/>
      <c r="J170" s="302">
        <v>2.5683120132205257</v>
      </c>
      <c r="K170" s="302">
        <v>2.3756727415436072</v>
      </c>
      <c r="L170" s="302">
        <f t="shared" si="51"/>
        <v>4.9439847547641325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23.639860794535991</v>
      </c>
      <c r="C172" s="311">
        <f t="shared" ref="C172:D172" si="52">SUM(C162:C170)</f>
        <v>30.296139205464023</v>
      </c>
      <c r="D172" s="311">
        <f t="shared" si="52"/>
        <v>53.936000000000014</v>
      </c>
      <c r="E172" s="311"/>
      <c r="F172" s="311">
        <f t="shared" ref="F172:H172" si="53">SUM(F162:F170)</f>
        <v>21.61566927222044</v>
      </c>
      <c r="G172" s="311">
        <f t="shared" si="53"/>
        <v>26.409330727779626</v>
      </c>
      <c r="H172" s="311">
        <f t="shared" si="53"/>
        <v>48.025000000000055</v>
      </c>
      <c r="I172" s="311"/>
      <c r="J172" s="311">
        <f t="shared" ref="J172:L172" si="54">SUM(J162:J170)</f>
        <v>21.857998646771641</v>
      </c>
      <c r="K172" s="311">
        <f t="shared" si="54"/>
        <v>27.187001353228286</v>
      </c>
      <c r="L172" s="311">
        <f t="shared" si="54"/>
        <v>49.044999999999931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0.31014589272566079</v>
      </c>
      <c r="C179" s="302">
        <v>1.3146163933197652</v>
      </c>
      <c r="D179" s="302">
        <f>SUM(B179:C179)</f>
        <v>1.6247622860454261</v>
      </c>
      <c r="E179" s="303"/>
      <c r="F179" s="302">
        <v>0.49406388750094371</v>
      </c>
      <c r="G179" s="302">
        <v>1.8304098945540817</v>
      </c>
      <c r="H179" s="302">
        <f>SUM(F179:G179)</f>
        <v>2.3244737820550254</v>
      </c>
      <c r="I179" s="303"/>
      <c r="J179" s="302">
        <v>0.67061198262383992</v>
      </c>
      <c r="K179" s="302">
        <v>2.0691017687524025</v>
      </c>
      <c r="L179" s="302">
        <f>SUM(J179:K179)</f>
        <v>2.7397137513762422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0.26098117187087133</v>
      </c>
      <c r="C180" s="302">
        <v>0.81435642684886811</v>
      </c>
      <c r="D180" s="302">
        <f t="shared" ref="D180:D187" si="55">SUM(B180:C180)</f>
        <v>1.0753375987197393</v>
      </c>
      <c r="E180" s="303"/>
      <c r="F180" s="302">
        <v>0.45793537153620545</v>
      </c>
      <c r="G180" s="302">
        <v>1.242026810090654</v>
      </c>
      <c r="H180" s="302">
        <f t="shared" ref="H180:H187" si="56">SUM(F180:G180)</f>
        <v>1.6999621816268595</v>
      </c>
      <c r="I180" s="303"/>
      <c r="J180" s="302">
        <v>0.65552827600494035</v>
      </c>
      <c r="K180" s="302">
        <v>1.8493177751691896</v>
      </c>
      <c r="L180" s="302">
        <f t="shared" ref="L180:L187" si="57">SUM(J180:K180)</f>
        <v>2.50484605117413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0.29132541466961487</v>
      </c>
      <c r="C181" s="302">
        <v>0.77544880087072077</v>
      </c>
      <c r="D181" s="302">
        <f t="shared" si="55"/>
        <v>1.0667742155403357</v>
      </c>
      <c r="E181" s="303"/>
      <c r="F181" s="302">
        <v>0.43004794997810414</v>
      </c>
      <c r="G181" s="302">
        <v>1.0661986234087018</v>
      </c>
      <c r="H181" s="302">
        <f t="shared" si="56"/>
        <v>1.4962465733868058</v>
      </c>
      <c r="I181" s="303"/>
      <c r="J181" s="302">
        <v>0.57287890301160416</v>
      </c>
      <c r="K181" s="302">
        <v>1.1763707049793686</v>
      </c>
      <c r="L181" s="302">
        <f t="shared" si="57"/>
        <v>1.7492496079909727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1.4313192211603036</v>
      </c>
      <c r="C182" s="302">
        <v>0.81196405556718665</v>
      </c>
      <c r="D182" s="302">
        <f t="shared" si="55"/>
        <v>2.2432832767274902</v>
      </c>
      <c r="E182" s="303"/>
      <c r="F182" s="302">
        <v>1.6561792007927549</v>
      </c>
      <c r="G182" s="302">
        <v>1.1733161372825009</v>
      </c>
      <c r="H182" s="302">
        <f t="shared" si="56"/>
        <v>2.8294953380752559</v>
      </c>
      <c r="I182" s="303"/>
      <c r="J182" s="302">
        <v>1.910212185300695</v>
      </c>
      <c r="K182" s="302">
        <v>1.6481777518702758</v>
      </c>
      <c r="L182" s="302">
        <f t="shared" si="57"/>
        <v>3.5583899371709711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3.1230571307002547E-2</v>
      </c>
      <c r="C183" s="302">
        <v>1.3058158402055318</v>
      </c>
      <c r="D183" s="302">
        <f t="shared" si="55"/>
        <v>1.3370464115125342</v>
      </c>
      <c r="E183" s="303"/>
      <c r="F183" s="302">
        <v>4.2461090530239456E-2</v>
      </c>
      <c r="G183" s="302">
        <v>1.0651238973034525</v>
      </c>
      <c r="H183" s="302">
        <f t="shared" si="56"/>
        <v>1.1075849878336919</v>
      </c>
      <c r="I183" s="303"/>
      <c r="J183" s="302">
        <v>6.0931488807281081E-2</v>
      </c>
      <c r="K183" s="302">
        <v>1.0638387620307468</v>
      </c>
      <c r="L183" s="302">
        <f t="shared" si="57"/>
        <v>1.124770250838028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0.52780547246320997</v>
      </c>
      <c r="C184" s="302">
        <v>0.46908034173739166</v>
      </c>
      <c r="D184" s="302">
        <f t="shared" si="55"/>
        <v>0.99688581420060163</v>
      </c>
      <c r="E184" s="303"/>
      <c r="F184" s="302">
        <v>0.79412099631130129</v>
      </c>
      <c r="G184" s="302">
        <v>0.67233542181656936</v>
      </c>
      <c r="H184" s="302">
        <f t="shared" si="56"/>
        <v>1.4664564181278705</v>
      </c>
      <c r="I184" s="303"/>
      <c r="J184" s="302">
        <v>0.70768383460947515</v>
      </c>
      <c r="K184" s="302">
        <v>0.77422268392591631</v>
      </c>
      <c r="L184" s="302">
        <f t="shared" si="57"/>
        <v>1.4819065185353915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0.38369122509306897</v>
      </c>
      <c r="C185" s="302">
        <v>0.35685473204931861</v>
      </c>
      <c r="D185" s="302">
        <f t="shared" si="55"/>
        <v>0.74054595714238758</v>
      </c>
      <c r="E185" s="303"/>
      <c r="F185" s="302">
        <v>0.43116956297881026</v>
      </c>
      <c r="G185" s="302">
        <v>0.4488304735744954</v>
      </c>
      <c r="H185" s="302">
        <f t="shared" si="56"/>
        <v>0.88000003655330561</v>
      </c>
      <c r="I185" s="303"/>
      <c r="J185" s="302">
        <v>0.52511398594052616</v>
      </c>
      <c r="K185" s="302">
        <v>0.59732953447497905</v>
      </c>
      <c r="L185" s="302">
        <f t="shared" si="57"/>
        <v>1.1224435204155052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0.29741118055868221</v>
      </c>
      <c r="C186" s="302">
        <v>8.3567689635570837</v>
      </c>
      <c r="D186" s="302">
        <f t="shared" si="55"/>
        <v>8.6541801441157666</v>
      </c>
      <c r="E186" s="303"/>
      <c r="F186" s="302">
        <v>0.38845975534400556</v>
      </c>
      <c r="G186" s="302">
        <v>9.2040105871487281</v>
      </c>
      <c r="H186" s="302">
        <f t="shared" si="56"/>
        <v>9.5924703424927333</v>
      </c>
      <c r="I186" s="303"/>
      <c r="J186" s="302">
        <v>0.69312472169235384</v>
      </c>
      <c r="K186" s="302">
        <v>10.187105017723226</v>
      </c>
      <c r="L186" s="302">
        <f t="shared" si="57"/>
        <v>10.880229739415579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0.91561803338117986</v>
      </c>
      <c r="C187" s="302">
        <v>3.1205662626145303</v>
      </c>
      <c r="D187" s="302">
        <f t="shared" si="55"/>
        <v>4.0361842959957102</v>
      </c>
      <c r="E187" s="303"/>
      <c r="F187" s="302">
        <v>0.83474870678271595</v>
      </c>
      <c r="G187" s="302">
        <v>3.0225616330657048</v>
      </c>
      <c r="H187" s="302">
        <f t="shared" si="56"/>
        <v>3.8573103398484205</v>
      </c>
      <c r="I187" s="303"/>
      <c r="J187" s="302">
        <v>1.3233749697204171</v>
      </c>
      <c r="K187" s="302">
        <v>3.5030756533627856</v>
      </c>
      <c r="L187" s="302">
        <f t="shared" si="57"/>
        <v>4.8264506230832023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4.4495281832295941</v>
      </c>
      <c r="C189" s="311">
        <f t="shared" ref="C189:D189" si="58">SUM(C179:C187)</f>
        <v>17.325471816770399</v>
      </c>
      <c r="D189" s="311">
        <f t="shared" si="58"/>
        <v>21.774999999999991</v>
      </c>
      <c r="E189" s="311"/>
      <c r="F189" s="311">
        <f t="shared" ref="F189:H189" si="59">SUM(F179:F187)</f>
        <v>5.5291865217550802</v>
      </c>
      <c r="G189" s="311">
        <f t="shared" si="59"/>
        <v>19.72481347824489</v>
      </c>
      <c r="H189" s="311">
        <f t="shared" si="59"/>
        <v>25.253999999999969</v>
      </c>
      <c r="I189" s="311"/>
      <c r="J189" s="311">
        <f t="shared" ref="J189:L189" si="60">SUM(J179:J187)</f>
        <v>7.1194603477111329</v>
      </c>
      <c r="K189" s="311">
        <f t="shared" si="60"/>
        <v>22.868539652288888</v>
      </c>
      <c r="L189" s="311">
        <f t="shared" si="60"/>
        <v>29.988000000000021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1.0277475379717598</v>
      </c>
      <c r="C196" s="302">
        <v>1.1622521777183923</v>
      </c>
      <c r="D196" s="302">
        <f>SUM(B196:C196)</f>
        <v>2.1899997156901518</v>
      </c>
      <c r="E196" s="303"/>
      <c r="F196" s="302">
        <v>1.3912020396638112</v>
      </c>
      <c r="G196" s="302">
        <v>1.4123667125373418</v>
      </c>
      <c r="H196" s="302">
        <f>SUM(F196:G196)</f>
        <v>2.8035687522011532</v>
      </c>
      <c r="I196" s="303"/>
      <c r="J196" s="302">
        <v>1.6561290382857903</v>
      </c>
      <c r="K196" s="302">
        <v>1.9647312023695545</v>
      </c>
      <c r="L196" s="302">
        <f>SUM(J196:K196)</f>
        <v>3.620860240655345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0.29205996871967965</v>
      </c>
      <c r="C197" s="302">
        <v>0.31750633969645659</v>
      </c>
      <c r="D197" s="302">
        <f t="shared" ref="D197:D204" si="61">SUM(B197:C197)</f>
        <v>0.60956630841613624</v>
      </c>
      <c r="E197" s="303"/>
      <c r="F197" s="302">
        <v>0.47341265373323937</v>
      </c>
      <c r="G197" s="302">
        <v>0.4847798450339979</v>
      </c>
      <c r="H197" s="302">
        <f t="shared" ref="H197:H204" si="62">SUM(F197:G197)</f>
        <v>0.95819249876723722</v>
      </c>
      <c r="I197" s="303"/>
      <c r="J197" s="302">
        <v>0.67099290315187499</v>
      </c>
      <c r="K197" s="302">
        <v>0.78958650382072482</v>
      </c>
      <c r="L197" s="302">
        <f t="shared" ref="L197:L204" si="63">SUM(J197:K197)</f>
        <v>1.4605794069725997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0.31007849369326457</v>
      </c>
      <c r="C198" s="302">
        <v>0.32334673697093941</v>
      </c>
      <c r="D198" s="302">
        <f t="shared" si="61"/>
        <v>0.63342523066420398</v>
      </c>
      <c r="E198" s="303"/>
      <c r="F198" s="302">
        <v>0.44775749867673081</v>
      </c>
      <c r="G198" s="302">
        <v>0.43295247550690885</v>
      </c>
      <c r="H198" s="302">
        <f t="shared" si="62"/>
        <v>0.88070997418363972</v>
      </c>
      <c r="I198" s="303"/>
      <c r="J198" s="302">
        <v>0.72292153404763015</v>
      </c>
      <c r="K198" s="302">
        <v>0.68388510803467284</v>
      </c>
      <c r="L198" s="302">
        <f t="shared" si="63"/>
        <v>1.4068066420823029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0.68086269637211128</v>
      </c>
      <c r="C199" s="302">
        <v>0.30055430320924886</v>
      </c>
      <c r="D199" s="302">
        <f t="shared" si="61"/>
        <v>0.98141699958136019</v>
      </c>
      <c r="E199" s="303"/>
      <c r="F199" s="302">
        <v>0.83931474953864982</v>
      </c>
      <c r="G199" s="302">
        <v>0.35383830143212602</v>
      </c>
      <c r="H199" s="302">
        <f t="shared" si="62"/>
        <v>1.1931530509707757</v>
      </c>
      <c r="I199" s="303"/>
      <c r="J199" s="302">
        <v>1.3561716924644043</v>
      </c>
      <c r="K199" s="302">
        <v>0.61043223919906475</v>
      </c>
      <c r="L199" s="302">
        <f t="shared" si="63"/>
        <v>1.9666039316634691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0.72439540381904666</v>
      </c>
      <c r="C200" s="302">
        <v>1.5608181332598225</v>
      </c>
      <c r="D200" s="302">
        <f t="shared" si="61"/>
        <v>2.2852135370788691</v>
      </c>
      <c r="E200" s="303"/>
      <c r="F200" s="302">
        <v>0.8136599502260079</v>
      </c>
      <c r="G200" s="302">
        <v>1.3386942030371729</v>
      </c>
      <c r="H200" s="302">
        <f t="shared" si="62"/>
        <v>2.1523541532631807</v>
      </c>
      <c r="I200" s="303"/>
      <c r="J200" s="302">
        <v>1.0311940181552501</v>
      </c>
      <c r="K200" s="302">
        <v>1.2655554678695302</v>
      </c>
      <c r="L200" s="302">
        <f t="shared" si="63"/>
        <v>2.2967494860247806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0.67818007862002894</v>
      </c>
      <c r="C201" s="302">
        <v>0.1459538329654014</v>
      </c>
      <c r="D201" s="302">
        <f t="shared" si="61"/>
        <v>0.82413391158543037</v>
      </c>
      <c r="E201" s="303"/>
      <c r="F201" s="302">
        <v>0.73446250754986586</v>
      </c>
      <c r="G201" s="302">
        <v>0.18659468501091128</v>
      </c>
      <c r="H201" s="302">
        <f t="shared" si="62"/>
        <v>0.92105719256077712</v>
      </c>
      <c r="I201" s="303"/>
      <c r="J201" s="302">
        <v>0.86145471270174667</v>
      </c>
      <c r="K201" s="302">
        <v>0.24980923071914318</v>
      </c>
      <c r="L201" s="302">
        <f t="shared" si="63"/>
        <v>1.11126394342089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0.88865774770077832</v>
      </c>
      <c r="C202" s="302">
        <v>0.58182903749723391</v>
      </c>
      <c r="D202" s="302">
        <f t="shared" si="61"/>
        <v>1.4704867851980121</v>
      </c>
      <c r="E202" s="303"/>
      <c r="F202" s="302">
        <v>1.0308546803633925</v>
      </c>
      <c r="G202" s="302">
        <v>0.64280607989704908</v>
      </c>
      <c r="H202" s="302">
        <f t="shared" si="62"/>
        <v>1.6736607602604416</v>
      </c>
      <c r="I202" s="303"/>
      <c r="J202" s="302">
        <v>1.8648494057297083</v>
      </c>
      <c r="K202" s="302">
        <v>0.91894929828673344</v>
      </c>
      <c r="L202" s="302">
        <f t="shared" si="63"/>
        <v>2.7837987040164416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0.13078298930643581</v>
      </c>
      <c r="C203" s="302">
        <v>0.56317732285425581</v>
      </c>
      <c r="D203" s="302">
        <f t="shared" si="61"/>
        <v>0.69396031216069165</v>
      </c>
      <c r="E203" s="303"/>
      <c r="F203" s="302">
        <v>0.1338803046102269</v>
      </c>
      <c r="G203" s="302">
        <v>0.66948758710933043</v>
      </c>
      <c r="H203" s="302">
        <f t="shared" si="62"/>
        <v>0.80336789171955736</v>
      </c>
      <c r="I203" s="303"/>
      <c r="J203" s="302">
        <v>0.3464620349412873</v>
      </c>
      <c r="K203" s="302">
        <v>1.0933830864387601</v>
      </c>
      <c r="L203" s="302">
        <f t="shared" si="63"/>
        <v>1.4398451213800474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4.7601871133231395</v>
      </c>
      <c r="C204" s="302">
        <v>3.4296100863019738</v>
      </c>
      <c r="D204" s="302">
        <f t="shared" si="61"/>
        <v>8.1897971996251133</v>
      </c>
      <c r="E204" s="303"/>
      <c r="F204" s="302">
        <v>5.0927549541494894</v>
      </c>
      <c r="G204" s="302">
        <v>3.5241807719237563</v>
      </c>
      <c r="H204" s="302">
        <f t="shared" si="62"/>
        <v>8.6169357260732458</v>
      </c>
      <c r="I204" s="303"/>
      <c r="J204" s="302">
        <v>4.8955445464804503</v>
      </c>
      <c r="K204" s="302">
        <v>3.6449479773036506</v>
      </c>
      <c r="L204" s="302">
        <f t="shared" si="63"/>
        <v>8.540492523784101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9.4929520295262435</v>
      </c>
      <c r="C206" s="311">
        <f t="shared" ref="C206:D206" si="64">SUM(C196:C204)</f>
        <v>8.3850479704737246</v>
      </c>
      <c r="D206" s="311">
        <f t="shared" si="64"/>
        <v>17.877999999999972</v>
      </c>
      <c r="E206" s="311"/>
      <c r="F206" s="311">
        <f t="shared" ref="F206:H206" si="65">SUM(F196:F204)</f>
        <v>10.957299338511415</v>
      </c>
      <c r="G206" s="311">
        <f t="shared" si="65"/>
        <v>9.0457006614885955</v>
      </c>
      <c r="H206" s="311">
        <f t="shared" si="65"/>
        <v>20.003000000000007</v>
      </c>
      <c r="I206" s="311"/>
      <c r="J206" s="311">
        <f t="shared" ref="J206:L206" si="66">SUM(J196:J204)</f>
        <v>13.405719885958142</v>
      </c>
      <c r="K206" s="311">
        <f t="shared" si="66"/>
        <v>11.221280114041836</v>
      </c>
      <c r="L206" s="311">
        <f t="shared" si="66"/>
        <v>24.626999999999981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2.9100119161763624E-2</v>
      </c>
      <c r="C213" s="302">
        <v>7.7818850672726689E-2</v>
      </c>
      <c r="D213" s="302">
        <f>SUM(B213:C213)</f>
        <v>0.10691896983449031</v>
      </c>
      <c r="E213" s="303"/>
      <c r="F213" s="302">
        <v>4.3106007468480825E-2</v>
      </c>
      <c r="G213" s="302">
        <v>0.10506009938710403</v>
      </c>
      <c r="H213" s="302">
        <f>SUM(F213:G213)</f>
        <v>0.14816610685558484</v>
      </c>
      <c r="I213" s="303"/>
      <c r="J213" s="302">
        <v>3.9341122839560455E-2</v>
      </c>
      <c r="K213" s="302">
        <v>0.10397364068109519</v>
      </c>
      <c r="L213" s="302">
        <f>SUM(J213:K213)</f>
        <v>0.14331476352065564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5.1993093301686458E-2</v>
      </c>
      <c r="C214" s="302">
        <v>0.18946068890609069</v>
      </c>
      <c r="D214" s="302">
        <f t="shared" ref="D214:D221" si="67">SUM(B214:C214)</f>
        <v>0.24145378220777713</v>
      </c>
      <c r="E214" s="303"/>
      <c r="F214" s="302">
        <v>7.6672079820449657E-2</v>
      </c>
      <c r="G214" s="302">
        <v>0.27790377041932823</v>
      </c>
      <c r="H214" s="302">
        <f t="shared" ref="H214:H221" si="68">SUM(F214:G214)</f>
        <v>0.35457585023977789</v>
      </c>
      <c r="I214" s="303"/>
      <c r="J214" s="302">
        <v>8.4866700689846197E-2</v>
      </c>
      <c r="K214" s="302">
        <v>0.29679528916607123</v>
      </c>
      <c r="L214" s="302">
        <f t="shared" ref="L214:L221" si="69">SUM(J214:K214)</f>
        <v>0.38166198985591743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8.0187248529805827E-2</v>
      </c>
      <c r="C215" s="302">
        <v>0.21110373512300948</v>
      </c>
      <c r="D215" s="302">
        <f t="shared" si="67"/>
        <v>0.29129098365281531</v>
      </c>
      <c r="E215" s="303"/>
      <c r="F215" s="302">
        <v>0.1317141197158927</v>
      </c>
      <c r="G215" s="302">
        <v>0.30879955895760108</v>
      </c>
      <c r="H215" s="302">
        <f t="shared" si="68"/>
        <v>0.44051367867349378</v>
      </c>
      <c r="I215" s="303"/>
      <c r="J215" s="302">
        <v>0.13093000467444432</v>
      </c>
      <c r="K215" s="302">
        <v>0.28513917145836981</v>
      </c>
      <c r="L215" s="302">
        <f t="shared" si="69"/>
        <v>0.41606917613281413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0.10139876028714964</v>
      </c>
      <c r="C216" s="302">
        <v>3.5353905363061718E-2</v>
      </c>
      <c r="D216" s="302">
        <f t="shared" si="67"/>
        <v>0.13675266565021135</v>
      </c>
      <c r="E216" s="303"/>
      <c r="F216" s="302">
        <v>0.10157197798116011</v>
      </c>
      <c r="G216" s="302">
        <v>4.4794648242652647E-2</v>
      </c>
      <c r="H216" s="302">
        <f t="shared" si="68"/>
        <v>0.14636662622381275</v>
      </c>
      <c r="I216" s="303"/>
      <c r="J216" s="302">
        <v>9.3532029716685824E-2</v>
      </c>
      <c r="K216" s="302">
        <v>4.420288661179609E-2</v>
      </c>
      <c r="L216" s="302">
        <f t="shared" si="69"/>
        <v>0.13773491632848192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1.2560305592739528E-2</v>
      </c>
      <c r="C217" s="302">
        <v>7.1718677155468744E-2</v>
      </c>
      <c r="D217" s="302">
        <f t="shared" si="67"/>
        <v>8.4278982748208275E-2</v>
      </c>
      <c r="E217" s="303"/>
      <c r="F217" s="302">
        <v>2.2330620223036505E-2</v>
      </c>
      <c r="G217" s="302">
        <v>7.593944629603773E-2</v>
      </c>
      <c r="H217" s="302">
        <f t="shared" si="68"/>
        <v>9.8270066519074231E-2</v>
      </c>
      <c r="I217" s="303"/>
      <c r="J217" s="302">
        <v>2.6532538947963112E-2</v>
      </c>
      <c r="K217" s="302">
        <v>6.924133827456791E-2</v>
      </c>
      <c r="L217" s="302">
        <f t="shared" si="69"/>
        <v>9.5773877222531029E-2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5.3335721417573791E-2</v>
      </c>
      <c r="C218" s="302">
        <v>1.8423535557334326E-2</v>
      </c>
      <c r="D218" s="302">
        <f t="shared" si="67"/>
        <v>7.175925697490812E-2</v>
      </c>
      <c r="E218" s="303"/>
      <c r="F218" s="302">
        <v>5.381251032557368E-2</v>
      </c>
      <c r="G218" s="302">
        <v>2.651202135685056E-2</v>
      </c>
      <c r="H218" s="302">
        <f t="shared" si="68"/>
        <v>8.0324531682424233E-2</v>
      </c>
      <c r="I218" s="303"/>
      <c r="J218" s="302">
        <v>5.0224282717205082E-2</v>
      </c>
      <c r="K218" s="302">
        <v>3.0491867517909339E-2</v>
      </c>
      <c r="L218" s="302">
        <f t="shared" si="69"/>
        <v>8.0716150235114414E-2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3.5751164637902559E-2</v>
      </c>
      <c r="C219" s="302">
        <v>3.4049651004157168E-2</v>
      </c>
      <c r="D219" s="302">
        <f t="shared" si="67"/>
        <v>6.9800815642059727E-2</v>
      </c>
      <c r="E219" s="303"/>
      <c r="F219" s="302">
        <v>3.6593446991714726E-2</v>
      </c>
      <c r="G219" s="302">
        <v>4.0189498104096881E-2</v>
      </c>
      <c r="H219" s="302">
        <f t="shared" si="68"/>
        <v>7.67829450958116E-2</v>
      </c>
      <c r="I219" s="303"/>
      <c r="J219" s="302">
        <v>3.5039640360997937E-2</v>
      </c>
      <c r="K219" s="302">
        <v>4.9336449735366668E-2</v>
      </c>
      <c r="L219" s="302">
        <f t="shared" si="69"/>
        <v>8.4376090096364598E-2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8.4407450990248694E-3</v>
      </c>
      <c r="C220" s="302">
        <v>1.7630751471784209E-2</v>
      </c>
      <c r="D220" s="302">
        <f t="shared" si="67"/>
        <v>2.607149657080908E-2</v>
      </c>
      <c r="E220" s="303"/>
      <c r="F220" s="302">
        <v>1.8223534354282853E-2</v>
      </c>
      <c r="G220" s="302">
        <v>2.1076320063947614E-2</v>
      </c>
      <c r="H220" s="302">
        <f t="shared" si="68"/>
        <v>3.9299854418230466E-2</v>
      </c>
      <c r="I220" s="303"/>
      <c r="J220" s="302">
        <v>2.5807126041479975E-2</v>
      </c>
      <c r="K220" s="302">
        <v>2.0083411197052942E-2</v>
      </c>
      <c r="L220" s="302">
        <f t="shared" si="69"/>
        <v>4.5890537238532918E-2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9.5835774620165473E-2</v>
      </c>
      <c r="C221" s="302">
        <v>7.883727209855379E-2</v>
      </c>
      <c r="D221" s="302">
        <f t="shared" si="67"/>
        <v>0.17467304671871925</v>
      </c>
      <c r="E221" s="303"/>
      <c r="F221" s="302">
        <v>0.10865111212207654</v>
      </c>
      <c r="G221" s="302">
        <v>7.5049228169714904E-2</v>
      </c>
      <c r="H221" s="302">
        <f t="shared" si="68"/>
        <v>0.18370034029179144</v>
      </c>
      <c r="I221" s="303"/>
      <c r="J221" s="302">
        <v>9.2602382436379846E-2</v>
      </c>
      <c r="K221" s="302">
        <v>8.6860116933206596E-2</v>
      </c>
      <c r="L221" s="302">
        <f t="shared" si="69"/>
        <v>0.17946249936958644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0.46860293264781178</v>
      </c>
      <c r="C223" s="311">
        <f t="shared" ref="C223:D223" si="70">SUM(C213:C221)</f>
        <v>0.73439706735218668</v>
      </c>
      <c r="D223" s="311">
        <f t="shared" si="70"/>
        <v>1.2029999999999985</v>
      </c>
      <c r="E223" s="311"/>
      <c r="F223" s="311">
        <f t="shared" ref="F223:H223" si="71">SUM(F213:F221)</f>
        <v>0.59267540900266757</v>
      </c>
      <c r="G223" s="311">
        <f t="shared" si="71"/>
        <v>0.97532459099733382</v>
      </c>
      <c r="H223" s="311">
        <f t="shared" si="71"/>
        <v>1.5680000000000009</v>
      </c>
      <c r="I223" s="311"/>
      <c r="J223" s="311">
        <f t="shared" ref="J223:L223" si="72">SUM(J213:J221)</f>
        <v>0.57887582842456276</v>
      </c>
      <c r="K223" s="311">
        <f t="shared" si="72"/>
        <v>0.98612417157543564</v>
      </c>
      <c r="L223" s="311">
        <f t="shared" si="72"/>
        <v>1.5649999999999984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0.25113668428490477</v>
      </c>
      <c r="C230" s="302">
        <v>0.63949708143087247</v>
      </c>
      <c r="D230" s="302">
        <f>SUM(B230:C230)</f>
        <v>0.89063376571577724</v>
      </c>
      <c r="E230" s="303"/>
      <c r="F230" s="302">
        <v>0.35011474571165085</v>
      </c>
      <c r="G230" s="302">
        <v>0.86371281989031368</v>
      </c>
      <c r="H230" s="302">
        <f>SUM(F230:G230)</f>
        <v>1.2138275656019646</v>
      </c>
      <c r="I230" s="303"/>
      <c r="J230" s="302">
        <v>0.40389576207664468</v>
      </c>
      <c r="K230" s="302">
        <v>0.81977111817256865</v>
      </c>
      <c r="L230" s="302">
        <f>SUM(J230:K230)</f>
        <v>1.2236668802492132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0.46061896882127507</v>
      </c>
      <c r="C231" s="302">
        <v>2.1773597398365667</v>
      </c>
      <c r="D231" s="302">
        <f t="shared" ref="D231:D238" si="73">SUM(B231:C231)</f>
        <v>2.6379787086578417</v>
      </c>
      <c r="E231" s="303"/>
      <c r="F231" s="302">
        <v>0.70735778137915384</v>
      </c>
      <c r="G231" s="302">
        <v>2.9452214151875444</v>
      </c>
      <c r="H231" s="302">
        <f t="shared" ref="H231:H238" si="74">SUM(F231:G231)</f>
        <v>3.6525791965666983</v>
      </c>
      <c r="I231" s="303"/>
      <c r="J231" s="302">
        <v>0.98339315453748355</v>
      </c>
      <c r="K231" s="302">
        <v>3.5879945449560404</v>
      </c>
      <c r="L231" s="302">
        <f t="shared" ref="L231:L238" si="75">SUM(J231:K231)</f>
        <v>4.5713876994935241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0.3723251418946128</v>
      </c>
      <c r="C232" s="302">
        <v>0.78819902617356596</v>
      </c>
      <c r="D232" s="302">
        <f t="shared" si="73"/>
        <v>1.1605241680681788</v>
      </c>
      <c r="E232" s="303"/>
      <c r="F232" s="302">
        <v>0.49698126065270559</v>
      </c>
      <c r="G232" s="302">
        <v>1.0258090118201044</v>
      </c>
      <c r="H232" s="302">
        <f t="shared" si="74"/>
        <v>1.52279027247281</v>
      </c>
      <c r="I232" s="303"/>
      <c r="J232" s="302">
        <v>0.58516058194212861</v>
      </c>
      <c r="K232" s="302">
        <v>1.0057760952603281</v>
      </c>
      <c r="L232" s="302">
        <f t="shared" si="75"/>
        <v>1.5909366772024567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0.47972050170062436</v>
      </c>
      <c r="C233" s="302">
        <v>0.18994454405130837</v>
      </c>
      <c r="D233" s="302">
        <f t="shared" si="73"/>
        <v>0.66966504575193275</v>
      </c>
      <c r="E233" s="303"/>
      <c r="F233" s="302">
        <v>0.41926638757226592</v>
      </c>
      <c r="G233" s="302">
        <v>0.24367549857525453</v>
      </c>
      <c r="H233" s="302">
        <f t="shared" si="74"/>
        <v>0.66294188614752048</v>
      </c>
      <c r="I233" s="303"/>
      <c r="J233" s="302">
        <v>0.33745888499090548</v>
      </c>
      <c r="K233" s="302">
        <v>0.29090423657636966</v>
      </c>
      <c r="L233" s="302">
        <f t="shared" si="75"/>
        <v>0.62836312156727514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2.4904753562871314E-2</v>
      </c>
      <c r="C234" s="302">
        <v>0.3261379040127424</v>
      </c>
      <c r="D234" s="302">
        <f t="shared" si="73"/>
        <v>0.3510426575756137</v>
      </c>
      <c r="E234" s="303"/>
      <c r="F234" s="302">
        <v>3.4479090702237029E-2</v>
      </c>
      <c r="G234" s="302">
        <v>0.37217839047740514</v>
      </c>
      <c r="H234" s="302">
        <f t="shared" si="74"/>
        <v>0.40665748117964218</v>
      </c>
      <c r="I234" s="303"/>
      <c r="J234" s="302">
        <v>6.0139686491571261E-2</v>
      </c>
      <c r="K234" s="302">
        <v>0.39205557671844782</v>
      </c>
      <c r="L234" s="302">
        <f t="shared" si="75"/>
        <v>0.45219526321001907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9.4428532377117028E-2</v>
      </c>
      <c r="C235" s="302">
        <v>7.0868772006129066E-2</v>
      </c>
      <c r="D235" s="302">
        <f t="shared" si="73"/>
        <v>0.16529730438324608</v>
      </c>
      <c r="E235" s="303"/>
      <c r="F235" s="302">
        <v>0.1012644308704596</v>
      </c>
      <c r="G235" s="302">
        <v>8.4363072358384292E-2</v>
      </c>
      <c r="H235" s="302">
        <f t="shared" si="74"/>
        <v>0.18562750322884389</v>
      </c>
      <c r="I235" s="303"/>
      <c r="J235" s="302">
        <v>0.12617119256544426</v>
      </c>
      <c r="K235" s="302">
        <v>0.11184874593012674</v>
      </c>
      <c r="L235" s="302">
        <f t="shared" si="75"/>
        <v>0.23801993849557102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0.18976380767220638</v>
      </c>
      <c r="C236" s="302">
        <v>9.8482850276803299E-2</v>
      </c>
      <c r="D236" s="302">
        <f t="shared" si="73"/>
        <v>0.28824665794900967</v>
      </c>
      <c r="E236" s="303"/>
      <c r="F236" s="302">
        <v>0.18202241925465557</v>
      </c>
      <c r="G236" s="302">
        <v>0.13634326275554726</v>
      </c>
      <c r="H236" s="302">
        <f t="shared" si="74"/>
        <v>0.31836568201020282</v>
      </c>
      <c r="I236" s="303"/>
      <c r="J236" s="302">
        <v>0.19194489307208285</v>
      </c>
      <c r="K236" s="302">
        <v>0.17483621820408357</v>
      </c>
      <c r="L236" s="302">
        <f t="shared" si="75"/>
        <v>0.36678111127616642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1.2538846644130503E-2</v>
      </c>
      <c r="C237" s="302">
        <v>4.7135326672671563E-2</v>
      </c>
      <c r="D237" s="302">
        <f t="shared" si="73"/>
        <v>5.9674173316802068E-2</v>
      </c>
      <c r="E237" s="303"/>
      <c r="F237" s="302">
        <v>1.2140894462066211E-2</v>
      </c>
      <c r="G237" s="302">
        <v>7.2251714219002311E-2</v>
      </c>
      <c r="H237" s="302">
        <f t="shared" si="74"/>
        <v>8.4392608681068515E-2</v>
      </c>
      <c r="I237" s="303"/>
      <c r="J237" s="302">
        <v>1.588881796372105E-2</v>
      </c>
      <c r="K237" s="302">
        <v>8.0583463793977544E-2</v>
      </c>
      <c r="L237" s="302">
        <f t="shared" si="75"/>
        <v>9.6472281757698591E-2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4.0648004118945716E-2</v>
      </c>
      <c r="C238" s="302">
        <v>6.3289514462653504E-2</v>
      </c>
      <c r="D238" s="302">
        <f t="shared" si="73"/>
        <v>0.10393751858159922</v>
      </c>
      <c r="E238" s="303"/>
      <c r="F238" s="302">
        <v>3.3000061980612207E-2</v>
      </c>
      <c r="G238" s="302">
        <v>6.7817742130620445E-2</v>
      </c>
      <c r="H238" s="302">
        <f t="shared" si="74"/>
        <v>0.10081780411123265</v>
      </c>
      <c r="I238" s="303"/>
      <c r="J238" s="302">
        <v>5.3278363679396125E-2</v>
      </c>
      <c r="K238" s="302">
        <v>6.8898663068668278E-2</v>
      </c>
      <c r="L238" s="302">
        <f t="shared" si="75"/>
        <v>0.12217702674806441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1.9260852410766878</v>
      </c>
      <c r="C240" s="311">
        <f t="shared" ref="C240:D240" si="76">SUM(C230:C238)</f>
        <v>4.4009147589233137</v>
      </c>
      <c r="D240" s="311">
        <f t="shared" si="76"/>
        <v>6.3270000000000026</v>
      </c>
      <c r="E240" s="311"/>
      <c r="F240" s="311">
        <f t="shared" ref="F240:H240" si="77">SUM(F230:F238)</f>
        <v>2.3366270725858072</v>
      </c>
      <c r="G240" s="311">
        <f t="shared" si="77"/>
        <v>5.811372927414177</v>
      </c>
      <c r="H240" s="311">
        <f t="shared" si="77"/>
        <v>8.1479999999999837</v>
      </c>
      <c r="I240" s="311"/>
      <c r="J240" s="311">
        <f t="shared" ref="J240:L240" si="78">SUM(J230:J238)</f>
        <v>2.7573313373193775</v>
      </c>
      <c r="K240" s="311">
        <f t="shared" si="78"/>
        <v>6.532668662680611</v>
      </c>
      <c r="L240" s="311">
        <f t="shared" si="78"/>
        <v>9.2899999999999885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0.30904522164896781</v>
      </c>
      <c r="C247" s="302">
        <v>0.64650689731285904</v>
      </c>
      <c r="D247" s="302">
        <f>SUM(B247:C247)</f>
        <v>0.95555211896182679</v>
      </c>
      <c r="E247" s="303"/>
      <c r="F247" s="302">
        <v>0.24331498213633712</v>
      </c>
      <c r="G247" s="302">
        <v>0.43917255064674987</v>
      </c>
      <c r="H247" s="302">
        <f>SUM(F247:G247)</f>
        <v>0.68248753278308705</v>
      </c>
      <c r="I247" s="303"/>
      <c r="J247" s="302">
        <v>0.25293254037890373</v>
      </c>
      <c r="K247" s="302">
        <v>0.3554058528068923</v>
      </c>
      <c r="L247" s="302">
        <f>SUM(J247:K247)</f>
        <v>0.60833839318579597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0.40270314359526876</v>
      </c>
      <c r="C248" s="302">
        <v>0.86520254520382656</v>
      </c>
      <c r="D248" s="302">
        <f t="shared" ref="D248:D255" si="79">SUM(B248:C248)</f>
        <v>1.2679056887990954</v>
      </c>
      <c r="E248" s="303"/>
      <c r="F248" s="302">
        <v>0.34286422069072692</v>
      </c>
      <c r="G248" s="302">
        <v>0.62092792006900677</v>
      </c>
      <c r="H248" s="302">
        <f t="shared" ref="H248:H255" si="80">SUM(F248:G248)</f>
        <v>0.96379214075973363</v>
      </c>
      <c r="I248" s="303"/>
      <c r="J248" s="302">
        <v>0.40474882165379544</v>
      </c>
      <c r="K248" s="302">
        <v>0.68890713956820715</v>
      </c>
      <c r="L248" s="302">
        <f t="shared" ref="L248:L255" si="81">SUM(J248:K248)</f>
        <v>1.0936559612220025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0.66070923245980395</v>
      </c>
      <c r="C249" s="302">
        <v>0.94233081125495366</v>
      </c>
      <c r="D249" s="302">
        <f t="shared" si="79"/>
        <v>1.6030400437147576</v>
      </c>
      <c r="E249" s="303"/>
      <c r="F249" s="302">
        <v>0.45053109684354592</v>
      </c>
      <c r="G249" s="302">
        <v>0.64316814550502266</v>
      </c>
      <c r="H249" s="302">
        <f t="shared" si="80"/>
        <v>1.0936992423485685</v>
      </c>
      <c r="I249" s="303"/>
      <c r="J249" s="302">
        <v>0.45923963905809001</v>
      </c>
      <c r="K249" s="302">
        <v>0.5576950553968858</v>
      </c>
      <c r="L249" s="302">
        <f t="shared" si="81"/>
        <v>1.0169346944549758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1.5814165331757046</v>
      </c>
      <c r="C250" s="302">
        <v>0.64005961426781588</v>
      </c>
      <c r="D250" s="302">
        <f t="shared" si="79"/>
        <v>2.2214761474435205</v>
      </c>
      <c r="E250" s="303"/>
      <c r="F250" s="302">
        <v>0.95212185457788867</v>
      </c>
      <c r="G250" s="302">
        <v>0.44643027517490314</v>
      </c>
      <c r="H250" s="302">
        <f t="shared" si="80"/>
        <v>1.3985521297527919</v>
      </c>
      <c r="I250" s="303"/>
      <c r="J250" s="302">
        <v>0.74117869909722423</v>
      </c>
      <c r="K250" s="302">
        <v>0.45904260007602404</v>
      </c>
      <c r="L250" s="302">
        <f t="shared" si="81"/>
        <v>1.2002212991732484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2.0609725106898704E-2</v>
      </c>
      <c r="C251" s="302">
        <v>6.6348426577544556E-2</v>
      </c>
      <c r="D251" s="302">
        <f t="shared" si="79"/>
        <v>8.6958151684443263E-2</v>
      </c>
      <c r="E251" s="303"/>
      <c r="F251" s="302">
        <v>1.1474367166456438E-2</v>
      </c>
      <c r="G251" s="302">
        <v>3.3035713528743141E-2</v>
      </c>
      <c r="H251" s="302">
        <f t="shared" si="80"/>
        <v>4.4510080695199579E-2</v>
      </c>
      <c r="I251" s="303"/>
      <c r="J251" s="302">
        <v>1.3064198738565376E-2</v>
      </c>
      <c r="K251" s="302">
        <v>2.5389365835881684E-2</v>
      </c>
      <c r="L251" s="302">
        <f t="shared" si="81"/>
        <v>3.8453564574447062E-2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4.5351012425624733E-2</v>
      </c>
      <c r="C252" s="302">
        <v>2.231852506274086E-2</v>
      </c>
      <c r="D252" s="302">
        <f t="shared" si="79"/>
        <v>6.76695374883656E-2</v>
      </c>
      <c r="E252" s="303"/>
      <c r="F252" s="302">
        <v>2.1337052931710249E-2</v>
      </c>
      <c r="G252" s="302">
        <v>1.637152726721575E-2</v>
      </c>
      <c r="H252" s="302">
        <f t="shared" si="80"/>
        <v>3.7708580198925999E-2</v>
      </c>
      <c r="I252" s="303"/>
      <c r="J252" s="302">
        <v>2.4941901142882254E-2</v>
      </c>
      <c r="K252" s="302">
        <v>1.8027033418984272E-2</v>
      </c>
      <c r="L252" s="302">
        <f t="shared" si="81"/>
        <v>4.2968934561866526E-2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0.42342773644765169</v>
      </c>
      <c r="C253" s="302">
        <v>0.23375798578268214</v>
      </c>
      <c r="D253" s="302">
        <f t="shared" si="79"/>
        <v>0.65718572223033389</v>
      </c>
      <c r="E253" s="303"/>
      <c r="F253" s="302">
        <v>0.2411095217767214</v>
      </c>
      <c r="G253" s="302">
        <v>0.14829395766251782</v>
      </c>
      <c r="H253" s="302">
        <f t="shared" si="80"/>
        <v>0.38940347943923925</v>
      </c>
      <c r="I253" s="303"/>
      <c r="J253" s="302">
        <v>0.21783738257404944</v>
      </c>
      <c r="K253" s="302">
        <v>0.15975974245546923</v>
      </c>
      <c r="L253" s="302">
        <f t="shared" si="81"/>
        <v>0.3775971250295187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9.1482443763431665E-3</v>
      </c>
      <c r="C254" s="302">
        <v>3.9889179147530006E-2</v>
      </c>
      <c r="D254" s="302">
        <f t="shared" si="79"/>
        <v>4.9037423523873171E-2</v>
      </c>
      <c r="E254" s="303"/>
      <c r="F254" s="302">
        <v>3.9356033978709725E-3</v>
      </c>
      <c r="G254" s="302">
        <v>3.0499560687600701E-2</v>
      </c>
      <c r="H254" s="302">
        <f t="shared" si="80"/>
        <v>3.4435164085471676E-2</v>
      </c>
      <c r="I254" s="303"/>
      <c r="J254" s="302">
        <v>5.442167215759461E-3</v>
      </c>
      <c r="K254" s="302">
        <v>3.5029022459742279E-2</v>
      </c>
      <c r="L254" s="302">
        <f t="shared" si="81"/>
        <v>4.0471189675501743E-2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6.8548147379699595E-2</v>
      </c>
      <c r="C255" s="302">
        <v>5.2627018774104528E-2</v>
      </c>
      <c r="D255" s="302">
        <f t="shared" si="79"/>
        <v>0.12117516615380412</v>
      </c>
      <c r="E255" s="303"/>
      <c r="F255" s="302">
        <v>2.1766405961523426E-2</v>
      </c>
      <c r="G255" s="302">
        <v>2.8645243975456803E-2</v>
      </c>
      <c r="H255" s="302">
        <f t="shared" si="80"/>
        <v>5.0411649936980232E-2</v>
      </c>
      <c r="I255" s="303"/>
      <c r="J255" s="302">
        <v>2.2001599115555326E-2</v>
      </c>
      <c r="K255" s="302">
        <v>2.4357239007088326E-2</v>
      </c>
      <c r="L255" s="302">
        <f t="shared" si="81"/>
        <v>4.6358838122643652E-2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3.5209589966159629</v>
      </c>
      <c r="C257" s="311">
        <f t="shared" ref="C257:D257" si="82">SUM(C247:C255)</f>
        <v>3.5090410033840578</v>
      </c>
      <c r="D257" s="311">
        <f t="shared" si="82"/>
        <v>7.0300000000000198</v>
      </c>
      <c r="E257" s="311"/>
      <c r="F257" s="311">
        <f t="shared" ref="F257:H257" si="83">SUM(F247:F255)</f>
        <v>2.2884551054827811</v>
      </c>
      <c r="G257" s="311">
        <f t="shared" si="83"/>
        <v>2.4065448945172165</v>
      </c>
      <c r="H257" s="311">
        <f t="shared" si="83"/>
        <v>4.6949999999999976</v>
      </c>
      <c r="I257" s="311"/>
      <c r="J257" s="311">
        <f t="shared" ref="J257:L257" si="84">SUM(J247:J255)</f>
        <v>2.1413869489748252</v>
      </c>
      <c r="K257" s="311">
        <f t="shared" si="84"/>
        <v>2.3236130510251756</v>
      </c>
      <c r="L257" s="311">
        <f t="shared" si="84"/>
        <v>4.4650000000000016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0.22701865475045274</v>
      </c>
      <c r="C264" s="302">
        <v>0.33062929705966665</v>
      </c>
      <c r="D264" s="302">
        <f>SUM(B264:C264)</f>
        <v>0.55764795181011939</v>
      </c>
      <c r="E264" s="303"/>
      <c r="F264" s="302">
        <v>0.23909227395783125</v>
      </c>
      <c r="G264" s="302">
        <v>0.46903374942297354</v>
      </c>
      <c r="H264" s="302">
        <f>SUM(F264:G264)</f>
        <v>0.70812602338080477</v>
      </c>
      <c r="I264" s="303"/>
      <c r="J264" s="302">
        <v>0.26327307503058389</v>
      </c>
      <c r="K264" s="302">
        <v>0.51613517031025868</v>
      </c>
      <c r="L264" s="302">
        <f>SUM(J264:K264)</f>
        <v>0.77940824534084263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0.29774165311821038</v>
      </c>
      <c r="C265" s="302">
        <v>0.2812353835165935</v>
      </c>
      <c r="D265" s="302">
        <f t="shared" ref="D265:D272" si="85">SUM(B265:C265)</f>
        <v>0.57897703663480393</v>
      </c>
      <c r="E265" s="303"/>
      <c r="F265" s="302">
        <v>0.32446488776312232</v>
      </c>
      <c r="G265" s="302">
        <v>0.42654234926925899</v>
      </c>
      <c r="H265" s="302">
        <f t="shared" ref="H265:H272" si="86">SUM(F265:G265)</f>
        <v>0.75100723703238126</v>
      </c>
      <c r="I265" s="303"/>
      <c r="J265" s="302">
        <v>0.39883394746865258</v>
      </c>
      <c r="K265" s="302">
        <v>0.54538428004569528</v>
      </c>
      <c r="L265" s="302">
        <f t="shared" ref="L265:L272" si="87">SUM(J265:K265)</f>
        <v>0.94421822751434781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0.30602667843685055</v>
      </c>
      <c r="C266" s="302">
        <v>0.30434336017700792</v>
      </c>
      <c r="D266" s="302">
        <f t="shared" si="85"/>
        <v>0.61037003861385841</v>
      </c>
      <c r="E266" s="303"/>
      <c r="F266" s="302">
        <v>0.31515796144065783</v>
      </c>
      <c r="G266" s="302">
        <v>0.42639177760592206</v>
      </c>
      <c r="H266" s="302">
        <f t="shared" si="86"/>
        <v>0.74154973904657995</v>
      </c>
      <c r="I266" s="303"/>
      <c r="J266" s="302">
        <v>0.46713474781731906</v>
      </c>
      <c r="K266" s="302">
        <v>0.47308253619226764</v>
      </c>
      <c r="L266" s="302">
        <f t="shared" si="87"/>
        <v>0.94021728400958671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0.83018629257040111</v>
      </c>
      <c r="C267" s="302">
        <v>0.13413425738476964</v>
      </c>
      <c r="D267" s="302">
        <f t="shared" si="85"/>
        <v>0.9643205499551708</v>
      </c>
      <c r="E267" s="303"/>
      <c r="F267" s="302">
        <v>0.71663161786138585</v>
      </c>
      <c r="G267" s="302">
        <v>0.18133335707348325</v>
      </c>
      <c r="H267" s="302">
        <f t="shared" si="86"/>
        <v>0.89796497493486904</v>
      </c>
      <c r="I267" s="303"/>
      <c r="J267" s="302">
        <v>0.6361172634647646</v>
      </c>
      <c r="K267" s="302">
        <v>0.20617870502551133</v>
      </c>
      <c r="L267" s="302">
        <f t="shared" si="87"/>
        <v>0.84229596849027599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3.7256902712756543E-2</v>
      </c>
      <c r="C268" s="302">
        <v>0.21351454620160601</v>
      </c>
      <c r="D268" s="302">
        <f t="shared" si="85"/>
        <v>0.25077144891436254</v>
      </c>
      <c r="E268" s="303"/>
      <c r="F268" s="302">
        <v>4.4861534752541211E-2</v>
      </c>
      <c r="G268" s="302">
        <v>0.15879522059752882</v>
      </c>
      <c r="H268" s="302">
        <f t="shared" si="86"/>
        <v>0.20365675535007002</v>
      </c>
      <c r="I268" s="303"/>
      <c r="J268" s="302">
        <v>7.4444353764554508E-2</v>
      </c>
      <c r="K268" s="302">
        <v>0.17426587071587968</v>
      </c>
      <c r="L268" s="302">
        <f t="shared" si="87"/>
        <v>0.24871022448043417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0.10474321059077954</v>
      </c>
      <c r="C269" s="302">
        <v>5.2722551122846455E-2</v>
      </c>
      <c r="D269" s="302">
        <f t="shared" si="85"/>
        <v>0.157465761713626</v>
      </c>
      <c r="E269" s="303"/>
      <c r="F269" s="302">
        <v>8.7735158221485046E-2</v>
      </c>
      <c r="G269" s="302">
        <v>6.4641608588892382E-2</v>
      </c>
      <c r="H269" s="302">
        <f t="shared" si="86"/>
        <v>0.15237676681037743</v>
      </c>
      <c r="I269" s="303"/>
      <c r="J269" s="302">
        <v>0.10884470451222669</v>
      </c>
      <c r="K269" s="302">
        <v>8.0399862448454429E-2</v>
      </c>
      <c r="L269" s="302">
        <f t="shared" si="87"/>
        <v>0.18924456696068112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0.3930736620846364</v>
      </c>
      <c r="C270" s="302">
        <v>0.2149277552500457</v>
      </c>
      <c r="D270" s="302">
        <f t="shared" si="85"/>
        <v>0.60800141733468216</v>
      </c>
      <c r="E270" s="303"/>
      <c r="F270" s="302">
        <v>0.31147171099379101</v>
      </c>
      <c r="G270" s="302">
        <v>0.26695734169701707</v>
      </c>
      <c r="H270" s="302">
        <f t="shared" si="86"/>
        <v>0.57842905269080802</v>
      </c>
      <c r="I270" s="303"/>
      <c r="J270" s="302">
        <v>0.35847905250430617</v>
      </c>
      <c r="K270" s="302">
        <v>0.28450058736471018</v>
      </c>
      <c r="L270" s="302">
        <f t="shared" si="87"/>
        <v>0.64297963986901641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6.2376146806091548E-3</v>
      </c>
      <c r="C271" s="302">
        <v>4.8127628995819863E-2</v>
      </c>
      <c r="D271" s="302">
        <f t="shared" si="85"/>
        <v>5.4365243676429018E-2</v>
      </c>
      <c r="E271" s="303"/>
      <c r="F271" s="302">
        <v>5.5366409532463089E-3</v>
      </c>
      <c r="G271" s="302">
        <v>5.0165815487514115E-2</v>
      </c>
      <c r="H271" s="302">
        <f t="shared" si="86"/>
        <v>5.5702456440760426E-2</v>
      </c>
      <c r="I271" s="303"/>
      <c r="J271" s="302">
        <v>9.6284453399873796E-3</v>
      </c>
      <c r="K271" s="302">
        <v>4.3991275925175079E-2</v>
      </c>
      <c r="L271" s="302">
        <f t="shared" si="87"/>
        <v>5.3619721265162457E-2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0.223056273926836</v>
      </c>
      <c r="C272" s="302">
        <v>8.4024277420116186E-2</v>
      </c>
      <c r="D272" s="302">
        <f t="shared" si="85"/>
        <v>0.30708055134695217</v>
      </c>
      <c r="E272" s="303"/>
      <c r="F272" s="302">
        <v>0.18801607083500316</v>
      </c>
      <c r="G272" s="302">
        <v>8.0170923478345854E-2</v>
      </c>
      <c r="H272" s="302">
        <f t="shared" si="86"/>
        <v>0.26818699431334903</v>
      </c>
      <c r="I272" s="303"/>
      <c r="J272" s="302">
        <v>0.19695501569964882</v>
      </c>
      <c r="K272" s="302">
        <v>0.10035110637000817</v>
      </c>
      <c r="L272" s="302">
        <f t="shared" si="87"/>
        <v>0.29730612206965701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2.4253409428715322</v>
      </c>
      <c r="C274" s="311">
        <f t="shared" ref="C274:D274" si="88">SUM(C264:C272)</f>
        <v>1.6636590571284717</v>
      </c>
      <c r="D274" s="311">
        <f t="shared" si="88"/>
        <v>4.0890000000000049</v>
      </c>
      <c r="E274" s="311"/>
      <c r="F274" s="311">
        <f t="shared" ref="F274:H274" si="89">SUM(F264:F272)</f>
        <v>2.2329678567790641</v>
      </c>
      <c r="G274" s="311">
        <f t="shared" si="89"/>
        <v>2.1240321432209357</v>
      </c>
      <c r="H274" s="311">
        <f t="shared" si="89"/>
        <v>4.3569999999999993</v>
      </c>
      <c r="I274" s="311"/>
      <c r="J274" s="311">
        <f t="shared" ref="J274:L274" si="90">SUM(J264:J272)</f>
        <v>2.5137106056020433</v>
      </c>
      <c r="K274" s="311">
        <f t="shared" si="90"/>
        <v>2.4242893943979609</v>
      </c>
      <c r="L274" s="311">
        <f t="shared" si="90"/>
        <v>4.9380000000000051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0.59581769461056278</v>
      </c>
      <c r="C281" s="302">
        <v>1.2184860127851231</v>
      </c>
      <c r="D281" s="302">
        <f>SUM(B281:C281)</f>
        <v>1.8143037073956858</v>
      </c>
      <c r="E281" s="303"/>
      <c r="F281" s="302">
        <v>0.68582883751852208</v>
      </c>
      <c r="G281" s="302">
        <v>1.49935431116697</v>
      </c>
      <c r="H281" s="302">
        <f>SUM(F281:G281)</f>
        <v>2.1851831486854922</v>
      </c>
      <c r="I281" s="303"/>
      <c r="J281" s="302">
        <v>0.81754502833328291</v>
      </c>
      <c r="K281" s="302">
        <v>1.4543986033709835</v>
      </c>
      <c r="L281" s="302">
        <f>SUM(J281:K281)</f>
        <v>2.2719436317042665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1.5273751281641235</v>
      </c>
      <c r="C282" s="302">
        <v>3.700286134105244</v>
      </c>
      <c r="D282" s="302">
        <f t="shared" ref="D282:D289" si="91">SUM(B282:C282)</f>
        <v>5.2276612622693674</v>
      </c>
      <c r="E282" s="303"/>
      <c r="F282" s="302">
        <v>1.8370514158439359</v>
      </c>
      <c r="G282" s="302">
        <v>5.1157523185216593</v>
      </c>
      <c r="H282" s="302">
        <f t="shared" ref="H282:H289" si="92">SUM(F282:G282)</f>
        <v>6.9528037343655953</v>
      </c>
      <c r="I282" s="303"/>
      <c r="J282" s="302">
        <v>2.4272525075572906</v>
      </c>
      <c r="K282" s="302">
        <v>5.6034360821873035</v>
      </c>
      <c r="L282" s="302">
        <f t="shared" ref="L282:L289" si="93">SUM(J282:K282)</f>
        <v>8.0306885897445941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1.2084884840356525</v>
      </c>
      <c r="C283" s="302">
        <v>1.8146835288753862</v>
      </c>
      <c r="D283" s="302">
        <f t="shared" si="91"/>
        <v>3.0231720129110387</v>
      </c>
      <c r="E283" s="303"/>
      <c r="F283" s="302">
        <v>1.1925553309303181</v>
      </c>
      <c r="G283" s="302">
        <v>2.2575507982716472</v>
      </c>
      <c r="H283" s="302">
        <f t="shared" si="92"/>
        <v>3.4501061292019655</v>
      </c>
      <c r="I283" s="303"/>
      <c r="J283" s="302">
        <v>1.5539636909132546</v>
      </c>
      <c r="K283" s="302">
        <v>2.2148883218705833</v>
      </c>
      <c r="L283" s="302">
        <f t="shared" si="93"/>
        <v>3.7688520127838379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2.8976955825326365</v>
      </c>
      <c r="C284" s="302">
        <v>1.1714073495728627</v>
      </c>
      <c r="D284" s="302">
        <f t="shared" si="91"/>
        <v>4.0691029321054994</v>
      </c>
      <c r="E284" s="303"/>
      <c r="F284" s="302">
        <v>2.4882003260421515</v>
      </c>
      <c r="G284" s="302">
        <v>1.2550966876932703</v>
      </c>
      <c r="H284" s="302">
        <f t="shared" si="92"/>
        <v>3.7432970137354218</v>
      </c>
      <c r="I284" s="303"/>
      <c r="J284" s="302">
        <v>2.0821941508311421</v>
      </c>
      <c r="K284" s="302">
        <v>1.5946447256546399</v>
      </c>
      <c r="L284" s="302">
        <f t="shared" si="93"/>
        <v>3.6768388764857818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6.0844700762788168E-2</v>
      </c>
      <c r="C285" s="302">
        <v>0.31697797973810432</v>
      </c>
      <c r="D285" s="302">
        <f t="shared" si="91"/>
        <v>0.37782268050089252</v>
      </c>
      <c r="E285" s="303"/>
      <c r="F285" s="302">
        <v>5.4052161114004037E-2</v>
      </c>
      <c r="G285" s="302">
        <v>0.26692536323749377</v>
      </c>
      <c r="H285" s="302">
        <f t="shared" si="92"/>
        <v>0.32097752435149779</v>
      </c>
      <c r="I285" s="303"/>
      <c r="J285" s="302">
        <v>8.8261555720574189E-2</v>
      </c>
      <c r="K285" s="302">
        <v>0.21204809399141331</v>
      </c>
      <c r="L285" s="302">
        <f t="shared" si="93"/>
        <v>0.30030964971198748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0.20592829650109359</v>
      </c>
      <c r="C286" s="302">
        <v>7.253021665988095E-2</v>
      </c>
      <c r="D286" s="302">
        <f t="shared" si="91"/>
        <v>0.27845851316097453</v>
      </c>
      <c r="E286" s="303"/>
      <c r="F286" s="302">
        <v>0.25118054329411266</v>
      </c>
      <c r="G286" s="302">
        <v>9.5934150964640641E-2</v>
      </c>
      <c r="H286" s="302">
        <f t="shared" si="92"/>
        <v>0.3471146942587533</v>
      </c>
      <c r="I286" s="303"/>
      <c r="J286" s="302">
        <v>0.30473697765054836</v>
      </c>
      <c r="K286" s="302">
        <v>0.13533113553273321</v>
      </c>
      <c r="L286" s="302">
        <f t="shared" si="93"/>
        <v>0.44006811318328154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0.48251573536281284</v>
      </c>
      <c r="C287" s="302">
        <v>0.35872787051506622</v>
      </c>
      <c r="D287" s="302">
        <f t="shared" si="91"/>
        <v>0.84124360587787905</v>
      </c>
      <c r="E287" s="303"/>
      <c r="F287" s="302">
        <v>0.39883446147190754</v>
      </c>
      <c r="G287" s="302">
        <v>0.34774177568694314</v>
      </c>
      <c r="H287" s="302">
        <f t="shared" si="92"/>
        <v>0.74657623715885069</v>
      </c>
      <c r="I287" s="303"/>
      <c r="J287" s="302">
        <v>0.41822628895273306</v>
      </c>
      <c r="K287" s="302">
        <v>0.42065883934746795</v>
      </c>
      <c r="L287" s="302">
        <f t="shared" si="93"/>
        <v>0.83888512830020101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2.7116317226339816E-2</v>
      </c>
      <c r="C288" s="302">
        <v>0.18257968305552463</v>
      </c>
      <c r="D288" s="302">
        <f t="shared" si="91"/>
        <v>0.20969600028186444</v>
      </c>
      <c r="E288" s="303"/>
      <c r="F288" s="302">
        <v>1.9863123135644794E-2</v>
      </c>
      <c r="G288" s="302">
        <v>0.16467697264756276</v>
      </c>
      <c r="H288" s="302">
        <f t="shared" si="92"/>
        <v>0.18454009578320754</v>
      </c>
      <c r="I288" s="303"/>
      <c r="J288" s="302">
        <v>2.8652948215636173E-2</v>
      </c>
      <c r="K288" s="302">
        <v>0.14119490166544887</v>
      </c>
      <c r="L288" s="302">
        <f t="shared" si="93"/>
        <v>0.16984784988108503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0.41443438708702912</v>
      </c>
      <c r="C289" s="302">
        <v>0.28410489840975867</v>
      </c>
      <c r="D289" s="302">
        <f t="shared" si="91"/>
        <v>0.69853928549678779</v>
      </c>
      <c r="E289" s="303"/>
      <c r="F289" s="302">
        <v>0.30099540679804077</v>
      </c>
      <c r="G289" s="302">
        <v>0.27240601566115102</v>
      </c>
      <c r="H289" s="302">
        <f t="shared" si="92"/>
        <v>0.57340142245919179</v>
      </c>
      <c r="I289" s="303"/>
      <c r="J289" s="302">
        <v>0.33145166399323561</v>
      </c>
      <c r="K289" s="302">
        <v>0.28511448421175989</v>
      </c>
      <c r="L289" s="302">
        <f t="shared" si="93"/>
        <v>0.61656614820499556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7.4202163262830387</v>
      </c>
      <c r="C291" s="311">
        <f t="shared" ref="C291:D291" si="94">SUM(C281:C289)</f>
        <v>9.1197836737169524</v>
      </c>
      <c r="D291" s="311">
        <f t="shared" si="94"/>
        <v>16.539999999999992</v>
      </c>
      <c r="E291" s="311"/>
      <c r="F291" s="311">
        <f t="shared" ref="F291:H291" si="95">SUM(F281:F289)</f>
        <v>7.228561606148638</v>
      </c>
      <c r="G291" s="311">
        <f t="shared" si="95"/>
        <v>11.27543839385134</v>
      </c>
      <c r="H291" s="311">
        <f t="shared" si="95"/>
        <v>18.50399999999998</v>
      </c>
      <c r="I291" s="311"/>
      <c r="J291" s="311">
        <f t="shared" ref="J291:L291" si="96">SUM(J281:J289)</f>
        <v>8.0522848121676986</v>
      </c>
      <c r="K291" s="311">
        <f t="shared" si="96"/>
        <v>12.061715187832332</v>
      </c>
      <c r="L291" s="311">
        <f t="shared" si="96"/>
        <v>20.114000000000033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0.44713128815839287</v>
      </c>
      <c r="C298" s="302">
        <v>0.97845088938412395</v>
      </c>
      <c r="D298" s="302">
        <f>SUM(B298:C298)</f>
        <v>1.4255821775425168</v>
      </c>
      <c r="E298" s="303"/>
      <c r="F298" s="302">
        <v>0.60557610839865939</v>
      </c>
      <c r="G298" s="302">
        <v>1.0959328900176182</v>
      </c>
      <c r="H298" s="302">
        <f>SUM(F298:G298)</f>
        <v>1.7015089984162777</v>
      </c>
      <c r="I298" s="303"/>
      <c r="J298" s="302">
        <v>0.68066038874036994</v>
      </c>
      <c r="K298" s="302">
        <v>1.0861694037707508</v>
      </c>
      <c r="L298" s="302">
        <f>SUM(J298:K298)</f>
        <v>1.7668297925111207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0.70597559128979903</v>
      </c>
      <c r="C299" s="302">
        <v>1.0669556032050258</v>
      </c>
      <c r="D299" s="302">
        <f t="shared" ref="D299:D306" si="97">SUM(B299:C299)</f>
        <v>1.7729311944948249</v>
      </c>
      <c r="E299" s="303"/>
      <c r="F299" s="302">
        <v>0.99359373263736916</v>
      </c>
      <c r="G299" s="302">
        <v>1.3473481522286557</v>
      </c>
      <c r="H299" s="302">
        <f t="shared" ref="H299:H306" si="98">SUM(F299:G299)</f>
        <v>2.3409418848660248</v>
      </c>
      <c r="I299" s="303"/>
      <c r="J299" s="302">
        <v>1.3035477580646082</v>
      </c>
      <c r="K299" s="302">
        <v>1.8576871562772879</v>
      </c>
      <c r="L299" s="302">
        <f t="shared" ref="L299:L306" si="99">SUM(J299:K299)</f>
        <v>3.1612349143418959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0.85377061823103773</v>
      </c>
      <c r="C300" s="302">
        <v>1.7539058552397055</v>
      </c>
      <c r="D300" s="302">
        <f t="shared" si="97"/>
        <v>2.6076764734707432</v>
      </c>
      <c r="E300" s="303"/>
      <c r="F300" s="302">
        <v>1.1120895314158175</v>
      </c>
      <c r="G300" s="302">
        <v>1.9074778332646793</v>
      </c>
      <c r="H300" s="302">
        <f t="shared" si="98"/>
        <v>3.0195673646804968</v>
      </c>
      <c r="I300" s="303"/>
      <c r="J300" s="302">
        <v>1.5350331025408106</v>
      </c>
      <c r="K300" s="302">
        <v>1.8820601614087105</v>
      </c>
      <c r="L300" s="302">
        <f t="shared" si="99"/>
        <v>3.4170932639495213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1.9067882886210508</v>
      </c>
      <c r="C301" s="302">
        <v>1.1387881495648204</v>
      </c>
      <c r="D301" s="302">
        <f t="shared" si="97"/>
        <v>3.0455764381858712</v>
      </c>
      <c r="E301" s="303"/>
      <c r="F301" s="302">
        <v>1.9564109633660058</v>
      </c>
      <c r="G301" s="302">
        <v>1.2855453997921735</v>
      </c>
      <c r="H301" s="302">
        <f t="shared" si="98"/>
        <v>3.2419563631581791</v>
      </c>
      <c r="I301" s="303"/>
      <c r="J301" s="302">
        <v>2.0121803495477089</v>
      </c>
      <c r="K301" s="302">
        <v>1.6557606549693917</v>
      </c>
      <c r="L301" s="302">
        <f t="shared" si="99"/>
        <v>3.6679410045171004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8.0127565101634601E-2</v>
      </c>
      <c r="C302" s="302">
        <v>0.50844482236787869</v>
      </c>
      <c r="D302" s="302">
        <f t="shared" si="97"/>
        <v>0.58857238746951324</v>
      </c>
      <c r="E302" s="303"/>
      <c r="F302" s="302">
        <v>9.1501137936108437E-2</v>
      </c>
      <c r="G302" s="302">
        <v>0.32182464731070998</v>
      </c>
      <c r="H302" s="302">
        <f t="shared" si="98"/>
        <v>0.4133257852468184</v>
      </c>
      <c r="I302" s="303"/>
      <c r="J302" s="302">
        <v>0.14201072631349121</v>
      </c>
      <c r="K302" s="302">
        <v>0.29376351797629469</v>
      </c>
      <c r="L302" s="302">
        <f t="shared" si="99"/>
        <v>0.43577424428978589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1.1231506975383332</v>
      </c>
      <c r="C303" s="302">
        <v>0.4224698486316828</v>
      </c>
      <c r="D303" s="302">
        <f t="shared" si="97"/>
        <v>1.5456205461700159</v>
      </c>
      <c r="E303" s="303"/>
      <c r="F303" s="302">
        <v>1.1950723554617413</v>
      </c>
      <c r="G303" s="302">
        <v>0.43583635921738551</v>
      </c>
      <c r="H303" s="302">
        <f t="shared" si="98"/>
        <v>1.6309087146791268</v>
      </c>
      <c r="I303" s="303"/>
      <c r="J303" s="302">
        <v>1.4759679575959235</v>
      </c>
      <c r="K303" s="302">
        <v>0.52296775265402295</v>
      </c>
      <c r="L303" s="302">
        <f t="shared" si="99"/>
        <v>1.9989357102499463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0.67735305370995524</v>
      </c>
      <c r="C304" s="302">
        <v>1.4079565779901881</v>
      </c>
      <c r="D304" s="302">
        <f t="shared" si="97"/>
        <v>2.0853096317001434</v>
      </c>
      <c r="E304" s="303"/>
      <c r="F304" s="302">
        <v>0.73624330390545245</v>
      </c>
      <c r="G304" s="302">
        <v>1.3132073528829749</v>
      </c>
      <c r="H304" s="302">
        <f t="shared" si="98"/>
        <v>2.0494506567884274</v>
      </c>
      <c r="I304" s="303"/>
      <c r="J304" s="302">
        <v>1.0145482815090601</v>
      </c>
      <c r="K304" s="302">
        <v>1.6136012325671965</v>
      </c>
      <c r="L304" s="302">
        <f t="shared" si="99"/>
        <v>2.6281495140762567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6.2382778588696251E-2</v>
      </c>
      <c r="C305" s="302">
        <v>0.91753179049728983</v>
      </c>
      <c r="D305" s="302">
        <f t="shared" si="97"/>
        <v>0.97991456908598606</v>
      </c>
      <c r="E305" s="303"/>
      <c r="F305" s="302">
        <v>5.6018963646100962E-2</v>
      </c>
      <c r="G305" s="302">
        <v>0.75577299173778667</v>
      </c>
      <c r="H305" s="302">
        <f t="shared" si="98"/>
        <v>0.8117919553838876</v>
      </c>
      <c r="I305" s="303"/>
      <c r="J305" s="302">
        <v>7.0487884374639945E-2</v>
      </c>
      <c r="K305" s="302">
        <v>0.66952306518290261</v>
      </c>
      <c r="L305" s="302">
        <f t="shared" si="99"/>
        <v>0.74001094955754254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2.1661375147370849</v>
      </c>
      <c r="C306" s="302">
        <v>3.7766790671433035</v>
      </c>
      <c r="D306" s="302">
        <f t="shared" si="97"/>
        <v>5.942816581880388</v>
      </c>
      <c r="E306" s="303"/>
      <c r="F306" s="302">
        <v>2.1217104579022985</v>
      </c>
      <c r="G306" s="302">
        <v>3.131837818878477</v>
      </c>
      <c r="H306" s="302">
        <f t="shared" si="98"/>
        <v>5.2535482767807755</v>
      </c>
      <c r="I306" s="303"/>
      <c r="J306" s="302">
        <v>1.9088024786564382</v>
      </c>
      <c r="K306" s="302">
        <v>3.6962281278503788</v>
      </c>
      <c r="L306" s="302">
        <f t="shared" si="99"/>
        <v>5.6050306065068174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8.0228173959759843</v>
      </c>
      <c r="C308" s="311">
        <f t="shared" ref="C308:D308" si="100">SUM(C298:C306)</f>
        <v>11.971182604024017</v>
      </c>
      <c r="D308" s="311">
        <f t="shared" si="100"/>
        <v>19.994</v>
      </c>
      <c r="E308" s="311"/>
      <c r="F308" s="311">
        <f t="shared" ref="F308:H308" si="101">SUM(F298:F306)</f>
        <v>8.8682165546695551</v>
      </c>
      <c r="G308" s="311">
        <f t="shared" si="101"/>
        <v>11.594783445330462</v>
      </c>
      <c r="H308" s="311">
        <f t="shared" si="101"/>
        <v>20.463000000000012</v>
      </c>
      <c r="I308" s="311"/>
      <c r="J308" s="311">
        <f t="shared" ref="J308:L308" si="102">SUM(J298:J306)</f>
        <v>10.143238927343051</v>
      </c>
      <c r="K308" s="311">
        <f t="shared" si="102"/>
        <v>13.277761072656936</v>
      </c>
      <c r="L308" s="311">
        <f t="shared" si="102"/>
        <v>23.420999999999985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0.38320518286359195</v>
      </c>
      <c r="C315" s="302">
        <v>0.59774180193993365</v>
      </c>
      <c r="D315" s="302">
        <f>SUM(B315:C315)</f>
        <v>0.9809469848035256</v>
      </c>
      <c r="E315" s="303"/>
      <c r="F315" s="302">
        <v>0.43658446881450097</v>
      </c>
      <c r="G315" s="302">
        <v>0.52731209509186405</v>
      </c>
      <c r="H315" s="302">
        <f>SUM(F315:G315)</f>
        <v>0.96389656390636502</v>
      </c>
      <c r="I315" s="303"/>
      <c r="J315" s="302">
        <v>0.5028213698626276</v>
      </c>
      <c r="K315" s="302">
        <v>0.51247598635593616</v>
      </c>
      <c r="L315" s="302">
        <f>SUM(J315:K315)</f>
        <v>1.0152973562185639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1.5072261101308713</v>
      </c>
      <c r="C316" s="302">
        <v>0.92889378697571634</v>
      </c>
      <c r="D316" s="302">
        <f t="shared" ref="D316:D323" si="103">SUM(B316:C316)</f>
        <v>2.4361198971065878</v>
      </c>
      <c r="E316" s="303"/>
      <c r="F316" s="302">
        <v>1.694470255741851</v>
      </c>
      <c r="G316" s="302">
        <v>0.96127162366449059</v>
      </c>
      <c r="H316" s="302">
        <f t="shared" ref="H316:H323" si="104">SUM(F316:G316)</f>
        <v>2.6557418794063414</v>
      </c>
      <c r="I316" s="303"/>
      <c r="J316" s="302">
        <v>2.04205968752788</v>
      </c>
      <c r="K316" s="302">
        <v>1.2577272230639327</v>
      </c>
      <c r="L316" s="302">
        <f t="shared" ref="L316:L323" si="105">SUM(J316:K316)</f>
        <v>3.2997869105918127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1.7067876750170967</v>
      </c>
      <c r="C317" s="302">
        <v>2.1896460514239564</v>
      </c>
      <c r="D317" s="302">
        <f t="shared" si="103"/>
        <v>3.8964337264410531</v>
      </c>
      <c r="E317" s="303"/>
      <c r="F317" s="302">
        <v>1.8233558214626946</v>
      </c>
      <c r="G317" s="302">
        <v>2.1035448495793188</v>
      </c>
      <c r="H317" s="302">
        <f t="shared" si="104"/>
        <v>3.9269006710420133</v>
      </c>
      <c r="I317" s="303"/>
      <c r="J317" s="302">
        <v>2.3763757476199272</v>
      </c>
      <c r="K317" s="302">
        <v>1.7928979896661148</v>
      </c>
      <c r="L317" s="302">
        <f t="shared" si="105"/>
        <v>4.1692737372860424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3.4037487110760143</v>
      </c>
      <c r="C318" s="302">
        <v>1.0685072779854126</v>
      </c>
      <c r="D318" s="302">
        <f t="shared" si="103"/>
        <v>4.4722559890614271</v>
      </c>
      <c r="E318" s="303"/>
      <c r="F318" s="302">
        <v>2.8535906892738159</v>
      </c>
      <c r="G318" s="302">
        <v>0.99876907592477793</v>
      </c>
      <c r="H318" s="302">
        <f t="shared" si="104"/>
        <v>3.8523597651985937</v>
      </c>
      <c r="I318" s="303"/>
      <c r="J318" s="302">
        <v>2.3260106052147282</v>
      </c>
      <c r="K318" s="302">
        <v>1.1710485988611983</v>
      </c>
      <c r="L318" s="302">
        <f t="shared" si="105"/>
        <v>3.4970592040759265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3.0058732424144509E-2</v>
      </c>
      <c r="C319" s="302">
        <v>0.30072161506131423</v>
      </c>
      <c r="D319" s="302">
        <f t="shared" si="103"/>
        <v>0.33078034748545876</v>
      </c>
      <c r="E319" s="303"/>
      <c r="F319" s="302">
        <v>2.8637690409168123E-2</v>
      </c>
      <c r="G319" s="302">
        <v>0.13284163420330286</v>
      </c>
      <c r="H319" s="302">
        <f t="shared" si="104"/>
        <v>0.161479324612471</v>
      </c>
      <c r="I319" s="303"/>
      <c r="J319" s="302">
        <v>6.0712264631466541E-2</v>
      </c>
      <c r="K319" s="302">
        <v>0.12203892850063293</v>
      </c>
      <c r="L319" s="302">
        <f t="shared" si="105"/>
        <v>0.18275119313209948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0.55506447347752985</v>
      </c>
      <c r="C320" s="302">
        <v>0.13532075224870857</v>
      </c>
      <c r="D320" s="302">
        <f t="shared" si="103"/>
        <v>0.69038522572623839</v>
      </c>
      <c r="E320" s="303"/>
      <c r="F320" s="302">
        <v>0.47502546405583423</v>
      </c>
      <c r="G320" s="302">
        <v>0.10984298710236018</v>
      </c>
      <c r="H320" s="302">
        <f t="shared" si="104"/>
        <v>0.58486845115819441</v>
      </c>
      <c r="I320" s="303"/>
      <c r="J320" s="302">
        <v>0.51380217727007882</v>
      </c>
      <c r="K320" s="302">
        <v>0.11575450228759453</v>
      </c>
      <c r="L320" s="302">
        <f t="shared" si="105"/>
        <v>0.62955667955767336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0.28207685496545409</v>
      </c>
      <c r="C321" s="302">
        <v>0.12300357077579384</v>
      </c>
      <c r="D321" s="302">
        <f t="shared" si="103"/>
        <v>0.40508042574124792</v>
      </c>
      <c r="E321" s="303"/>
      <c r="F321" s="302">
        <v>0.25602550341864999</v>
      </c>
      <c r="G321" s="302">
        <v>9.3359875896051145E-2</v>
      </c>
      <c r="H321" s="302">
        <f t="shared" si="104"/>
        <v>0.34938537931470115</v>
      </c>
      <c r="I321" s="303"/>
      <c r="J321" s="302">
        <v>0.27776374055347769</v>
      </c>
      <c r="K321" s="302">
        <v>0.12334970900827613</v>
      </c>
      <c r="L321" s="302">
        <f t="shared" si="105"/>
        <v>0.40111344956175382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1.9444040342254002E-2</v>
      </c>
      <c r="C322" s="302">
        <v>0.20416081076147605</v>
      </c>
      <c r="D322" s="302">
        <f t="shared" si="103"/>
        <v>0.22360485110373005</v>
      </c>
      <c r="E322" s="303"/>
      <c r="F322" s="302">
        <v>1.1951582014371484E-2</v>
      </c>
      <c r="G322" s="302">
        <v>0.13549644650328804</v>
      </c>
      <c r="H322" s="302">
        <f t="shared" si="104"/>
        <v>0.14744802851765954</v>
      </c>
      <c r="I322" s="303"/>
      <c r="J322" s="302">
        <v>1.8898044709199379E-2</v>
      </c>
      <c r="K322" s="302">
        <v>0.13235686984480591</v>
      </c>
      <c r="L322" s="302">
        <f t="shared" si="105"/>
        <v>0.15125491455400528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0.23210541747727767</v>
      </c>
      <c r="C323" s="302">
        <v>0.20328713505344062</v>
      </c>
      <c r="D323" s="302">
        <f t="shared" si="103"/>
        <v>0.43539255253071829</v>
      </c>
      <c r="E323" s="303"/>
      <c r="F323" s="302">
        <v>0.16453896668513779</v>
      </c>
      <c r="G323" s="302">
        <v>0.13638097015852005</v>
      </c>
      <c r="H323" s="302">
        <f t="shared" si="104"/>
        <v>0.30091993684365781</v>
      </c>
      <c r="I323" s="303"/>
      <c r="J323" s="302">
        <v>0.12215466240751295</v>
      </c>
      <c r="K323" s="302">
        <v>0.11675189261459024</v>
      </c>
      <c r="L323" s="302">
        <f t="shared" si="105"/>
        <v>0.23890655502210317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8.1197171977742357</v>
      </c>
      <c r="C325" s="311">
        <f t="shared" ref="C325:D325" si="106">SUM(C315:C323)</f>
        <v>5.7512828022257523</v>
      </c>
      <c r="D325" s="311">
        <f t="shared" si="106"/>
        <v>13.870999999999986</v>
      </c>
      <c r="E325" s="311"/>
      <c r="F325" s="311">
        <f t="shared" ref="F325:H325" si="107">SUM(F315:F323)</f>
        <v>7.7441804418760238</v>
      </c>
      <c r="G325" s="311">
        <f t="shared" si="107"/>
        <v>5.198819558123974</v>
      </c>
      <c r="H325" s="311">
        <f t="shared" si="107"/>
        <v>12.942999999999996</v>
      </c>
      <c r="I325" s="311"/>
      <c r="J325" s="311">
        <f t="shared" ref="J325:L325" si="108">SUM(J315:J323)</f>
        <v>8.2405982997969005</v>
      </c>
      <c r="K325" s="311">
        <f t="shared" si="108"/>
        <v>5.3444017002030817</v>
      </c>
      <c r="L325" s="311">
        <f t="shared" si="108"/>
        <v>13.584999999999981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0.26724801869164605</v>
      </c>
      <c r="C332" s="302">
        <v>0.37526296454892633</v>
      </c>
      <c r="D332" s="302">
        <f>SUM(B332:C332)</f>
        <v>0.64251098324057243</v>
      </c>
      <c r="E332" s="303"/>
      <c r="F332" s="302">
        <v>0.32831882754799846</v>
      </c>
      <c r="G332" s="302">
        <v>0.38321412761941265</v>
      </c>
      <c r="H332" s="302">
        <f>SUM(F332:G332)</f>
        <v>0.71153295516741111</v>
      </c>
      <c r="I332" s="303"/>
      <c r="J332" s="302">
        <v>0.35144650592892607</v>
      </c>
      <c r="K332" s="302">
        <v>0.36445704317158206</v>
      </c>
      <c r="L332" s="302">
        <f>SUM(J332:K332)</f>
        <v>0.71590354910050813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7.509383310069464</v>
      </c>
      <c r="C333" s="302">
        <v>4.458241568146879</v>
      </c>
      <c r="D333" s="302">
        <f t="shared" ref="D333:D340" si="109">SUM(B333:C333)</f>
        <v>11.967624878216343</v>
      </c>
      <c r="E333" s="303"/>
      <c r="F333" s="302">
        <v>8.5721477345895281</v>
      </c>
      <c r="G333" s="302">
        <v>4.7951087781569015</v>
      </c>
      <c r="H333" s="302">
        <f t="shared" ref="H333:H340" si="110">SUM(F333:G333)</f>
        <v>13.36725651274643</v>
      </c>
      <c r="I333" s="303"/>
      <c r="J333" s="302">
        <v>9.6992045431470473</v>
      </c>
      <c r="K333" s="302">
        <v>5.357507439167934</v>
      </c>
      <c r="L333" s="302">
        <f t="shared" ref="L333:L340" si="111">SUM(J333:K333)</f>
        <v>15.056711982314981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1.2227317513208336</v>
      </c>
      <c r="C334" s="302">
        <v>1.0399898127458855</v>
      </c>
      <c r="D334" s="302">
        <f t="shared" si="109"/>
        <v>2.2627215640667191</v>
      </c>
      <c r="E334" s="303"/>
      <c r="F334" s="302">
        <v>1.3366869934619583</v>
      </c>
      <c r="G334" s="302">
        <v>1.0547164038403622</v>
      </c>
      <c r="H334" s="302">
        <f t="shared" si="110"/>
        <v>2.3914033973023203</v>
      </c>
      <c r="I334" s="303"/>
      <c r="J334" s="302">
        <v>2.064639687124636</v>
      </c>
      <c r="K334" s="302">
        <v>0.92580292863183</v>
      </c>
      <c r="L334" s="302">
        <f t="shared" si="111"/>
        <v>2.9904426157564661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1.6980683455043155</v>
      </c>
      <c r="C335" s="302">
        <v>0.29177410315674945</v>
      </c>
      <c r="D335" s="302">
        <f t="shared" si="109"/>
        <v>1.9898424486610651</v>
      </c>
      <c r="E335" s="303"/>
      <c r="F335" s="302">
        <v>1.4674131616001285</v>
      </c>
      <c r="G335" s="302">
        <v>0.24166596892730341</v>
      </c>
      <c r="H335" s="302">
        <f t="shared" si="110"/>
        <v>1.709079130527432</v>
      </c>
      <c r="I335" s="303"/>
      <c r="J335" s="302">
        <v>0.80170060495528284</v>
      </c>
      <c r="K335" s="302">
        <v>0.22928795241082189</v>
      </c>
      <c r="L335" s="302">
        <f t="shared" si="111"/>
        <v>1.0309885573661046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0.22673510317148904</v>
      </c>
      <c r="C336" s="302">
        <v>0.28691349606010524</v>
      </c>
      <c r="D336" s="302">
        <f t="shared" si="109"/>
        <v>0.51364859923159423</v>
      </c>
      <c r="E336" s="303"/>
      <c r="F336" s="302">
        <v>0.18252911160398982</v>
      </c>
      <c r="G336" s="302">
        <v>0.19050161479048797</v>
      </c>
      <c r="H336" s="302">
        <f t="shared" si="110"/>
        <v>0.37303072639447776</v>
      </c>
      <c r="I336" s="303"/>
      <c r="J336" s="302">
        <v>0.13950802477823651</v>
      </c>
      <c r="K336" s="302">
        <v>0.13000838926820035</v>
      </c>
      <c r="L336" s="302">
        <f t="shared" si="111"/>
        <v>0.26951641404643689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6.9447470516530929</v>
      </c>
      <c r="C337" s="302">
        <v>0.59119154417784647</v>
      </c>
      <c r="D337" s="302">
        <f t="shared" si="109"/>
        <v>7.5359385958309391</v>
      </c>
      <c r="E337" s="303"/>
      <c r="F337" s="302">
        <v>6.4148137240684315</v>
      </c>
      <c r="G337" s="302">
        <v>0.51224892873604877</v>
      </c>
      <c r="H337" s="302">
        <f t="shared" si="110"/>
        <v>6.9270626528044801</v>
      </c>
      <c r="I337" s="303"/>
      <c r="J337" s="302">
        <v>7.2048653471224773</v>
      </c>
      <c r="K337" s="302">
        <v>0.55456777437858595</v>
      </c>
      <c r="L337" s="302">
        <f t="shared" si="111"/>
        <v>7.759433121501063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0.1359549857435588</v>
      </c>
      <c r="C338" s="302">
        <v>4.7368836433192875E-2</v>
      </c>
      <c r="D338" s="302">
        <f t="shared" si="109"/>
        <v>0.18332382217675167</v>
      </c>
      <c r="E338" s="303"/>
      <c r="F338" s="302">
        <v>0.11783789795955016</v>
      </c>
      <c r="G338" s="302">
        <v>3.7582779498257064E-2</v>
      </c>
      <c r="H338" s="302">
        <f t="shared" si="110"/>
        <v>0.15542067745780722</v>
      </c>
      <c r="I338" s="303"/>
      <c r="J338" s="302">
        <v>0.12410686430378254</v>
      </c>
      <c r="K338" s="302">
        <v>4.2684578578445424E-2</v>
      </c>
      <c r="L338" s="302">
        <f t="shared" si="111"/>
        <v>0.16679144288222797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9.115526112928049E-2</v>
      </c>
      <c r="C339" s="302">
        <v>0.38880805665583745</v>
      </c>
      <c r="D339" s="302">
        <f t="shared" si="109"/>
        <v>0.47996331778511792</v>
      </c>
      <c r="E339" s="303"/>
      <c r="F339" s="302">
        <v>0.10099600128753257</v>
      </c>
      <c r="G339" s="302">
        <v>0.37271603464117964</v>
      </c>
      <c r="H339" s="302">
        <f t="shared" si="110"/>
        <v>0.47371203592871219</v>
      </c>
      <c r="I339" s="303"/>
      <c r="J339" s="302">
        <v>0.12560734424417458</v>
      </c>
      <c r="K339" s="302">
        <v>0.39781704480371904</v>
      </c>
      <c r="L339" s="302">
        <f t="shared" si="111"/>
        <v>0.52342438904789357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1.4214942004447599</v>
      </c>
      <c r="C340" s="302">
        <v>0.15693159034618359</v>
      </c>
      <c r="D340" s="302">
        <f t="shared" si="109"/>
        <v>1.5784257907909436</v>
      </c>
      <c r="E340" s="303"/>
      <c r="F340" s="302">
        <v>1.0620303032429519</v>
      </c>
      <c r="G340" s="302">
        <v>9.3471608427963815E-2</v>
      </c>
      <c r="H340" s="302">
        <f t="shared" si="110"/>
        <v>1.1555019116709158</v>
      </c>
      <c r="I340" s="303"/>
      <c r="J340" s="302">
        <v>0.27013618137573575</v>
      </c>
      <c r="K340" s="302">
        <v>5.3651746608553035E-2</v>
      </c>
      <c r="L340" s="302">
        <f t="shared" si="111"/>
        <v>0.32378792798428879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19.517518027728439</v>
      </c>
      <c r="C342" s="311">
        <f t="shared" ref="C342:D342" si="112">SUM(C332:C340)</f>
        <v>7.6364819722716044</v>
      </c>
      <c r="D342" s="311">
        <f t="shared" si="112"/>
        <v>27.154000000000046</v>
      </c>
      <c r="E342" s="311"/>
      <c r="F342" s="311">
        <f t="shared" ref="F342:H342" si="113">SUM(F332:F340)</f>
        <v>19.582773755362073</v>
      </c>
      <c r="G342" s="311">
        <f t="shared" si="113"/>
        <v>7.6812262446379167</v>
      </c>
      <c r="H342" s="311">
        <f t="shared" si="113"/>
        <v>27.263999999999989</v>
      </c>
      <c r="I342" s="311"/>
      <c r="J342" s="311">
        <f t="shared" ref="J342:L342" si="114">SUM(J332:J340)</f>
        <v>20.781215102980298</v>
      </c>
      <c r="K342" s="311">
        <f t="shared" si="114"/>
        <v>8.0557848970196702</v>
      </c>
      <c r="L342" s="311">
        <f t="shared" si="114"/>
        <v>28.836999999999968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1.0425483816822239</v>
      </c>
      <c r="C349" s="302">
        <v>0.69321006859075718</v>
      </c>
      <c r="D349" s="302">
        <f>SUM(B349:C349)</f>
        <v>1.735758450272981</v>
      </c>
      <c r="E349" s="303"/>
      <c r="F349" s="302">
        <v>1.3586842620212196</v>
      </c>
      <c r="G349" s="302">
        <v>0.82311679074444655</v>
      </c>
      <c r="H349" s="302">
        <f>SUM(F349:G349)</f>
        <v>2.1818010527656662</v>
      </c>
      <c r="I349" s="303"/>
      <c r="J349" s="302">
        <v>1.5525914179977636</v>
      </c>
      <c r="K349" s="302">
        <v>0.82126709307873036</v>
      </c>
      <c r="L349" s="302">
        <f>SUM(J349:K349)</f>
        <v>2.3738585110764938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10.109881687318625</v>
      </c>
      <c r="C350" s="302">
        <v>3.3622881389233492</v>
      </c>
      <c r="D350" s="302">
        <f t="shared" ref="D350:D357" si="115">SUM(B350:C350)</f>
        <v>13.472169826241974</v>
      </c>
      <c r="E350" s="303"/>
      <c r="F350" s="302">
        <v>12.128424989065419</v>
      </c>
      <c r="G350" s="302">
        <v>4.262458457302718</v>
      </c>
      <c r="H350" s="302">
        <f t="shared" ref="H350:H357" si="116">SUM(F350:G350)</f>
        <v>16.390883446368136</v>
      </c>
      <c r="I350" s="303"/>
      <c r="J350" s="302">
        <v>13.494066916958968</v>
      </c>
      <c r="K350" s="302">
        <v>4.4531824790973973</v>
      </c>
      <c r="L350" s="302">
        <f t="shared" ref="L350:L357" si="117">SUM(J350:K350)</f>
        <v>17.947249396056364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4.3935350218730962</v>
      </c>
      <c r="C351" s="302">
        <v>1.7179713716460359</v>
      </c>
      <c r="D351" s="302">
        <f t="shared" si="115"/>
        <v>6.1115063935191323</v>
      </c>
      <c r="E351" s="303"/>
      <c r="F351" s="302">
        <v>5.2341912611297854</v>
      </c>
      <c r="G351" s="302">
        <v>1.8102377772562468</v>
      </c>
      <c r="H351" s="302">
        <f t="shared" si="116"/>
        <v>7.0444290383860322</v>
      </c>
      <c r="I351" s="303"/>
      <c r="J351" s="302">
        <v>9.4848831960172451</v>
      </c>
      <c r="K351" s="302">
        <v>2.3003520079586433</v>
      </c>
      <c r="L351" s="302">
        <f t="shared" si="117"/>
        <v>11.785235203975889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3.6070574236019421</v>
      </c>
      <c r="C352" s="302">
        <v>0.57108835771947886</v>
      </c>
      <c r="D352" s="302">
        <f t="shared" si="115"/>
        <v>4.1781457813214207</v>
      </c>
      <c r="E352" s="303"/>
      <c r="F352" s="302">
        <v>3.4602385402663014</v>
      </c>
      <c r="G352" s="302">
        <v>0.53952773559169775</v>
      </c>
      <c r="H352" s="302">
        <f t="shared" si="116"/>
        <v>3.9997662758579993</v>
      </c>
      <c r="I352" s="303"/>
      <c r="J352" s="302">
        <v>1.8875585499863066</v>
      </c>
      <c r="K352" s="302">
        <v>0.46915940703122555</v>
      </c>
      <c r="L352" s="302">
        <f t="shared" si="117"/>
        <v>2.3567179570175321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0.23067535809027778</v>
      </c>
      <c r="C353" s="302">
        <v>0.40482698836964265</v>
      </c>
      <c r="D353" s="302">
        <f t="shared" si="115"/>
        <v>0.63550234645992043</v>
      </c>
      <c r="E353" s="303"/>
      <c r="F353" s="302">
        <v>0.1989178483351052</v>
      </c>
      <c r="G353" s="302">
        <v>0.36504076052543211</v>
      </c>
      <c r="H353" s="302">
        <f t="shared" si="116"/>
        <v>0.56395860886053728</v>
      </c>
      <c r="I353" s="303"/>
      <c r="J353" s="302">
        <v>0.11241519257925466</v>
      </c>
      <c r="K353" s="302">
        <v>0.33999511446285785</v>
      </c>
      <c r="L353" s="302">
        <f t="shared" si="117"/>
        <v>0.45241030704211249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13.978938612887655</v>
      </c>
      <c r="C354" s="302">
        <v>1.6666741774277956</v>
      </c>
      <c r="D354" s="302">
        <f t="shared" si="115"/>
        <v>15.64561279031545</v>
      </c>
      <c r="E354" s="303"/>
      <c r="F354" s="302">
        <v>14.458616064065328</v>
      </c>
      <c r="G354" s="302">
        <v>1.6710101942943494</v>
      </c>
      <c r="H354" s="302">
        <f t="shared" si="116"/>
        <v>16.129626258359679</v>
      </c>
      <c r="I354" s="303"/>
      <c r="J354" s="302">
        <v>15.312933906145551</v>
      </c>
      <c r="K354" s="302">
        <v>2.1879961219399968</v>
      </c>
      <c r="L354" s="302">
        <f t="shared" si="117"/>
        <v>17.500930028085548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0.46441696218346923</v>
      </c>
      <c r="C355" s="302">
        <v>0.13011649466573685</v>
      </c>
      <c r="D355" s="302">
        <f t="shared" si="115"/>
        <v>0.59453345684920611</v>
      </c>
      <c r="E355" s="303"/>
      <c r="F355" s="302">
        <v>0.45479761203410846</v>
      </c>
      <c r="G355" s="302">
        <v>0.12351652639485118</v>
      </c>
      <c r="H355" s="302">
        <f t="shared" si="116"/>
        <v>0.57831413842895962</v>
      </c>
      <c r="I355" s="303"/>
      <c r="J355" s="302">
        <v>0.49167992424408169</v>
      </c>
      <c r="K355" s="302">
        <v>0.12124768460701879</v>
      </c>
      <c r="L355" s="302">
        <f t="shared" si="117"/>
        <v>0.61292760885110043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4.549743002898296E-2</v>
      </c>
      <c r="C356" s="302">
        <v>0.26140219514197566</v>
      </c>
      <c r="D356" s="302">
        <f t="shared" si="115"/>
        <v>0.30689962517095859</v>
      </c>
      <c r="E356" s="303"/>
      <c r="F356" s="302">
        <v>3.7500621692918318E-2</v>
      </c>
      <c r="G356" s="302">
        <v>0.23752449707461412</v>
      </c>
      <c r="H356" s="302">
        <f t="shared" si="116"/>
        <v>0.27502511876753244</v>
      </c>
      <c r="I356" s="303"/>
      <c r="J356" s="302">
        <v>2.1429829903467527E-2</v>
      </c>
      <c r="K356" s="302">
        <v>0.19540876213844297</v>
      </c>
      <c r="L356" s="302">
        <f t="shared" si="117"/>
        <v>0.2168385920419105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0.75283618710434785</v>
      </c>
      <c r="C357" s="302">
        <v>0.3590351427446799</v>
      </c>
      <c r="D357" s="302">
        <f t="shared" si="115"/>
        <v>1.1118713298490277</v>
      </c>
      <c r="E357" s="303"/>
      <c r="F357" s="302">
        <v>0.61112055757763628</v>
      </c>
      <c r="G357" s="302">
        <v>0.31307550462779793</v>
      </c>
      <c r="H357" s="302">
        <f t="shared" si="116"/>
        <v>0.92419606220543415</v>
      </c>
      <c r="I357" s="303"/>
      <c r="J357" s="302">
        <v>0.19481905527161111</v>
      </c>
      <c r="K357" s="302">
        <v>0.31901334058145947</v>
      </c>
      <c r="L357" s="302">
        <f t="shared" si="117"/>
        <v>0.51383239585307061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34.625387064770621</v>
      </c>
      <c r="C359" s="311">
        <f t="shared" ref="C359:D359" si="118">SUM(C349:C357)</f>
        <v>9.1666129352294536</v>
      </c>
      <c r="D359" s="311">
        <f t="shared" si="118"/>
        <v>43.792000000000066</v>
      </c>
      <c r="E359" s="311"/>
      <c r="F359" s="311">
        <f t="shared" ref="F359:H359" si="119">SUM(F349:F357)</f>
        <v>37.94249175618782</v>
      </c>
      <c r="G359" s="311">
        <f t="shared" si="119"/>
        <v>10.145508243812156</v>
      </c>
      <c r="H359" s="311">
        <f t="shared" si="119"/>
        <v>48.087999999999973</v>
      </c>
      <c r="I359" s="311"/>
      <c r="J359" s="311">
        <f t="shared" ref="J359:L359" si="120">SUM(J349:J357)</f>
        <v>42.552377989104244</v>
      </c>
      <c r="K359" s="311">
        <f t="shared" si="120"/>
        <v>11.207622010895772</v>
      </c>
      <c r="L359" s="311">
        <f t="shared" si="120"/>
        <v>53.760000000000026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0.32106400191440709</v>
      </c>
      <c r="C366" s="302">
        <v>0.53172647418162178</v>
      </c>
      <c r="D366" s="302">
        <f>SUM(B366:C366)</f>
        <v>0.85279047609602887</v>
      </c>
      <c r="E366" s="303"/>
      <c r="F366" s="302">
        <v>0.3957633191862881</v>
      </c>
      <c r="G366" s="302">
        <v>0.56715614349883592</v>
      </c>
      <c r="H366" s="302">
        <f>SUM(F366:G366)</f>
        <v>0.96291946268512407</v>
      </c>
      <c r="I366" s="303"/>
      <c r="J366" s="302">
        <v>0.4439007972974125</v>
      </c>
      <c r="K366" s="302">
        <v>0.64042663315059434</v>
      </c>
      <c r="L366" s="302">
        <f>SUM(J366:K366)</f>
        <v>1.0843274304480068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0.67825026082469275</v>
      </c>
      <c r="C367" s="302">
        <v>0.99811550206582023</v>
      </c>
      <c r="D367" s="302">
        <f t="shared" ref="D367:D374" si="121">SUM(B367:C367)</f>
        <v>1.6763657628905131</v>
      </c>
      <c r="E367" s="303"/>
      <c r="F367" s="302">
        <v>0.89303041090066781</v>
      </c>
      <c r="G367" s="302">
        <v>1.1205363179422703</v>
      </c>
      <c r="H367" s="302">
        <f t="shared" ref="H367:H374" si="122">SUM(F367:G367)</f>
        <v>2.013566728842938</v>
      </c>
      <c r="I367" s="303"/>
      <c r="J367" s="302">
        <v>1.1257257184938729</v>
      </c>
      <c r="K367" s="302">
        <v>1.5079145453177802</v>
      </c>
      <c r="L367" s="302">
        <f t="shared" ref="L367:L374" si="123">SUM(J367:K367)</f>
        <v>2.6336402638116532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1.3034102388384072</v>
      </c>
      <c r="C368" s="302">
        <v>2.2680399836113256</v>
      </c>
      <c r="D368" s="302">
        <f t="shared" si="121"/>
        <v>3.5714502224497329</v>
      </c>
      <c r="E368" s="303"/>
      <c r="F368" s="302">
        <v>1.3694215683183986</v>
      </c>
      <c r="G368" s="302">
        <v>2.3855874696504138</v>
      </c>
      <c r="H368" s="302">
        <f t="shared" si="122"/>
        <v>3.7550090379688124</v>
      </c>
      <c r="I368" s="303"/>
      <c r="J368" s="302">
        <v>1.5284444106144222</v>
      </c>
      <c r="K368" s="302">
        <v>2.4436817018467361</v>
      </c>
      <c r="L368" s="302">
        <f t="shared" si="123"/>
        <v>3.972126112461158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1.3401428676128122</v>
      </c>
      <c r="C369" s="302">
        <v>0.50201048489957933</v>
      </c>
      <c r="D369" s="302">
        <f t="shared" si="121"/>
        <v>1.8421533525123914</v>
      </c>
      <c r="E369" s="303"/>
      <c r="F369" s="302">
        <v>1.3342880290593613</v>
      </c>
      <c r="G369" s="302">
        <v>0.45890072883194688</v>
      </c>
      <c r="H369" s="302">
        <f t="shared" si="122"/>
        <v>1.7931887578913082</v>
      </c>
      <c r="I369" s="303"/>
      <c r="J369" s="302">
        <v>1.4416284340098864</v>
      </c>
      <c r="K369" s="302">
        <v>0.56583665350315437</v>
      </c>
      <c r="L369" s="302">
        <f t="shared" si="123"/>
        <v>2.0074650875130406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0.22285430554850666</v>
      </c>
      <c r="C370" s="302">
        <v>0.45462778774528317</v>
      </c>
      <c r="D370" s="302">
        <f t="shared" si="121"/>
        <v>0.67748209329378983</v>
      </c>
      <c r="E370" s="303"/>
      <c r="F370" s="302">
        <v>0.21325995834725284</v>
      </c>
      <c r="G370" s="302">
        <v>0.32957038579557402</v>
      </c>
      <c r="H370" s="302">
        <f t="shared" si="122"/>
        <v>0.54283034414282683</v>
      </c>
      <c r="I370" s="303"/>
      <c r="J370" s="302">
        <v>0.25983115620840508</v>
      </c>
      <c r="K370" s="302">
        <v>0.27203060345412561</v>
      </c>
      <c r="L370" s="302">
        <f t="shared" si="123"/>
        <v>0.53186175966253069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0.93360143631362869</v>
      </c>
      <c r="C371" s="302">
        <v>0.47151374436852489</v>
      </c>
      <c r="D371" s="302">
        <f t="shared" si="121"/>
        <v>1.4051151806821536</v>
      </c>
      <c r="E371" s="303"/>
      <c r="F371" s="302">
        <v>0.80156012424035017</v>
      </c>
      <c r="G371" s="302">
        <v>0.37383553643509621</v>
      </c>
      <c r="H371" s="302">
        <f t="shared" si="122"/>
        <v>1.1753956606754463</v>
      </c>
      <c r="I371" s="303"/>
      <c r="J371" s="302">
        <v>0.72214306555411611</v>
      </c>
      <c r="K371" s="302">
        <v>0.4690497252836468</v>
      </c>
      <c r="L371" s="302">
        <f t="shared" si="123"/>
        <v>1.1911927908377629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0.37484270320361451</v>
      </c>
      <c r="C372" s="302">
        <v>0.46505012115613181</v>
      </c>
      <c r="D372" s="302">
        <f t="shared" si="121"/>
        <v>0.83989282435974633</v>
      </c>
      <c r="E372" s="303"/>
      <c r="F372" s="302">
        <v>0.36334193659539799</v>
      </c>
      <c r="G372" s="302">
        <v>0.37071029801585764</v>
      </c>
      <c r="H372" s="302">
        <f t="shared" si="122"/>
        <v>0.73405223461125568</v>
      </c>
      <c r="I372" s="303"/>
      <c r="J372" s="302">
        <v>0.41508305918823263</v>
      </c>
      <c r="K372" s="302">
        <v>0.54396069202184916</v>
      </c>
      <c r="L372" s="302">
        <f t="shared" si="123"/>
        <v>0.95904375121008179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1.3167202724535284E-2</v>
      </c>
      <c r="C373" s="302">
        <v>0.10492250278235668</v>
      </c>
      <c r="D373" s="302">
        <f t="shared" si="121"/>
        <v>0.11808970550689196</v>
      </c>
      <c r="E373" s="303"/>
      <c r="F373" s="302">
        <v>1.0788428100835225E-2</v>
      </c>
      <c r="G373" s="302">
        <v>7.960274756435437E-2</v>
      </c>
      <c r="H373" s="302">
        <f t="shared" si="122"/>
        <v>9.0391175665189588E-2</v>
      </c>
      <c r="I373" s="303"/>
      <c r="J373" s="302">
        <v>1.6273512641989476E-2</v>
      </c>
      <c r="K373" s="302">
        <v>7.8589853727212652E-2</v>
      </c>
      <c r="L373" s="302">
        <f t="shared" si="123"/>
        <v>9.4863366369202132E-2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0.70169082891504142</v>
      </c>
      <c r="C374" s="302">
        <v>0.51896955329372829</v>
      </c>
      <c r="D374" s="302">
        <f t="shared" si="121"/>
        <v>1.2206603822087696</v>
      </c>
      <c r="E374" s="303"/>
      <c r="F374" s="302">
        <v>0.58744835176715737</v>
      </c>
      <c r="G374" s="302">
        <v>0.34419824574994007</v>
      </c>
      <c r="H374" s="302">
        <f t="shared" si="122"/>
        <v>0.93164659751709744</v>
      </c>
      <c r="I374" s="303"/>
      <c r="J374" s="302">
        <v>0.47191307223953233</v>
      </c>
      <c r="K374" s="302">
        <v>0.3425663654470274</v>
      </c>
      <c r="L374" s="302">
        <f t="shared" si="123"/>
        <v>0.81447943768655973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5.8890238458956459</v>
      </c>
      <c r="C376" s="311">
        <f t="shared" ref="C376:D376" si="124">SUM(C366:C374)</f>
        <v>6.3149761541043725</v>
      </c>
      <c r="D376" s="311">
        <f t="shared" si="124"/>
        <v>12.204000000000017</v>
      </c>
      <c r="E376" s="311"/>
      <c r="F376" s="311">
        <f t="shared" ref="F376:H376" si="125">SUM(F366:F374)</f>
        <v>5.9689021265157098</v>
      </c>
      <c r="G376" s="311">
        <f t="shared" si="125"/>
        <v>6.0300978734842889</v>
      </c>
      <c r="H376" s="311">
        <f t="shared" si="125"/>
        <v>11.998999999999999</v>
      </c>
      <c r="I376" s="311"/>
      <c r="J376" s="311">
        <f t="shared" ref="J376:L376" si="126">SUM(J366:J374)</f>
        <v>6.4249432262478692</v>
      </c>
      <c r="K376" s="311">
        <f t="shared" si="126"/>
        <v>6.8640567737521261</v>
      </c>
      <c r="L376" s="311">
        <f t="shared" si="126"/>
        <v>13.288999999999996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0.30495122551917186</v>
      </c>
      <c r="C383" s="302">
        <v>0.42477421206385418</v>
      </c>
      <c r="D383" s="302">
        <f>SUM(B383:C383)</f>
        <v>0.72972543758302599</v>
      </c>
      <c r="E383" s="303"/>
      <c r="F383" s="302">
        <v>0.40615926949620801</v>
      </c>
      <c r="G383" s="302">
        <v>0.3588362219838595</v>
      </c>
      <c r="H383" s="302">
        <f>SUM(F383:G383)</f>
        <v>0.76499549148006751</v>
      </c>
      <c r="I383" s="303"/>
      <c r="J383" s="302">
        <v>0.38404247996815227</v>
      </c>
      <c r="K383" s="302">
        <v>0.3591674888076658</v>
      </c>
      <c r="L383" s="302">
        <f>SUM(J383:K383)</f>
        <v>0.74320996877581802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0.6846478663804535</v>
      </c>
      <c r="C384" s="302">
        <v>0.80968526340956037</v>
      </c>
      <c r="D384" s="302">
        <f t="shared" ref="D384:D391" si="127">SUM(B384:C384)</f>
        <v>1.494333129790014</v>
      </c>
      <c r="E384" s="303"/>
      <c r="F384" s="302">
        <v>1.0513375198740407</v>
      </c>
      <c r="G384" s="302">
        <v>0.85428682032281211</v>
      </c>
      <c r="H384" s="302">
        <f t="shared" ref="H384:H391" si="128">SUM(F384:G384)</f>
        <v>1.9056243401968529</v>
      </c>
      <c r="I384" s="303"/>
      <c r="J384" s="302">
        <v>1.1167829568523453</v>
      </c>
      <c r="K384" s="302">
        <v>1.0117694694627257</v>
      </c>
      <c r="L384" s="302">
        <f t="shared" ref="L384:L391" si="129">SUM(J384:K384)</f>
        <v>2.1285524263150712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0.59641947062756362</v>
      </c>
      <c r="C385" s="302">
        <v>0.50859352219058629</v>
      </c>
      <c r="D385" s="302">
        <f t="shared" si="127"/>
        <v>1.1050129928181498</v>
      </c>
      <c r="E385" s="303"/>
      <c r="F385" s="302">
        <v>0.76348351947920035</v>
      </c>
      <c r="G385" s="302">
        <v>0.48047238349751864</v>
      </c>
      <c r="H385" s="302">
        <f t="shared" si="128"/>
        <v>1.2439559029767189</v>
      </c>
      <c r="I385" s="303"/>
      <c r="J385" s="302">
        <v>0.83846862061628891</v>
      </c>
      <c r="K385" s="302">
        <v>0.50545762310397224</v>
      </c>
      <c r="L385" s="302">
        <f t="shared" si="129"/>
        <v>1.343926243720261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0.81727422757003765</v>
      </c>
      <c r="C386" s="302">
        <v>0.21402323874609899</v>
      </c>
      <c r="D386" s="302">
        <f t="shared" si="127"/>
        <v>1.0312974663161367</v>
      </c>
      <c r="E386" s="303"/>
      <c r="F386" s="302">
        <v>0.86564494301606898</v>
      </c>
      <c r="G386" s="302">
        <v>0.21462132029877079</v>
      </c>
      <c r="H386" s="302">
        <f t="shared" si="128"/>
        <v>1.0802662633148397</v>
      </c>
      <c r="I386" s="303"/>
      <c r="J386" s="302">
        <v>0.84853481869947522</v>
      </c>
      <c r="K386" s="302">
        <v>0.22759677752800053</v>
      </c>
      <c r="L386" s="302">
        <f t="shared" si="129"/>
        <v>1.0761315962274758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9.5802807515908847E-2</v>
      </c>
      <c r="C387" s="302">
        <v>0.2148606076064685</v>
      </c>
      <c r="D387" s="302">
        <f t="shared" si="127"/>
        <v>0.31066341512237733</v>
      </c>
      <c r="E387" s="303"/>
      <c r="F387" s="302">
        <v>0.10756407185085835</v>
      </c>
      <c r="G387" s="302">
        <v>0.12367631686992786</v>
      </c>
      <c r="H387" s="302">
        <f t="shared" si="128"/>
        <v>0.23124038872078623</v>
      </c>
      <c r="I387" s="303"/>
      <c r="J387" s="302">
        <v>0.14599287892109875</v>
      </c>
      <c r="K387" s="302">
        <v>0.10789214012500695</v>
      </c>
      <c r="L387" s="302">
        <f t="shared" si="129"/>
        <v>0.25388501904610572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2.5514535146538404</v>
      </c>
      <c r="C388" s="302">
        <v>0.57661531961199608</v>
      </c>
      <c r="D388" s="302">
        <f t="shared" si="127"/>
        <v>3.1280688342658367</v>
      </c>
      <c r="E388" s="303"/>
      <c r="F388" s="302">
        <v>1.7893814300736639</v>
      </c>
      <c r="G388" s="302">
        <v>0.38323467562767005</v>
      </c>
      <c r="H388" s="302">
        <f t="shared" si="128"/>
        <v>2.172616105701334</v>
      </c>
      <c r="I388" s="303"/>
      <c r="J388" s="302">
        <v>1.4970649355351822</v>
      </c>
      <c r="K388" s="302">
        <v>0.34572165055682658</v>
      </c>
      <c r="L388" s="302">
        <f t="shared" si="129"/>
        <v>1.8427865860920087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0.19921576390073897</v>
      </c>
      <c r="C389" s="302">
        <v>0.19059947502571925</v>
      </c>
      <c r="D389" s="302">
        <f t="shared" si="127"/>
        <v>0.3898152389264582</v>
      </c>
      <c r="E389" s="303"/>
      <c r="F389" s="302">
        <v>0.16563025308907442</v>
      </c>
      <c r="G389" s="302">
        <v>0.14367915227043654</v>
      </c>
      <c r="H389" s="302">
        <f t="shared" si="128"/>
        <v>0.30930940535951096</v>
      </c>
      <c r="I389" s="303"/>
      <c r="J389" s="302">
        <v>0.14651643378347826</v>
      </c>
      <c r="K389" s="302">
        <v>0.16791307335427871</v>
      </c>
      <c r="L389" s="302">
        <f t="shared" si="129"/>
        <v>0.31442950713775697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3.5804740854317556E-2</v>
      </c>
      <c r="C390" s="302">
        <v>0.17468129799442955</v>
      </c>
      <c r="D390" s="302">
        <f t="shared" si="127"/>
        <v>0.21048603884874711</v>
      </c>
      <c r="E390" s="303"/>
      <c r="F390" s="302">
        <v>3.9951004879076664E-2</v>
      </c>
      <c r="G390" s="302">
        <v>0.10392092037211771</v>
      </c>
      <c r="H390" s="302">
        <f t="shared" si="128"/>
        <v>0.14387192525119438</v>
      </c>
      <c r="I390" s="303"/>
      <c r="J390" s="302">
        <v>3.2020187086266874E-2</v>
      </c>
      <c r="K390" s="302">
        <v>7.4635146490209386E-2</v>
      </c>
      <c r="L390" s="302">
        <f t="shared" si="129"/>
        <v>0.10665533357647626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0.41324279605626196</v>
      </c>
      <c r="C391" s="302">
        <v>0.43935465027299325</v>
      </c>
      <c r="D391" s="302">
        <f t="shared" si="127"/>
        <v>0.85259744632925516</v>
      </c>
      <c r="E391" s="303"/>
      <c r="F391" s="302">
        <v>0.35523932965925192</v>
      </c>
      <c r="G391" s="302">
        <v>0.24788084733945254</v>
      </c>
      <c r="H391" s="302">
        <f t="shared" si="128"/>
        <v>0.60312017699870446</v>
      </c>
      <c r="I391" s="303"/>
      <c r="J391" s="302">
        <v>0.22991357501518675</v>
      </c>
      <c r="K391" s="302">
        <v>0.25150974409382826</v>
      </c>
      <c r="L391" s="302">
        <f t="shared" si="129"/>
        <v>0.48142331910901504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5.6988124130782944</v>
      </c>
      <c r="C393" s="311">
        <f t="shared" ref="C393:D393" si="130">SUM(C383:C391)</f>
        <v>3.5531875869217062</v>
      </c>
      <c r="D393" s="311">
        <f t="shared" si="130"/>
        <v>9.2520000000000024</v>
      </c>
      <c r="E393" s="311"/>
      <c r="F393" s="311">
        <f t="shared" ref="F393:H393" si="131">SUM(F383:F391)</f>
        <v>5.5443913414174437</v>
      </c>
      <c r="G393" s="311">
        <f t="shared" si="131"/>
        <v>2.9106086585825657</v>
      </c>
      <c r="H393" s="311">
        <f t="shared" si="131"/>
        <v>8.455000000000009</v>
      </c>
      <c r="I393" s="311"/>
      <c r="J393" s="311">
        <f t="shared" ref="J393:L393" si="132">SUM(J383:J391)</f>
        <v>5.2393368864774743</v>
      </c>
      <c r="K393" s="311">
        <f t="shared" si="132"/>
        <v>3.0516631135225136</v>
      </c>
      <c r="L393" s="311">
        <f t="shared" si="132"/>
        <v>8.2909999999999879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Stoke-on-Trent and Staffordshire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19.549037902689435</v>
      </c>
      <c r="C9" s="249">
        <f t="shared" ref="C9:D9" si="0">SUM(C26,C43,C60,C77,C94,C111,C128,C145,C162,C179,C196,C213,C230,C247,C264,C281,C298,C315,C332,C349,C366,C383)</f>
        <v>2.7948237797789441</v>
      </c>
      <c r="D9" s="249">
        <f t="shared" si="0"/>
        <v>4.4761878502325692</v>
      </c>
      <c r="E9" s="249">
        <f>SUM(B9:D9)</f>
        <v>26.820049532700949</v>
      </c>
      <c r="F9" s="238"/>
      <c r="G9" s="249">
        <f>SUM(G26,G43,G60,G77,G94,G111,G128,G145,G162,G179,G196,G213,G230,G247,G264,G281,G298,G315,G332,G349,G366,G383)</f>
        <v>21.623519093480699</v>
      </c>
      <c r="H9" s="249">
        <f t="shared" ref="H9:I9" si="1">SUM(H26,H43,H60,H77,H94,H111,H128,H145,H162,H179,H196,H213,H230,H247,H264,H281,H298,H315,H332,H349,H366,H383)</f>
        <v>4.333794328881492</v>
      </c>
      <c r="I9" s="249">
        <f t="shared" si="1"/>
        <v>5.2597534656722669</v>
      </c>
      <c r="J9" s="249">
        <f>SUM(G9:I9)</f>
        <v>31.217066888034459</v>
      </c>
      <c r="K9" s="238"/>
      <c r="L9" s="249">
        <f>SUM(L26,L43,L60,L77,L94,L111,L128,L145,L162,L179,L196,L213,L230,L247,L264,L281,L298,L315,L332,L349,L366,L383)</f>
        <v>21.91650624328096</v>
      </c>
      <c r="M9" s="249">
        <f t="shared" ref="M9:N9" si="2">SUM(M26,M43,M60,M77,M94,M111,M128,M145,M162,M179,M196,M213,M230,M247,M264,M281,M298,M315,M332,M349,M366,M383)</f>
        <v>5.193495778224765</v>
      </c>
      <c r="N9" s="249">
        <f t="shared" si="2"/>
        <v>5.7616824621427822</v>
      </c>
      <c r="O9" s="249">
        <f>SUM(L9:N9)</f>
        <v>32.871684483648508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38.943713428471497</v>
      </c>
      <c r="C10" s="249">
        <f t="shared" si="3"/>
        <v>11.569080447392416</v>
      </c>
      <c r="D10" s="249">
        <f t="shared" si="3"/>
        <v>6.1840643425304753</v>
      </c>
      <c r="E10" s="249">
        <f t="shared" ref="E10:E17" si="4">SUM(B10:D10)</f>
        <v>56.696858218394389</v>
      </c>
      <c r="F10" s="238"/>
      <c r="G10" s="249">
        <f t="shared" ref="G10:I10" si="5">SUM(G27,G44,G61,G78,G95,G112,G129,G146,G163,G180,G197,G214,G231,G248,G265,G282,G299,G316,G333,G350,G367,G384)</f>
        <v>47.057287554723317</v>
      </c>
      <c r="H10" s="249">
        <f t="shared" si="5"/>
        <v>14.297837466601379</v>
      </c>
      <c r="I10" s="249">
        <f t="shared" si="5"/>
        <v>7.5975360490350177</v>
      </c>
      <c r="J10" s="249">
        <f t="shared" ref="J10:J17" si="6">SUM(G10:I10)</f>
        <v>68.95266107035971</v>
      </c>
      <c r="K10" s="238"/>
      <c r="L10" s="249">
        <f t="shared" ref="L10:N10" si="7">SUM(L27,L44,L61,L78,L95,L112,L129,L146,L163,L180,L197,L214,L231,L248,L265,L282,L299,L316,L333,L350,L367,L384)</f>
        <v>57.063665261982884</v>
      </c>
      <c r="M10" s="249">
        <f t="shared" si="7"/>
        <v>17.338758917766377</v>
      </c>
      <c r="N10" s="249">
        <f t="shared" si="7"/>
        <v>7.1838680448044894</v>
      </c>
      <c r="O10" s="249">
        <f t="shared" ref="O10:O17" si="8">SUM(L10:N10)</f>
        <v>81.586292224553745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24.042281302843254</v>
      </c>
      <c r="C11" s="249">
        <f t="shared" si="3"/>
        <v>7.6486101535327009</v>
      </c>
      <c r="D11" s="249">
        <f t="shared" si="3"/>
        <v>5.3294098065164093</v>
      </c>
      <c r="E11" s="249">
        <f t="shared" si="4"/>
        <v>37.02030126289236</v>
      </c>
      <c r="F11" s="238"/>
      <c r="G11" s="249">
        <f t="shared" ref="G11:I11" si="9">SUM(G28,G45,G62,G79,G96,G113,G130,G147,G164,G181,G198,G215,G232,G249,G266,G283,G300,G317,G334,G351,G368,G385)</f>
        <v>27.114604896790357</v>
      </c>
      <c r="H11" s="249">
        <f t="shared" si="9"/>
        <v>9.0098139582069745</v>
      </c>
      <c r="I11" s="249">
        <f t="shared" si="9"/>
        <v>5.1811312529286759</v>
      </c>
      <c r="J11" s="249">
        <f t="shared" si="6"/>
        <v>41.30555010792601</v>
      </c>
      <c r="K11" s="238"/>
      <c r="L11" s="249">
        <f t="shared" ref="L11:N11" si="10">SUM(L28,L45,L62,L79,L96,L113,L130,L147,L164,L181,L198,L215,L232,L249,L266,L283,L300,L317,L334,L351,L368,L385)</f>
        <v>31.711065413423274</v>
      </c>
      <c r="M11" s="249">
        <f t="shared" si="10"/>
        <v>11.750509837917155</v>
      </c>
      <c r="N11" s="249">
        <f t="shared" si="10"/>
        <v>5.5546479563912525</v>
      </c>
      <c r="O11" s="249">
        <f t="shared" si="8"/>
        <v>49.016223207731677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21.005980803782354</v>
      </c>
      <c r="C12" s="249">
        <f t="shared" si="3"/>
        <v>16.392106447805606</v>
      </c>
      <c r="D12" s="249">
        <f t="shared" si="3"/>
        <v>1.3514185993471628</v>
      </c>
      <c r="E12" s="249">
        <f t="shared" si="4"/>
        <v>38.749505850935122</v>
      </c>
      <c r="F12" s="238"/>
      <c r="G12" s="249">
        <f t="shared" ref="G12:I12" si="11">SUM(G29,G46,G63,G80,G97,G114,G131,G148,G165,G182,G199,G216,G233,G250,G267,G284,G301,G318,G335,G352,G369,G386)</f>
        <v>20.549306431698863</v>
      </c>
      <c r="H12" s="249">
        <f t="shared" si="11"/>
        <v>15.702110772212437</v>
      </c>
      <c r="I12" s="249">
        <f t="shared" si="11"/>
        <v>1.1102650398637384</v>
      </c>
      <c r="J12" s="249">
        <f t="shared" si="6"/>
        <v>37.361682243775043</v>
      </c>
      <c r="K12" s="238"/>
      <c r="L12" s="249">
        <f t="shared" ref="L12:N12" si="12">SUM(L29,L46,L63,L80,L97,L114,L131,L148,L165,L182,L199,L216,L233,L250,L267,L284,L301,L318,L335,L352,L369,L386)</f>
        <v>20.974087191214434</v>
      </c>
      <c r="M12" s="249">
        <f t="shared" si="12"/>
        <v>14.265861109437909</v>
      </c>
      <c r="N12" s="249">
        <f t="shared" si="12"/>
        <v>0.98247062124863216</v>
      </c>
      <c r="O12" s="249">
        <f t="shared" si="8"/>
        <v>36.222418921900974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24.709032795498395</v>
      </c>
      <c r="C13" s="249">
        <f t="shared" si="3"/>
        <v>3.5357808804195661</v>
      </c>
      <c r="D13" s="249">
        <f t="shared" si="3"/>
        <v>11.146646080570793</v>
      </c>
      <c r="E13" s="249">
        <f t="shared" si="4"/>
        <v>39.391459756488757</v>
      </c>
      <c r="F13" s="238"/>
      <c r="G13" s="249">
        <f t="shared" ref="G13:I13" si="13">SUM(G30,G47,G64,G81,G98,G115,G132,G149,G166,G183,G200,G217,G234,G251,G268,G285,G302,G319,G336,G353,G370,G387)</f>
        <v>19.80211983990435</v>
      </c>
      <c r="H13" s="249">
        <f t="shared" si="13"/>
        <v>2.8478879734236697</v>
      </c>
      <c r="I13" s="249">
        <f t="shared" si="13"/>
        <v>12.050968729832446</v>
      </c>
      <c r="J13" s="249">
        <f t="shared" si="6"/>
        <v>34.700976543160465</v>
      </c>
      <c r="K13" s="238"/>
      <c r="L13" s="249">
        <f t="shared" ref="L13:N13" si="14">SUM(L30,L47,L64,L81,L98,L115,L132,L149,L166,L183,L200,L217,L234,L251,L268,L285,L302,L319,L336,L353,L370,L387)</f>
        <v>15.941292754992498</v>
      </c>
      <c r="M13" s="249">
        <f t="shared" si="14"/>
        <v>3.5143998888217007</v>
      </c>
      <c r="N13" s="249">
        <f t="shared" si="14"/>
        <v>12.268460745801256</v>
      </c>
      <c r="O13" s="249">
        <f t="shared" si="8"/>
        <v>31.724153389615456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15.991055757287942</v>
      </c>
      <c r="C14" s="249">
        <f t="shared" si="3"/>
        <v>15.016328485300084</v>
      </c>
      <c r="D14" s="249">
        <f t="shared" si="3"/>
        <v>2.6759571053821207</v>
      </c>
      <c r="E14" s="249">
        <f t="shared" si="4"/>
        <v>33.683341347970142</v>
      </c>
      <c r="F14" s="238"/>
      <c r="G14" s="249">
        <f t="shared" ref="G14:I14" si="15">SUM(G31,G48,G65,G82,G99,G116,G133,G150,G167,G184,G201,G218,G235,G252,G269,G286,G303,G320,G337,G354,G371,G388)</f>
        <v>15.901543640165249</v>
      </c>
      <c r="H14" s="249">
        <f t="shared" si="15"/>
        <v>14.764263386986002</v>
      </c>
      <c r="I14" s="249">
        <f t="shared" si="15"/>
        <v>2.3212682034600274</v>
      </c>
      <c r="J14" s="249">
        <f t="shared" si="6"/>
        <v>32.987075230611282</v>
      </c>
      <c r="K14" s="238"/>
      <c r="L14" s="249">
        <f t="shared" ref="L14:N14" si="16">SUM(L31,L48,L65,L82,L99,L116,L133,L150,L167,L184,L201,L218,L235,L252,L269,L286,L303,L320,L337,L354,L371,L388)</f>
        <v>18.167324920480485</v>
      </c>
      <c r="M14" s="249">
        <f t="shared" si="16"/>
        <v>14.654042490651774</v>
      </c>
      <c r="N14" s="249">
        <f t="shared" si="16"/>
        <v>2.9554658404335243</v>
      </c>
      <c r="O14" s="249">
        <f t="shared" si="8"/>
        <v>35.776833251565783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9.1606575883967487</v>
      </c>
      <c r="C15" s="249">
        <f t="shared" si="3"/>
        <v>15.340712427801684</v>
      </c>
      <c r="D15" s="249">
        <f t="shared" si="3"/>
        <v>1.578763765579865</v>
      </c>
      <c r="E15" s="249">
        <f t="shared" si="4"/>
        <v>26.080133781778297</v>
      </c>
      <c r="F15" s="238"/>
      <c r="G15" s="249">
        <f t="shared" ref="G15:I15" si="17">SUM(G32,G49,G66,G83,G100,G117,G134,G151,G168,G185,G202,G219,G236,G253,G270,G287,G304,G321,G338,G355,G372,G389)</f>
        <v>8.4473487468301105</v>
      </c>
      <c r="H15" s="249">
        <f t="shared" si="17"/>
        <v>14.185817193102658</v>
      </c>
      <c r="I15" s="249">
        <f t="shared" si="17"/>
        <v>1.0159228197783294</v>
      </c>
      <c r="J15" s="249">
        <f t="shared" si="6"/>
        <v>23.649088759711095</v>
      </c>
      <c r="K15" s="238"/>
      <c r="L15" s="249">
        <f t="shared" ref="L15:N15" si="18">SUM(L32,L49,L66,L83,L100,L117,L134,L151,L168,L185,L202,L219,L236,L253,L270,L287,L304,L321,L338,L355,L372,L389)</f>
        <v>8.7185175659046568</v>
      </c>
      <c r="M15" s="249">
        <f t="shared" si="18"/>
        <v>14.891247541702041</v>
      </c>
      <c r="N15" s="249">
        <f t="shared" si="18"/>
        <v>0.84036353303099098</v>
      </c>
      <c r="O15" s="249">
        <f t="shared" si="8"/>
        <v>24.45012864063769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21.60585968309265</v>
      </c>
      <c r="C16" s="249">
        <f t="shared" si="3"/>
        <v>3.0131732835826366</v>
      </c>
      <c r="D16" s="249">
        <f t="shared" si="3"/>
        <v>3.4857810172029864</v>
      </c>
      <c r="E16" s="249">
        <f t="shared" si="4"/>
        <v>28.10481398387827</v>
      </c>
      <c r="F16" s="238"/>
      <c r="G16" s="249">
        <f t="shared" ref="G16:I16" si="19">SUM(G33,G50,G67,G84,G101,G118,G135,G152,G169,G186,G203,G220,G237,G254,G271,G288,G305,G322,G339,G356,G373,G390)</f>
        <v>17.678143519115636</v>
      </c>
      <c r="H16" s="249">
        <f t="shared" si="19"/>
        <v>4.1762756279923341</v>
      </c>
      <c r="I16" s="249">
        <f t="shared" si="19"/>
        <v>4.3730518639289562</v>
      </c>
      <c r="J16" s="249">
        <f t="shared" si="6"/>
        <v>26.227471011036926</v>
      </c>
      <c r="K16" s="238"/>
      <c r="L16" s="249">
        <f t="shared" ref="L16:N16" si="20">SUM(L33,L50,L67,L84,L101,L118,L135,L152,L169,L186,L203,L220,L237,L254,L271,L288,L305,L322,L339,L356,L373,L390)</f>
        <v>16.598704482432797</v>
      </c>
      <c r="M16" s="249">
        <f t="shared" si="20"/>
        <v>5.0953644238857585</v>
      </c>
      <c r="N16" s="249">
        <f t="shared" si="20"/>
        <v>5.4757610623500872</v>
      </c>
      <c r="O16" s="249">
        <f t="shared" si="8"/>
        <v>27.169829968668644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15.717645198715125</v>
      </c>
      <c r="C17" s="249">
        <f t="shared" si="3"/>
        <v>17.456767316401283</v>
      </c>
      <c r="D17" s="249">
        <f t="shared" si="3"/>
        <v>3.2421237498453626</v>
      </c>
      <c r="E17" s="249">
        <f t="shared" si="4"/>
        <v>36.416536264961771</v>
      </c>
      <c r="F17" s="238"/>
      <c r="G17" s="249">
        <f t="shared" ref="G17:I17" si="21">SUM(G34,G51,G68,G85,G102,G119,G136,G153,G170,G187,G204,G221,G238,G255,G272,G289,G306,G323,G340,G357,G374,G391)</f>
        <v>13.086299851781417</v>
      </c>
      <c r="H17" s="249">
        <f t="shared" si="21"/>
        <v>15.559128886018565</v>
      </c>
      <c r="I17" s="249">
        <f t="shared" si="21"/>
        <v>3.0809994075849665</v>
      </c>
      <c r="J17" s="249">
        <f t="shared" si="6"/>
        <v>31.726428145384947</v>
      </c>
      <c r="K17" s="238"/>
      <c r="L17" s="249">
        <f t="shared" ref="L17:N17" si="22">SUM(L34,L51,L68,L85,L102,L119,L136,L153,L170,L187,L204,L221,L238,L255,L272,L289,L306,L323,L340,L357,L374,L391)</f>
        <v>14.478857151304597</v>
      </c>
      <c r="M17" s="249">
        <f t="shared" si="22"/>
        <v>13.751955854132287</v>
      </c>
      <c r="N17" s="249">
        <f t="shared" si="22"/>
        <v>4.0216229062404327</v>
      </c>
      <c r="O17" s="249">
        <f t="shared" si="8"/>
        <v>32.252435911677317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190.72526446077742</v>
      </c>
      <c r="C19" s="247">
        <f t="shared" ref="C19:O19" si="23">SUM(C9:C17)</f>
        <v>92.767383222014914</v>
      </c>
      <c r="D19" s="247">
        <f t="shared" si="23"/>
        <v>39.470352317207748</v>
      </c>
      <c r="E19" s="247">
        <f t="shared" si="23"/>
        <v>322.96300000000008</v>
      </c>
      <c r="F19" s="247"/>
      <c r="G19" s="247">
        <f t="shared" si="23"/>
        <v>191.26017357448995</v>
      </c>
      <c r="H19" s="247">
        <f t="shared" si="23"/>
        <v>94.876929593425515</v>
      </c>
      <c r="I19" s="247">
        <f t="shared" si="23"/>
        <v>41.990896832084431</v>
      </c>
      <c r="J19" s="247">
        <f t="shared" si="23"/>
        <v>328.12799999999993</v>
      </c>
      <c r="K19" s="247"/>
      <c r="L19" s="247">
        <f t="shared" si="23"/>
        <v>205.57002098501658</v>
      </c>
      <c r="M19" s="247">
        <f t="shared" si="23"/>
        <v>100.45563584253976</v>
      </c>
      <c r="N19" s="247">
        <f t="shared" si="23"/>
        <v>45.04434317244344</v>
      </c>
      <c r="O19" s="247">
        <f t="shared" si="23"/>
        <v>351.06999999999977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0.19974714063278617</v>
      </c>
      <c r="C26" s="302">
        <v>3.7339951356364393E-2</v>
      </c>
      <c r="D26" s="302">
        <v>7.440629261531935E-2</v>
      </c>
      <c r="E26" s="302">
        <f>SUM(B26:D26)</f>
        <v>0.3114933846044699</v>
      </c>
      <c r="F26" s="303"/>
      <c r="G26" s="302">
        <v>0.16860918023089272</v>
      </c>
      <c r="H26" s="302">
        <v>3.7821639204638153E-3</v>
      </c>
      <c r="I26" s="302">
        <v>6.1057447330354613E-2</v>
      </c>
      <c r="J26" s="302">
        <f>SUM(G26:I26)</f>
        <v>0.23344879148171116</v>
      </c>
      <c r="K26" s="303"/>
      <c r="L26" s="302">
        <v>0.19931181179964455</v>
      </c>
      <c r="M26" s="302">
        <v>2.8635411236111767E-3</v>
      </c>
      <c r="N26" s="302">
        <v>6.5678035065565465E-2</v>
      </c>
      <c r="O26" s="302">
        <f>SUM(L26:N26)</f>
        <v>0.26785338798882119</v>
      </c>
    </row>
    <row r="27" spans="1:15" s="236" customFormat="1" x14ac:dyDescent="0.2">
      <c r="A27" s="237" t="str">
        <f>name!E$5</f>
        <v>Professional occupations</v>
      </c>
      <c r="B27" s="302">
        <v>0.21931013947635836</v>
      </c>
      <c r="C27" s="302">
        <v>2.0602833362186993E-2</v>
      </c>
      <c r="D27" s="302">
        <v>1.8664003948406737E-2</v>
      </c>
      <c r="E27" s="302">
        <f t="shared" ref="E27:E34" si="24">SUM(B27:D27)</f>
        <v>0.25857697678695207</v>
      </c>
      <c r="F27" s="303"/>
      <c r="G27" s="302">
        <v>0.25222478270272014</v>
      </c>
      <c r="H27" s="302">
        <v>2.2961843152033349E-3</v>
      </c>
      <c r="I27" s="302">
        <v>1.4030715725158403E-2</v>
      </c>
      <c r="J27" s="302">
        <f t="shared" ref="J27:J34" si="25">SUM(G27:I27)</f>
        <v>0.26855168274308189</v>
      </c>
      <c r="K27" s="303"/>
      <c r="L27" s="302">
        <v>0.47935373378930696</v>
      </c>
      <c r="M27" s="302">
        <v>2.4475559168325917E-3</v>
      </c>
      <c r="N27" s="302">
        <v>1.3709426223529173E-2</v>
      </c>
      <c r="O27" s="302">
        <f t="shared" ref="O27:O34" si="26">SUM(L27:N27)</f>
        <v>0.49551071592966872</v>
      </c>
    </row>
    <row r="28" spans="1:15" s="236" customFormat="1" x14ac:dyDescent="0.2">
      <c r="A28" s="237" t="str">
        <f>name!E$6</f>
        <v>Associate professional occupations</v>
      </c>
      <c r="B28" s="302">
        <v>0.16995941803100648</v>
      </c>
      <c r="C28" s="302">
        <v>2.5873303900040525E-2</v>
      </c>
      <c r="D28" s="302">
        <v>8.4050557205149028E-3</v>
      </c>
      <c r="E28" s="302">
        <f t="shared" si="24"/>
        <v>0.2042377776515619</v>
      </c>
      <c r="F28" s="303"/>
      <c r="G28" s="302">
        <v>0.17118191033489802</v>
      </c>
      <c r="H28" s="302">
        <v>2.2711234336884535E-3</v>
      </c>
      <c r="I28" s="302">
        <v>6.3522295045504006E-3</v>
      </c>
      <c r="J28" s="302">
        <f t="shared" si="25"/>
        <v>0.17980526327313687</v>
      </c>
      <c r="K28" s="303"/>
      <c r="L28" s="302">
        <v>0.24101004904004686</v>
      </c>
      <c r="M28" s="302">
        <v>2.0634213242284134E-3</v>
      </c>
      <c r="N28" s="302">
        <v>8.6565883454315859E-3</v>
      </c>
      <c r="O28" s="302">
        <f t="shared" si="26"/>
        <v>0.25173005870970683</v>
      </c>
    </row>
    <row r="29" spans="1:15" s="236" customFormat="1" x14ac:dyDescent="0.2">
      <c r="A29" s="237" t="str">
        <f>name!E$7</f>
        <v>Administrative and secretarial occupations</v>
      </c>
      <c r="B29" s="302">
        <v>0.2051234389420705</v>
      </c>
      <c r="C29" s="302">
        <v>0.17933631858332544</v>
      </c>
      <c r="D29" s="302">
        <v>9.6057075840172632E-3</v>
      </c>
      <c r="E29" s="302">
        <f t="shared" si="24"/>
        <v>0.3940654651094132</v>
      </c>
      <c r="F29" s="303"/>
      <c r="G29" s="302">
        <v>0.19077885788898546</v>
      </c>
      <c r="H29" s="302">
        <v>1.278371105351804E-2</v>
      </c>
      <c r="I29" s="302">
        <v>1.1213096422126407E-2</v>
      </c>
      <c r="J29" s="302">
        <f t="shared" si="25"/>
        <v>0.21477566536462991</v>
      </c>
      <c r="K29" s="303"/>
      <c r="L29" s="302">
        <v>0.19536164656893001</v>
      </c>
      <c r="M29" s="302">
        <v>7.730477290936383E-3</v>
      </c>
      <c r="N29" s="302">
        <v>7.1001314047947827E-3</v>
      </c>
      <c r="O29" s="302">
        <f t="shared" si="26"/>
        <v>0.21019225526466118</v>
      </c>
    </row>
    <row r="30" spans="1:15" s="236" customFormat="1" x14ac:dyDescent="0.2">
      <c r="A30" s="237" t="str">
        <f>name!E$8</f>
        <v>Skilled trades occupations</v>
      </c>
      <c r="B30" s="302">
        <v>0.68580404735045331</v>
      </c>
      <c r="C30" s="302">
        <v>0.24239343833331178</v>
      </c>
      <c r="D30" s="302">
        <v>2.2500197319990711</v>
      </c>
      <c r="E30" s="302">
        <f t="shared" si="24"/>
        <v>3.1782172176828363</v>
      </c>
      <c r="F30" s="303"/>
      <c r="G30" s="302">
        <v>0.39838696292315406</v>
      </c>
      <c r="H30" s="302">
        <v>1.2850794852653665E-2</v>
      </c>
      <c r="I30" s="302">
        <v>1.4627393635362291</v>
      </c>
      <c r="J30" s="302">
        <f>SUM(G30:I30)</f>
        <v>1.8739771213120369</v>
      </c>
      <c r="K30" s="303"/>
      <c r="L30" s="302">
        <v>0.3246996332311643</v>
      </c>
      <c r="M30" s="302">
        <v>1.246452349913489E-2</v>
      </c>
      <c r="N30" s="302">
        <v>1.3859754605446515</v>
      </c>
      <c r="O30" s="302">
        <f t="shared" si="26"/>
        <v>1.7231396172749507</v>
      </c>
    </row>
    <row r="31" spans="1:15" s="236" customFormat="1" x14ac:dyDescent="0.2">
      <c r="A31" s="237" t="str">
        <f>name!E$9</f>
        <v>Caring, leisure and other service occupations</v>
      </c>
      <c r="B31" s="302">
        <v>0.18112127769615691</v>
      </c>
      <c r="C31" s="302">
        <v>8.1292693864507687E-2</v>
      </c>
      <c r="D31" s="302">
        <v>1.7680865510681477E-2</v>
      </c>
      <c r="E31" s="302">
        <f t="shared" si="24"/>
        <v>0.28009483707134608</v>
      </c>
      <c r="F31" s="303"/>
      <c r="G31" s="302">
        <v>0.13787844157529536</v>
      </c>
      <c r="H31" s="302">
        <v>6.0066995435538416E-3</v>
      </c>
      <c r="I31" s="302">
        <v>1.2451779581173748E-2</v>
      </c>
      <c r="J31" s="302">
        <f t="shared" si="25"/>
        <v>0.15633692070002295</v>
      </c>
      <c r="K31" s="303"/>
      <c r="L31" s="302">
        <v>0.1463405991643251</v>
      </c>
      <c r="M31" s="302">
        <v>3.7325485783370476E-3</v>
      </c>
      <c r="N31" s="302">
        <v>1.6214236069292176E-2</v>
      </c>
      <c r="O31" s="302">
        <f t="shared" si="26"/>
        <v>0.16628738381195432</v>
      </c>
    </row>
    <row r="32" spans="1:15" s="236" customFormat="1" x14ac:dyDescent="0.2">
      <c r="A32" s="237" t="str">
        <f>name!E$10</f>
        <v>Sales and customer service occupations</v>
      </c>
      <c r="B32" s="302">
        <v>6.0330601935631466E-2</v>
      </c>
      <c r="C32" s="302">
        <v>4.0445016635991267E-2</v>
      </c>
      <c r="D32" s="302">
        <v>2.0892938504294439E-2</v>
      </c>
      <c r="E32" s="302">
        <f t="shared" si="24"/>
        <v>0.12166855707591717</v>
      </c>
      <c r="F32" s="303"/>
      <c r="G32" s="302">
        <v>4.8086353318613904E-2</v>
      </c>
      <c r="H32" s="302">
        <v>2.7587607815356078E-3</v>
      </c>
      <c r="I32" s="302">
        <v>1.3453878448129827E-2</v>
      </c>
      <c r="J32" s="302">
        <f t="shared" si="25"/>
        <v>6.4298992548279338E-2</v>
      </c>
      <c r="K32" s="303"/>
      <c r="L32" s="302">
        <v>5.3269650363222398E-2</v>
      </c>
      <c r="M32" s="302">
        <v>2.0841855650064883E-3</v>
      </c>
      <c r="N32" s="302">
        <v>9.9342645100501201E-3</v>
      </c>
      <c r="O32" s="302">
        <f t="shared" si="26"/>
        <v>6.5288100438279012E-2</v>
      </c>
    </row>
    <row r="33" spans="1:15" s="236" customFormat="1" x14ac:dyDescent="0.2">
      <c r="A33" s="237" t="str">
        <f>name!E$11</f>
        <v>Process, plant and machine operatives</v>
      </c>
      <c r="B33" s="302">
        <v>0.18224805138349881</v>
      </c>
      <c r="C33" s="302">
        <v>4.633582939945613E-2</v>
      </c>
      <c r="D33" s="302">
        <v>1.1903445617912369E-2</v>
      </c>
      <c r="E33" s="302">
        <f t="shared" si="24"/>
        <v>0.24048732640086731</v>
      </c>
      <c r="F33" s="303"/>
      <c r="G33" s="302">
        <v>9.7207261620509119E-2</v>
      </c>
      <c r="H33" s="302">
        <v>3.0471414915735971E-3</v>
      </c>
      <c r="I33" s="302">
        <v>9.4013666723743242E-3</v>
      </c>
      <c r="J33" s="302">
        <f t="shared" si="25"/>
        <v>0.10965576978445704</v>
      </c>
      <c r="K33" s="303"/>
      <c r="L33" s="302">
        <v>6.8083325199830041E-2</v>
      </c>
      <c r="M33" s="302">
        <v>3.8201353128625199E-3</v>
      </c>
      <c r="N33" s="302">
        <v>1.5946807728049038E-2</v>
      </c>
      <c r="O33" s="302">
        <f t="shared" si="26"/>
        <v>8.7850268240741602E-2</v>
      </c>
    </row>
    <row r="34" spans="1:15" s="236" customFormat="1" x14ac:dyDescent="0.2">
      <c r="A34" s="237" t="str">
        <f>name!E$12</f>
        <v>Elementary occupations</v>
      </c>
      <c r="B34" s="302">
        <v>0.58910485502979926</v>
      </c>
      <c r="C34" s="302">
        <v>0.22662404155152502</v>
      </c>
      <c r="D34" s="302">
        <v>0.11042956103530417</v>
      </c>
      <c r="E34" s="302">
        <f t="shared" si="24"/>
        <v>0.92615845761662852</v>
      </c>
      <c r="F34" s="303"/>
      <c r="G34" s="302">
        <v>0.30418232011746088</v>
      </c>
      <c r="H34" s="302">
        <v>1.3664140703854447E-2</v>
      </c>
      <c r="I34" s="302">
        <v>5.8303331971326401E-2</v>
      </c>
      <c r="J34" s="302">
        <f t="shared" si="25"/>
        <v>0.37614979279264177</v>
      </c>
      <c r="K34" s="303"/>
      <c r="L34" s="302">
        <v>0.26936859574987698</v>
      </c>
      <c r="M34" s="302">
        <v>2.1734166876224197E-2</v>
      </c>
      <c r="N34" s="302">
        <v>8.6045449715111466E-2</v>
      </c>
      <c r="O34" s="302">
        <f t="shared" si="26"/>
        <v>0.37714821234121265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2.492748970477761</v>
      </c>
      <c r="C36" s="311">
        <f t="shared" ref="C36:O36" si="27">SUM(C26:C34)</f>
        <v>0.90024342698670923</v>
      </c>
      <c r="D36" s="311">
        <f t="shared" si="27"/>
        <v>2.5220076025355223</v>
      </c>
      <c r="E36" s="311">
        <f t="shared" si="27"/>
        <v>5.914999999999992</v>
      </c>
      <c r="F36" s="311"/>
      <c r="G36" s="311">
        <f t="shared" si="27"/>
        <v>1.7685360707125297</v>
      </c>
      <c r="H36" s="311">
        <f t="shared" si="27"/>
        <v>5.9460720096044799E-2</v>
      </c>
      <c r="I36" s="311">
        <f t="shared" si="27"/>
        <v>1.6490032091914231</v>
      </c>
      <c r="J36" s="311">
        <f t="shared" si="27"/>
        <v>3.4769999999999976</v>
      </c>
      <c r="K36" s="311"/>
      <c r="L36" s="311">
        <f t="shared" si="27"/>
        <v>1.9767990449063473</v>
      </c>
      <c r="M36" s="311">
        <f t="shared" si="27"/>
        <v>5.894055548717371E-2</v>
      </c>
      <c r="N36" s="311">
        <f t="shared" si="27"/>
        <v>1.6092603996064754</v>
      </c>
      <c r="O36" s="311">
        <f t="shared" si="27"/>
        <v>3.644999999999996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1.6896214570358999E-2</v>
      </c>
      <c r="C43" s="302">
        <v>7.1206414341975846E-5</v>
      </c>
      <c r="D43" s="302">
        <v>1.3650035638836879E-2</v>
      </c>
      <c r="E43" s="302">
        <f>SUM(B43:D43)</f>
        <v>3.0617456623537855E-2</v>
      </c>
      <c r="F43" s="303"/>
      <c r="G43" s="302">
        <v>9.0100723043675432E-2</v>
      </c>
      <c r="H43" s="302">
        <v>1.136142108396559E-3</v>
      </c>
      <c r="I43" s="302">
        <v>0</v>
      </c>
      <c r="J43" s="302">
        <f>SUM(G43:I43)</f>
        <v>9.1236865152071994E-2</v>
      </c>
      <c r="K43" s="303"/>
      <c r="L43" s="302">
        <v>3.637178892071237E-2</v>
      </c>
      <c r="M43" s="302">
        <v>5.273941601153416E-4</v>
      </c>
      <c r="N43" s="302">
        <v>0</v>
      </c>
      <c r="O43" s="302">
        <f>SUM(L43:N43)</f>
        <v>3.6899183080827708E-2</v>
      </c>
    </row>
    <row r="44" spans="1:15" s="236" customFormat="1" x14ac:dyDescent="0.2">
      <c r="A44" s="237" t="str">
        <f>name!E$5</f>
        <v>Professional occupations</v>
      </c>
      <c r="B44" s="302">
        <v>1.8635727758395816E-2</v>
      </c>
      <c r="C44" s="302">
        <v>2.7973147360180526E-4</v>
      </c>
      <c r="D44" s="302">
        <v>1.0436037702955016E-2</v>
      </c>
      <c r="E44" s="302">
        <f t="shared" ref="E44:E51" si="28">SUM(B44:D44)</f>
        <v>2.9351496934952637E-2</v>
      </c>
      <c r="F44" s="303"/>
      <c r="G44" s="302">
        <v>9.7967897383306732E-2</v>
      </c>
      <c r="H44" s="302">
        <v>2.900848446074774E-3</v>
      </c>
      <c r="I44" s="302">
        <v>0</v>
      </c>
      <c r="J44" s="302">
        <f t="shared" ref="J44:J46" si="29">SUM(G44:I44)</f>
        <v>0.1008687458293815</v>
      </c>
      <c r="K44" s="303"/>
      <c r="L44" s="302">
        <v>4.5067651826773969E-2</v>
      </c>
      <c r="M44" s="302">
        <v>1.3162783512976166E-3</v>
      </c>
      <c r="N44" s="302">
        <v>0</v>
      </c>
      <c r="O44" s="302">
        <f t="shared" ref="O44:O51" si="30">SUM(L44:N44)</f>
        <v>4.6383930178071589E-2</v>
      </c>
    </row>
    <row r="45" spans="1:15" s="236" customFormat="1" x14ac:dyDescent="0.2">
      <c r="A45" s="237" t="str">
        <f>name!E$6</f>
        <v>Associate professional occupations</v>
      </c>
      <c r="B45" s="302">
        <v>1.4511570599408235E-2</v>
      </c>
      <c r="C45" s="302">
        <v>1.7423241009559986E-4</v>
      </c>
      <c r="D45" s="302">
        <v>5.9354129098893081E-3</v>
      </c>
      <c r="E45" s="302">
        <f t="shared" si="28"/>
        <v>2.0621215919393143E-2</v>
      </c>
      <c r="F45" s="303"/>
      <c r="G45" s="302">
        <v>8.8615737825036248E-2</v>
      </c>
      <c r="H45" s="302">
        <v>1.6805761019062877E-3</v>
      </c>
      <c r="I45" s="302">
        <v>0</v>
      </c>
      <c r="J45" s="302">
        <f t="shared" si="29"/>
        <v>9.029631392694254E-2</v>
      </c>
      <c r="K45" s="303"/>
      <c r="L45" s="302">
        <v>3.6516428521544582E-2</v>
      </c>
      <c r="M45" s="302">
        <v>6.8028209892596328E-4</v>
      </c>
      <c r="N45" s="302">
        <v>0</v>
      </c>
      <c r="O45" s="302">
        <f t="shared" si="30"/>
        <v>3.7196710620470544E-2</v>
      </c>
    </row>
    <row r="46" spans="1:15" s="236" customFormat="1" x14ac:dyDescent="0.2">
      <c r="A46" s="237" t="str">
        <f>name!E$7</f>
        <v>Administrative and secretarial occupations</v>
      </c>
      <c r="B46" s="302">
        <v>2.4389224211880073E-3</v>
      </c>
      <c r="C46" s="302">
        <v>3.5654830927916547E-4</v>
      </c>
      <c r="D46" s="302">
        <v>2.7672111425429487E-3</v>
      </c>
      <c r="E46" s="302">
        <f t="shared" si="28"/>
        <v>5.5626818730101215E-3</v>
      </c>
      <c r="F46" s="303"/>
      <c r="G46" s="302">
        <v>2.8581310929782545E-2</v>
      </c>
      <c r="H46" s="302">
        <v>2.4496037090612831E-3</v>
      </c>
      <c r="I46" s="302">
        <v>0</v>
      </c>
      <c r="J46" s="302">
        <f t="shared" si="29"/>
        <v>3.1030914638843828E-2</v>
      </c>
      <c r="K46" s="303"/>
      <c r="L46" s="302">
        <v>1.1613624437680032E-2</v>
      </c>
      <c r="M46" s="302">
        <v>8.4461345470285417E-4</v>
      </c>
      <c r="N46" s="302">
        <v>0</v>
      </c>
      <c r="O46" s="302">
        <f t="shared" si="30"/>
        <v>1.2458237892382887E-2</v>
      </c>
    </row>
    <row r="47" spans="1:15" s="236" customFormat="1" x14ac:dyDescent="0.2">
      <c r="A47" s="237" t="str">
        <f>name!E$8</f>
        <v>Skilled trades occupations</v>
      </c>
      <c r="B47" s="302">
        <v>2.4667788119059376E-2</v>
      </c>
      <c r="C47" s="302">
        <v>6.4175741371599434E-5</v>
      </c>
      <c r="D47" s="302">
        <v>2.5885788757053673E-2</v>
      </c>
      <c r="E47" s="302">
        <f t="shared" si="28"/>
        <v>5.0617752617484649E-2</v>
      </c>
      <c r="F47" s="303"/>
      <c r="G47" s="302">
        <v>9.3608061183130184E-2</v>
      </c>
      <c r="H47" s="302">
        <v>6.9736165558255717E-4</v>
      </c>
      <c r="I47" s="302">
        <v>0</v>
      </c>
      <c r="J47" s="302">
        <f>SUM(G47:I47)</f>
        <v>9.4305422838712738E-2</v>
      </c>
      <c r="K47" s="303"/>
      <c r="L47" s="302">
        <v>2.8755076962250378E-2</v>
      </c>
      <c r="M47" s="302">
        <v>5.3709587825634712E-4</v>
      </c>
      <c r="N47" s="302">
        <v>0</v>
      </c>
      <c r="O47" s="302">
        <f t="shared" si="30"/>
        <v>2.9292172840506725E-2</v>
      </c>
    </row>
    <row r="48" spans="1:15" s="236" customFormat="1" x14ac:dyDescent="0.2">
      <c r="A48" s="237" t="str">
        <f>name!E$9</f>
        <v>Caring, leisure and other service occupations</v>
      </c>
      <c r="B48" s="302">
        <v>3.3424492908363987E-3</v>
      </c>
      <c r="C48" s="302">
        <v>3.4426859089198042E-4</v>
      </c>
      <c r="D48" s="302">
        <v>8.2269927781417984E-4</v>
      </c>
      <c r="E48" s="302">
        <f t="shared" si="28"/>
        <v>4.5094171595425588E-3</v>
      </c>
      <c r="F48" s="303"/>
      <c r="G48" s="302">
        <v>1.084998592777677E-2</v>
      </c>
      <c r="H48" s="302">
        <v>2.2581556782456267E-3</v>
      </c>
      <c r="I48" s="302">
        <v>0</v>
      </c>
      <c r="J48" s="302">
        <f t="shared" ref="J48:J51" si="31">SUM(G48:I48)</f>
        <v>1.3108141606022396E-2</v>
      </c>
      <c r="K48" s="303"/>
      <c r="L48" s="302">
        <v>3.7901813500624375E-3</v>
      </c>
      <c r="M48" s="302">
        <v>7.2432288756403454E-4</v>
      </c>
      <c r="N48" s="302">
        <v>0</v>
      </c>
      <c r="O48" s="302">
        <f t="shared" si="30"/>
        <v>4.5145042376264722E-3</v>
      </c>
    </row>
    <row r="49" spans="1:15" s="236" customFormat="1" x14ac:dyDescent="0.2">
      <c r="A49" s="237" t="str">
        <f>name!E$10</f>
        <v>Sales and customer service occupations</v>
      </c>
      <c r="B49" s="302">
        <v>2.1148181256984955E-3</v>
      </c>
      <c r="C49" s="302">
        <v>3.8757112276025646E-4</v>
      </c>
      <c r="D49" s="302">
        <v>1.9657089980657343E-3</v>
      </c>
      <c r="E49" s="302">
        <f t="shared" si="28"/>
        <v>4.4680982465244868E-3</v>
      </c>
      <c r="F49" s="303"/>
      <c r="G49" s="302">
        <v>1.1126549855215901E-2</v>
      </c>
      <c r="H49" s="302">
        <v>2.6856950918963908E-3</v>
      </c>
      <c r="I49" s="302">
        <v>0</v>
      </c>
      <c r="J49" s="302">
        <f t="shared" si="31"/>
        <v>1.3812244947112293E-2</v>
      </c>
      <c r="K49" s="303"/>
      <c r="L49" s="302">
        <v>4.6098565021700753E-3</v>
      </c>
      <c r="M49" s="302">
        <v>1.0936997697355328E-3</v>
      </c>
      <c r="N49" s="302">
        <v>0</v>
      </c>
      <c r="O49" s="302">
        <f t="shared" si="30"/>
        <v>5.7035562719056077E-3</v>
      </c>
    </row>
    <row r="50" spans="1:15" s="236" customFormat="1" x14ac:dyDescent="0.2">
      <c r="A50" s="237" t="str">
        <f>name!E$11</f>
        <v>Process, plant and machine operatives</v>
      </c>
      <c r="B50" s="302">
        <v>1.6997029508121767E-2</v>
      </c>
      <c r="C50" s="302">
        <v>9.0063218338930819E-5</v>
      </c>
      <c r="D50" s="302">
        <v>1.6010362450193192E-2</v>
      </c>
      <c r="E50" s="302">
        <f t="shared" si="28"/>
        <v>3.3097455176653891E-2</v>
      </c>
      <c r="F50" s="303"/>
      <c r="G50" s="302">
        <v>5.6598241004091575E-2</v>
      </c>
      <c r="H50" s="302">
        <v>1.7613650924946248E-3</v>
      </c>
      <c r="I50" s="302">
        <v>0</v>
      </c>
      <c r="J50" s="302">
        <f t="shared" si="31"/>
        <v>5.8359606096586199E-2</v>
      </c>
      <c r="K50" s="303"/>
      <c r="L50" s="302">
        <v>1.3845730258379225E-2</v>
      </c>
      <c r="M50" s="302">
        <v>8.1136065423084768E-4</v>
      </c>
      <c r="N50" s="302">
        <v>0</v>
      </c>
      <c r="O50" s="302">
        <f t="shared" si="30"/>
        <v>1.4657090912610072E-2</v>
      </c>
    </row>
    <row r="51" spans="1:15" s="236" customFormat="1" x14ac:dyDescent="0.2">
      <c r="A51" s="237" t="str">
        <f>name!E$12</f>
        <v>Elementary occupations</v>
      </c>
      <c r="B51" s="302">
        <v>1.6998274333961437E-3</v>
      </c>
      <c r="C51" s="302">
        <v>4.0611576281720363E-4</v>
      </c>
      <c r="D51" s="302">
        <v>3.9048482252687672E-2</v>
      </c>
      <c r="E51" s="302">
        <f t="shared" si="28"/>
        <v>4.1154425448901022E-2</v>
      </c>
      <c r="F51" s="303"/>
      <c r="G51" s="302">
        <v>4.7541729149033502E-3</v>
      </c>
      <c r="H51" s="302">
        <v>2.2275720494240227E-3</v>
      </c>
      <c r="I51" s="302">
        <v>0</v>
      </c>
      <c r="J51" s="302">
        <f t="shared" si="31"/>
        <v>6.981744964327373E-3</v>
      </c>
      <c r="K51" s="303"/>
      <c r="L51" s="302">
        <v>1.0532518535482172E-3</v>
      </c>
      <c r="M51" s="302">
        <v>8.4136211205015248E-4</v>
      </c>
      <c r="N51" s="302">
        <v>0</v>
      </c>
      <c r="O51" s="302">
        <f t="shared" si="30"/>
        <v>1.8946139655983698E-3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0.10130434782646322</v>
      </c>
      <c r="C53" s="311">
        <f t="shared" ref="C53:E53" si="32">SUM(C43:C51)</f>
        <v>2.1739130434985173E-3</v>
      </c>
      <c r="D53" s="311">
        <f t="shared" si="32"/>
        <v>0.11652173913003859</v>
      </c>
      <c r="E53" s="311">
        <f t="shared" si="32"/>
        <v>0.22000000000000039</v>
      </c>
      <c r="F53" s="311"/>
      <c r="G53" s="311">
        <f t="shared" ref="G53:J53" si="33">SUM(G43:G51)</f>
        <v>0.48220268006691874</v>
      </c>
      <c r="H53" s="311">
        <f t="shared" si="33"/>
        <v>1.7797319933082124E-2</v>
      </c>
      <c r="I53" s="311">
        <f t="shared" si="33"/>
        <v>0</v>
      </c>
      <c r="J53" s="311">
        <f t="shared" si="33"/>
        <v>0.50000000000000089</v>
      </c>
      <c r="K53" s="311"/>
      <c r="L53" s="311">
        <f t="shared" ref="L53:O53" si="34">SUM(L43:L51)</f>
        <v>0.18162359063312128</v>
      </c>
      <c r="M53" s="311">
        <f t="shared" si="34"/>
        <v>7.3764093668786902E-3</v>
      </c>
      <c r="N53" s="311">
        <f t="shared" si="34"/>
        <v>0</v>
      </c>
      <c r="O53" s="311">
        <f t="shared" si="34"/>
        <v>0.18899999999999997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0.19313933286247598</v>
      </c>
      <c r="C60" s="302">
        <v>1.0379777257791004E-2</v>
      </c>
      <c r="D60" s="302">
        <v>2.5457782534923864E-2</v>
      </c>
      <c r="E60" s="302">
        <f>SUM(B60:D60)</f>
        <v>0.22897689265519083</v>
      </c>
      <c r="F60" s="303"/>
      <c r="G60" s="302">
        <v>0.23122560768056696</v>
      </c>
      <c r="H60" s="302">
        <v>1.9906277796869945E-2</v>
      </c>
      <c r="I60" s="302">
        <v>1.4170322258987371E-2</v>
      </c>
      <c r="J60" s="302">
        <f>SUM(G60:I60)</f>
        <v>0.26530220773642427</v>
      </c>
      <c r="K60" s="303"/>
      <c r="L60" s="302">
        <v>0.21343547147963066</v>
      </c>
      <c r="M60" s="302">
        <v>1.6632022489292984E-2</v>
      </c>
      <c r="N60" s="302">
        <v>1.478533315361668E-2</v>
      </c>
      <c r="O60" s="302">
        <f>SUM(L60:N60)</f>
        <v>0.24485282712254033</v>
      </c>
    </row>
    <row r="61" spans="1:15" s="236" customFormat="1" x14ac:dyDescent="0.2">
      <c r="A61" s="237" t="str">
        <f>name!E$5</f>
        <v>Professional occupations</v>
      </c>
      <c r="B61" s="302">
        <v>0.19013350767407947</v>
      </c>
      <c r="C61" s="302">
        <v>1.0005343021289949E-2</v>
      </c>
      <c r="D61" s="302">
        <v>1.5392364297037076E-2</v>
      </c>
      <c r="E61" s="302">
        <f t="shared" ref="E61:E68" si="35">SUM(B61:D61)</f>
        <v>0.21553121499240649</v>
      </c>
      <c r="F61" s="303"/>
      <c r="G61" s="302">
        <v>0.25905405983519209</v>
      </c>
      <c r="H61" s="302">
        <v>1.5049903243847803E-2</v>
      </c>
      <c r="I61" s="302">
        <v>1.1821946796589917E-2</v>
      </c>
      <c r="J61" s="302">
        <f t="shared" ref="J61:J63" si="36">SUM(G61:I61)</f>
        <v>0.28592590987562982</v>
      </c>
      <c r="K61" s="303"/>
      <c r="L61" s="302">
        <v>0.34375249635085164</v>
      </c>
      <c r="M61" s="302">
        <v>1.3586915792045564E-2</v>
      </c>
      <c r="N61" s="302">
        <v>7.9634063111233382E-3</v>
      </c>
      <c r="O61" s="302">
        <f t="shared" ref="O61:O68" si="37">SUM(L61:N61)</f>
        <v>0.36530281845402057</v>
      </c>
    </row>
    <row r="62" spans="1:15" s="236" customFormat="1" x14ac:dyDescent="0.2">
      <c r="A62" s="237" t="str">
        <f>name!E$6</f>
        <v>Associate professional occupations</v>
      </c>
      <c r="B62" s="302">
        <v>0.25306129034858554</v>
      </c>
      <c r="C62" s="302">
        <v>1.9170276374440954E-2</v>
      </c>
      <c r="D62" s="302">
        <v>1.1278469225759017E-2</v>
      </c>
      <c r="E62" s="302">
        <f t="shared" si="35"/>
        <v>0.28351003594878554</v>
      </c>
      <c r="F62" s="303"/>
      <c r="G62" s="302">
        <v>0.3118928099618396</v>
      </c>
      <c r="H62" s="302">
        <v>2.4661788984444748E-2</v>
      </c>
      <c r="I62" s="302">
        <v>6.6117069405692832E-3</v>
      </c>
      <c r="J62" s="302">
        <f t="shared" si="36"/>
        <v>0.34316630588685365</v>
      </c>
      <c r="K62" s="303"/>
      <c r="L62" s="302">
        <v>0.33351465460158258</v>
      </c>
      <c r="M62" s="302">
        <v>1.7723018149904287E-2</v>
      </c>
      <c r="N62" s="302">
        <v>5.3377237088337503E-3</v>
      </c>
      <c r="O62" s="302">
        <f t="shared" si="37"/>
        <v>0.3565753964603206</v>
      </c>
    </row>
    <row r="63" spans="1:15" s="236" customFormat="1" x14ac:dyDescent="0.2">
      <c r="A63" s="237" t="str">
        <f>name!E$7</f>
        <v>Administrative and secretarial occupations</v>
      </c>
      <c r="B63" s="302">
        <v>0.18691536879530973</v>
      </c>
      <c r="C63" s="302">
        <v>3.899159096800963E-2</v>
      </c>
      <c r="D63" s="302">
        <v>6.7149175725931395E-3</v>
      </c>
      <c r="E63" s="302">
        <f t="shared" si="35"/>
        <v>0.2326218773359125</v>
      </c>
      <c r="F63" s="303"/>
      <c r="G63" s="302">
        <v>0.20195304372354178</v>
      </c>
      <c r="H63" s="302">
        <v>3.6893216478543371E-2</v>
      </c>
      <c r="I63" s="302">
        <v>3.9396791420480025E-3</v>
      </c>
      <c r="J63" s="302">
        <f t="shared" si="36"/>
        <v>0.24278593934413317</v>
      </c>
      <c r="K63" s="303"/>
      <c r="L63" s="302">
        <v>0.21615443690870345</v>
      </c>
      <c r="M63" s="302">
        <v>1.8568550484140935E-2</v>
      </c>
      <c r="N63" s="302">
        <v>3.9554397003688452E-3</v>
      </c>
      <c r="O63" s="302">
        <f t="shared" si="37"/>
        <v>0.23867842709321324</v>
      </c>
    </row>
    <row r="64" spans="1:15" s="236" customFormat="1" x14ac:dyDescent="0.2">
      <c r="A64" s="237" t="str">
        <f>name!E$8</f>
        <v>Skilled trades occupations</v>
      </c>
      <c r="B64" s="302">
        <v>0.43214298464180068</v>
      </c>
      <c r="C64" s="302">
        <v>3.2520274500499928E-2</v>
      </c>
      <c r="D64" s="302">
        <v>7.5461028633771202E-2</v>
      </c>
      <c r="E64" s="302">
        <f t="shared" si="35"/>
        <v>0.5401242877760718</v>
      </c>
      <c r="F64" s="303"/>
      <c r="G64" s="302">
        <v>0.32780705744320016</v>
      </c>
      <c r="H64" s="302">
        <v>3.0755564450133471E-2</v>
      </c>
      <c r="I64" s="302">
        <v>2.4197494192835414E-2</v>
      </c>
      <c r="J64" s="302">
        <f>SUM(G64:I64)</f>
        <v>0.38276011608616906</v>
      </c>
      <c r="K64" s="303"/>
      <c r="L64" s="302">
        <v>0.27229379043835988</v>
      </c>
      <c r="M64" s="302">
        <v>2.7049151410467619E-2</v>
      </c>
      <c r="N64" s="302">
        <v>2.12205327795504E-2</v>
      </c>
      <c r="O64" s="302">
        <f t="shared" si="37"/>
        <v>0.32056347462837786</v>
      </c>
    </row>
    <row r="65" spans="1:15" s="236" customFormat="1" x14ac:dyDescent="0.2">
      <c r="A65" s="237" t="str">
        <f>name!E$9</f>
        <v>Caring, leisure and other service occupations</v>
      </c>
      <c r="B65" s="302">
        <v>2.464610646367256E-2</v>
      </c>
      <c r="C65" s="302">
        <v>3.9836536462749764E-3</v>
      </c>
      <c r="D65" s="302">
        <v>4.2171910009404373E-3</v>
      </c>
      <c r="E65" s="302">
        <f t="shared" si="35"/>
        <v>3.2846951110887972E-2</v>
      </c>
      <c r="F65" s="303"/>
      <c r="G65" s="302">
        <v>2.8431512401940501E-2</v>
      </c>
      <c r="H65" s="302">
        <v>4.4064579902684444E-3</v>
      </c>
      <c r="I65" s="302">
        <v>3.9353158906097179E-3</v>
      </c>
      <c r="J65" s="302">
        <f t="shared" ref="J65:J68" si="38">SUM(G65:I65)</f>
        <v>3.6773286282818667E-2</v>
      </c>
      <c r="K65" s="303"/>
      <c r="L65" s="302">
        <v>2.6506605976815374E-2</v>
      </c>
      <c r="M65" s="302">
        <v>2.9707959848135853E-3</v>
      </c>
      <c r="N65" s="302">
        <v>4.7287884923694198E-3</v>
      </c>
      <c r="O65" s="302">
        <f t="shared" si="37"/>
        <v>3.4206190453998378E-2</v>
      </c>
    </row>
    <row r="66" spans="1:15" s="236" customFormat="1" x14ac:dyDescent="0.2">
      <c r="A66" s="237" t="str">
        <f>name!E$10</f>
        <v>Sales and customer service occupations</v>
      </c>
      <c r="B66" s="302">
        <v>4.9673805771481352E-2</v>
      </c>
      <c r="C66" s="302">
        <v>3.4207581868950412E-2</v>
      </c>
      <c r="D66" s="302">
        <v>6.9984442013624835E-3</v>
      </c>
      <c r="E66" s="302">
        <f t="shared" si="35"/>
        <v>9.0879831841794254E-2</v>
      </c>
      <c r="F66" s="303"/>
      <c r="G66" s="302">
        <v>5.0399169885488516E-2</v>
      </c>
      <c r="H66" s="302">
        <v>3.3291585904031341E-2</v>
      </c>
      <c r="I66" s="302">
        <v>3.8554067901779448E-3</v>
      </c>
      <c r="J66" s="302">
        <f t="shared" si="38"/>
        <v>8.75461625796978E-2</v>
      </c>
      <c r="K66" s="303"/>
      <c r="L66" s="302">
        <v>5.4916232249417801E-2</v>
      </c>
      <c r="M66" s="302">
        <v>2.3372421687731994E-2</v>
      </c>
      <c r="N66" s="302">
        <v>3.2786508650822464E-3</v>
      </c>
      <c r="O66" s="302">
        <f t="shared" si="37"/>
        <v>8.1567304802232038E-2</v>
      </c>
    </row>
    <row r="67" spans="1:15" s="236" customFormat="1" x14ac:dyDescent="0.2">
      <c r="A67" s="237" t="str">
        <f>name!E$11</f>
        <v>Process, plant and machine operatives</v>
      </c>
      <c r="B67" s="302">
        <v>1.1738299105629855</v>
      </c>
      <c r="C67" s="302">
        <v>0.14717517136423489</v>
      </c>
      <c r="D67" s="302">
        <v>2.2591004434137547E-2</v>
      </c>
      <c r="E67" s="302">
        <f t="shared" si="35"/>
        <v>1.3435960863613579</v>
      </c>
      <c r="F67" s="303"/>
      <c r="G67" s="302">
        <v>0.90482385456713121</v>
      </c>
      <c r="H67" s="302">
        <v>0.15697533687056625</v>
      </c>
      <c r="I67" s="302">
        <v>1.3508645756027747E-2</v>
      </c>
      <c r="J67" s="302">
        <f t="shared" si="38"/>
        <v>1.0753078371937252</v>
      </c>
      <c r="K67" s="303"/>
      <c r="L67" s="302">
        <v>0.73624373765890483</v>
      </c>
      <c r="M67" s="302">
        <v>0.1465002028173979</v>
      </c>
      <c r="N67" s="302">
        <v>1.5764818234370835E-2</v>
      </c>
      <c r="O67" s="302">
        <f t="shared" si="37"/>
        <v>0.89850875871067348</v>
      </c>
    </row>
    <row r="68" spans="1:15" s="236" customFormat="1" x14ac:dyDescent="0.2">
      <c r="A68" s="237" t="str">
        <f>name!E$12</f>
        <v>Elementary occupations</v>
      </c>
      <c r="B68" s="302">
        <v>0.53954810752261351</v>
      </c>
      <c r="C68" s="302">
        <v>6.7508886235296842E-2</v>
      </c>
      <c r="D68" s="302">
        <v>6.8558282196767824E-3</v>
      </c>
      <c r="E68" s="302">
        <f t="shared" si="35"/>
        <v>0.61391282197758712</v>
      </c>
      <c r="F68" s="303"/>
      <c r="G68" s="302">
        <v>0.40910495570206162</v>
      </c>
      <c r="H68" s="302">
        <v>5.9533575611922199E-2</v>
      </c>
      <c r="I68" s="302">
        <v>2.7937037005648976E-3</v>
      </c>
      <c r="J68" s="302">
        <f t="shared" si="38"/>
        <v>0.47143223501454873</v>
      </c>
      <c r="K68" s="303"/>
      <c r="L68" s="302">
        <v>0.47208779908126036</v>
      </c>
      <c r="M68" s="302">
        <v>0.10152203408925582</v>
      </c>
      <c r="N68" s="302">
        <v>1.0134969104097667E-2</v>
      </c>
      <c r="O68" s="302">
        <f t="shared" si="37"/>
        <v>0.58374480227461378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3.0430904146430042</v>
      </c>
      <c r="C70" s="311">
        <f t="shared" ref="C70:E70" si="39">SUM(C60:C68)</f>
        <v>0.36394255523678853</v>
      </c>
      <c r="D70" s="311">
        <f t="shared" si="39"/>
        <v>0.17496703012020157</v>
      </c>
      <c r="E70" s="311">
        <f t="shared" si="39"/>
        <v>3.5819999999999945</v>
      </c>
      <c r="F70" s="311"/>
      <c r="G70" s="311">
        <f t="shared" ref="G70:J70" si="40">SUM(G60:G68)</f>
        <v>2.7246920712009626</v>
      </c>
      <c r="H70" s="311">
        <f t="shared" si="40"/>
        <v>0.38147370733062758</v>
      </c>
      <c r="I70" s="311">
        <f t="shared" si="40"/>
        <v>8.483422146841027E-2</v>
      </c>
      <c r="J70" s="311">
        <f t="shared" si="40"/>
        <v>3.1910000000000007</v>
      </c>
      <c r="K70" s="311"/>
      <c r="L70" s="311">
        <f t="shared" ref="L70:O70" si="41">SUM(L60:L68)</f>
        <v>2.6689052247455263</v>
      </c>
      <c r="M70" s="311">
        <f t="shared" si="41"/>
        <v>0.36792511290505064</v>
      </c>
      <c r="N70" s="311">
        <f t="shared" si="41"/>
        <v>8.7169662349413202E-2</v>
      </c>
      <c r="O70" s="311">
        <f t="shared" si="41"/>
        <v>3.1239999999999903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0.72575823193003486</v>
      </c>
      <c r="C77" s="302">
        <v>4.5726297752961359E-2</v>
      </c>
      <c r="D77" s="302">
        <v>6.7346939292540098E-2</v>
      </c>
      <c r="E77" s="302">
        <f>SUM(B77:D77)</f>
        <v>0.83883146897553629</v>
      </c>
      <c r="F77" s="303"/>
      <c r="G77" s="302">
        <v>0.68578656100324598</v>
      </c>
      <c r="H77" s="302">
        <v>6.1156981272933168E-2</v>
      </c>
      <c r="I77" s="302">
        <v>5.9096677555438189E-2</v>
      </c>
      <c r="J77" s="302">
        <f>SUM(G77:I77)</f>
        <v>0.80604021983161733</v>
      </c>
      <c r="K77" s="303"/>
      <c r="L77" s="302">
        <v>0.61575620318518753</v>
      </c>
      <c r="M77" s="302">
        <v>7.0545381597726053E-2</v>
      </c>
      <c r="N77" s="302">
        <v>5.9302758728940218E-2</v>
      </c>
      <c r="O77" s="302">
        <f>SUM(L77:N77)</f>
        <v>0.74560434351185378</v>
      </c>
    </row>
    <row r="78" spans="1:15" s="236" customFormat="1" x14ac:dyDescent="0.2">
      <c r="A78" s="237" t="str">
        <f>name!E$5</f>
        <v>Professional occupations</v>
      </c>
      <c r="B78" s="302">
        <v>1.3207633219468597</v>
      </c>
      <c r="C78" s="302">
        <v>3.905519873454625E-2</v>
      </c>
      <c r="D78" s="302">
        <v>8.6864901594724875E-2</v>
      </c>
      <c r="E78" s="302">
        <f t="shared" ref="E78:E85" si="42">SUM(B78:D78)</f>
        <v>1.4466834222761309</v>
      </c>
      <c r="F78" s="303"/>
      <c r="G78" s="302">
        <v>1.3487452862014619</v>
      </c>
      <c r="H78" s="302">
        <v>5.1166751674678122E-2</v>
      </c>
      <c r="I78" s="302">
        <v>4.3980673992143067E-2</v>
      </c>
      <c r="J78" s="302">
        <f t="shared" ref="J78:J80" si="43">SUM(G78:I78)</f>
        <v>1.4438927118682832</v>
      </c>
      <c r="K78" s="303"/>
      <c r="L78" s="302">
        <v>1.753754743065963</v>
      </c>
      <c r="M78" s="302">
        <v>5.7817981037367273E-2</v>
      </c>
      <c r="N78" s="302">
        <v>3.6564536599753138E-2</v>
      </c>
      <c r="O78" s="302">
        <f t="shared" ref="O78:O85" si="44">SUM(L78:N78)</f>
        <v>1.8481372607030835</v>
      </c>
    </row>
    <row r="79" spans="1:15" s="236" customFormat="1" x14ac:dyDescent="0.2">
      <c r="A79" s="237" t="str">
        <f>name!E$6</f>
        <v>Associate professional occupations</v>
      </c>
      <c r="B79" s="302">
        <v>0.69847528122449121</v>
      </c>
      <c r="C79" s="302">
        <v>4.3347505156752439E-2</v>
      </c>
      <c r="D79" s="302">
        <v>2.639941141324836E-2</v>
      </c>
      <c r="E79" s="302">
        <f t="shared" si="42"/>
        <v>0.76822219779449197</v>
      </c>
      <c r="F79" s="303"/>
      <c r="G79" s="302">
        <v>0.69028252174315619</v>
      </c>
      <c r="H79" s="302">
        <v>3.9708641981403267E-2</v>
      </c>
      <c r="I79" s="302">
        <v>1.6682514501344611E-2</v>
      </c>
      <c r="J79" s="302">
        <f t="shared" si="43"/>
        <v>0.74667367822590403</v>
      </c>
      <c r="K79" s="303"/>
      <c r="L79" s="302">
        <v>0.67627238487819141</v>
      </c>
      <c r="M79" s="302">
        <v>3.6782273673738389E-2</v>
      </c>
      <c r="N79" s="302">
        <v>1.8582589161583094E-2</v>
      </c>
      <c r="O79" s="302">
        <f t="shared" si="44"/>
        <v>0.73163724771351291</v>
      </c>
    </row>
    <row r="80" spans="1:15" s="236" customFormat="1" x14ac:dyDescent="0.2">
      <c r="A80" s="237" t="str">
        <f>name!E$7</f>
        <v>Administrative and secretarial occupations</v>
      </c>
      <c r="B80" s="302">
        <v>0.4260416057872784</v>
      </c>
      <c r="C80" s="302">
        <v>0.17144736511929959</v>
      </c>
      <c r="D80" s="302">
        <v>1.3613691220062792E-2</v>
      </c>
      <c r="E80" s="302">
        <f t="shared" si="42"/>
        <v>0.61110266212664088</v>
      </c>
      <c r="F80" s="303"/>
      <c r="G80" s="302">
        <v>0.38805657945863625</v>
      </c>
      <c r="H80" s="302">
        <v>0.13658572956993481</v>
      </c>
      <c r="I80" s="302">
        <v>1.6827466749898528E-2</v>
      </c>
      <c r="J80" s="302">
        <f t="shared" si="43"/>
        <v>0.54146977577846955</v>
      </c>
      <c r="K80" s="303"/>
      <c r="L80" s="302">
        <v>0.36120593977036386</v>
      </c>
      <c r="M80" s="302">
        <v>0.10684636564207725</v>
      </c>
      <c r="N80" s="302">
        <v>1.1065817513039868E-2</v>
      </c>
      <c r="O80" s="302">
        <f t="shared" si="44"/>
        <v>0.479118122925481</v>
      </c>
    </row>
    <row r="81" spans="1:15" s="236" customFormat="1" x14ac:dyDescent="0.2">
      <c r="A81" s="237" t="str">
        <f>name!E$8</f>
        <v>Skilled trades occupations</v>
      </c>
      <c r="B81" s="302">
        <v>1.8702521424497409</v>
      </c>
      <c r="C81" s="302">
        <v>3.8585529509844001E-2</v>
      </c>
      <c r="D81" s="302">
        <v>0.16402362098871268</v>
      </c>
      <c r="E81" s="302">
        <f t="shared" si="42"/>
        <v>2.0728612929482977</v>
      </c>
      <c r="F81" s="303"/>
      <c r="G81" s="302">
        <v>1.3124405550480687</v>
      </c>
      <c r="H81" s="302">
        <v>2.8368706355424159E-2</v>
      </c>
      <c r="I81" s="302">
        <v>7.0186923450941893E-2</v>
      </c>
      <c r="J81" s="302">
        <f>SUM(G81:I81)</f>
        <v>1.4109961848544346</v>
      </c>
      <c r="K81" s="303"/>
      <c r="L81" s="302">
        <v>1.0648939660403645</v>
      </c>
      <c r="M81" s="302">
        <v>2.6659015380122296E-2</v>
      </c>
      <c r="N81" s="302">
        <v>7.7031715412063384E-2</v>
      </c>
      <c r="O81" s="302">
        <f t="shared" si="44"/>
        <v>1.1685846968325502</v>
      </c>
    </row>
    <row r="82" spans="1:15" s="236" customFormat="1" x14ac:dyDescent="0.2">
      <c r="A82" s="237" t="str">
        <f>name!E$9</f>
        <v>Caring, leisure and other service occupations</v>
      </c>
      <c r="B82" s="302">
        <v>2.672998390987151E-2</v>
      </c>
      <c r="C82" s="302">
        <v>1.5035761477559074E-2</v>
      </c>
      <c r="D82" s="302">
        <v>1.0059550589811837E-2</v>
      </c>
      <c r="E82" s="302">
        <f t="shared" si="42"/>
        <v>5.1825295977242419E-2</v>
      </c>
      <c r="F82" s="303"/>
      <c r="G82" s="302">
        <v>2.2709174854233877E-2</v>
      </c>
      <c r="H82" s="302">
        <v>1.1267211564560406E-2</v>
      </c>
      <c r="I82" s="302">
        <v>1.554216992926288E-2</v>
      </c>
      <c r="J82" s="302">
        <f t="shared" ref="J82:J85" si="45">SUM(G82:I82)</f>
        <v>4.9518556348057158E-2</v>
      </c>
      <c r="K82" s="303"/>
      <c r="L82" s="302">
        <v>1.8413805599573594E-2</v>
      </c>
      <c r="M82" s="302">
        <v>8.5552680726867589E-3</v>
      </c>
      <c r="N82" s="302">
        <v>2.7975885380028303E-2</v>
      </c>
      <c r="O82" s="302">
        <f t="shared" si="44"/>
        <v>5.4944959052288661E-2</v>
      </c>
    </row>
    <row r="83" spans="1:15" s="236" customFormat="1" x14ac:dyDescent="0.2">
      <c r="A83" s="237" t="str">
        <f>name!E$10</f>
        <v>Sales and customer service occupations</v>
      </c>
      <c r="B83" s="302">
        <v>0.1545567373174859</v>
      </c>
      <c r="C83" s="302">
        <v>5.428952937586435E-2</v>
      </c>
      <c r="D83" s="302">
        <v>9.4150662161931967E-3</v>
      </c>
      <c r="E83" s="302">
        <f t="shared" si="42"/>
        <v>0.21826133290954344</v>
      </c>
      <c r="F83" s="303"/>
      <c r="G83" s="302">
        <v>0.13480289699533002</v>
      </c>
      <c r="H83" s="302">
        <v>5.4400021804469227E-2</v>
      </c>
      <c r="I83" s="302">
        <v>6.9709297826161662E-3</v>
      </c>
      <c r="J83" s="302">
        <f t="shared" si="45"/>
        <v>0.19617384858241541</v>
      </c>
      <c r="K83" s="303"/>
      <c r="L83" s="302">
        <v>0.12413701242916074</v>
      </c>
      <c r="M83" s="302">
        <v>8.0251813748157222E-2</v>
      </c>
      <c r="N83" s="302">
        <v>5.8176199594945502E-3</v>
      </c>
      <c r="O83" s="302">
        <f t="shared" si="44"/>
        <v>0.21020644613681252</v>
      </c>
    </row>
    <row r="84" spans="1:15" s="236" customFormat="1" x14ac:dyDescent="0.2">
      <c r="A84" s="237" t="str">
        <f>name!E$11</f>
        <v>Process, plant and machine operatives</v>
      </c>
      <c r="B84" s="302">
        <v>1.251651957162301</v>
      </c>
      <c r="C84" s="302">
        <v>5.5753674978393078E-2</v>
      </c>
      <c r="D84" s="302">
        <v>2.6640114272823808E-2</v>
      </c>
      <c r="E84" s="302">
        <f t="shared" si="42"/>
        <v>1.334045746413518</v>
      </c>
      <c r="F84" s="303"/>
      <c r="G84" s="302">
        <v>0.81312419040492645</v>
      </c>
      <c r="H84" s="302">
        <v>4.0703358237567169E-2</v>
      </c>
      <c r="I84" s="302">
        <v>1.5834750508104459E-2</v>
      </c>
      <c r="J84" s="302">
        <f t="shared" si="45"/>
        <v>0.86966229915059812</v>
      </c>
      <c r="K84" s="303"/>
      <c r="L84" s="302">
        <v>0.70564753196018593</v>
      </c>
      <c r="M84" s="302">
        <v>2.9421415221156658E-2</v>
      </c>
      <c r="N84" s="302">
        <v>1.6728180798055735E-2</v>
      </c>
      <c r="O84" s="302">
        <f t="shared" si="44"/>
        <v>0.75179712797939835</v>
      </c>
    </row>
    <row r="85" spans="1:15" s="236" customFormat="1" x14ac:dyDescent="0.2">
      <c r="A85" s="237" t="str">
        <f>name!E$12</f>
        <v>Elementary occupations</v>
      </c>
      <c r="B85" s="302">
        <v>0.24692055604102739</v>
      </c>
      <c r="C85" s="302">
        <v>3.3222820900674244E-2</v>
      </c>
      <c r="D85" s="302">
        <v>1.902320363690228E-2</v>
      </c>
      <c r="E85" s="302">
        <f t="shared" si="42"/>
        <v>0.29916658057860396</v>
      </c>
      <c r="F85" s="303"/>
      <c r="G85" s="302">
        <v>0.16017232743046872</v>
      </c>
      <c r="H85" s="302">
        <v>2.5562242554940013E-2</v>
      </c>
      <c r="I85" s="302">
        <v>1.2838155374801296E-2</v>
      </c>
      <c r="J85" s="302">
        <f t="shared" si="45"/>
        <v>0.19857272536021003</v>
      </c>
      <c r="K85" s="303"/>
      <c r="L85" s="302">
        <v>0.16138054969643084</v>
      </c>
      <c r="M85" s="302">
        <v>4.3853791837957075E-2</v>
      </c>
      <c r="N85" s="302">
        <v>1.873545361062948E-2</v>
      </c>
      <c r="O85" s="302">
        <f t="shared" si="44"/>
        <v>0.22396979514501739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6.7211498177690912</v>
      </c>
      <c r="C87" s="311">
        <f t="shared" ref="C87:E87" si="46">SUM(C77:C85)</f>
        <v>0.49646368300589439</v>
      </c>
      <c r="D87" s="311">
        <f t="shared" si="46"/>
        <v>0.42338649922501992</v>
      </c>
      <c r="E87" s="311">
        <f t="shared" si="46"/>
        <v>7.6410000000000062</v>
      </c>
      <c r="F87" s="311"/>
      <c r="G87" s="311">
        <f t="shared" ref="G87:J87" si="47">SUM(G77:G85)</f>
        <v>5.5561200931395289</v>
      </c>
      <c r="H87" s="311">
        <f t="shared" si="47"/>
        <v>0.44891964501591031</v>
      </c>
      <c r="I87" s="311">
        <f t="shared" si="47"/>
        <v>0.25796026184455112</v>
      </c>
      <c r="J87" s="311">
        <f t="shared" si="47"/>
        <v>6.2629999999999901</v>
      </c>
      <c r="K87" s="311"/>
      <c r="L87" s="311">
        <f t="shared" ref="L87:O87" si="48">SUM(L77:L85)</f>
        <v>5.4814621366254217</v>
      </c>
      <c r="M87" s="311">
        <f t="shared" si="48"/>
        <v>0.46073330621098896</v>
      </c>
      <c r="N87" s="311">
        <f t="shared" si="48"/>
        <v>0.27180455716358781</v>
      </c>
      <c r="O87" s="311">
        <f t="shared" si="48"/>
        <v>6.2139999999999986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1.8253718076006675</v>
      </c>
      <c r="C94" s="302">
        <v>7.1929339356811547E-2</v>
      </c>
      <c r="D94" s="302">
        <v>0.3736299820190252</v>
      </c>
      <c r="E94" s="302">
        <f>SUM(B94:D94)</f>
        <v>2.2709311289765042</v>
      </c>
      <c r="F94" s="303"/>
      <c r="G94" s="302">
        <v>2.2284460448201262</v>
      </c>
      <c r="H94" s="302">
        <v>0.19195323131725026</v>
      </c>
      <c r="I94" s="302">
        <v>0.29586403734002631</v>
      </c>
      <c r="J94" s="302">
        <f>SUM(G94:I94)</f>
        <v>2.7162633134774028</v>
      </c>
      <c r="K94" s="303"/>
      <c r="L94" s="302">
        <v>1.8476848066894687</v>
      </c>
      <c r="M94" s="302">
        <v>0.16642834727615452</v>
      </c>
      <c r="N94" s="302">
        <v>0.2682884533055771</v>
      </c>
      <c r="O94" s="302">
        <f>SUM(L94:N94)</f>
        <v>2.2824016072712006</v>
      </c>
    </row>
    <row r="95" spans="1:15" s="236" customFormat="1" x14ac:dyDescent="0.2">
      <c r="A95" s="237" t="str">
        <f>name!E$5</f>
        <v>Professional occupations</v>
      </c>
      <c r="B95" s="302">
        <v>3.0220583378253614</v>
      </c>
      <c r="C95" s="302">
        <v>6.8397911456422031E-2</v>
      </c>
      <c r="D95" s="302">
        <v>0.20102058945353746</v>
      </c>
      <c r="E95" s="302">
        <f t="shared" ref="E95:E102" si="49">SUM(B95:D95)</f>
        <v>3.2914768387353206</v>
      </c>
      <c r="F95" s="303"/>
      <c r="G95" s="302">
        <v>4.0138425704437743</v>
      </c>
      <c r="H95" s="302">
        <v>0.1790763350946214</v>
      </c>
      <c r="I95" s="302">
        <v>0.156634442525731</v>
      </c>
      <c r="J95" s="302">
        <f t="shared" ref="J95:J97" si="50">SUM(G95:I95)</f>
        <v>4.3495533480641271</v>
      </c>
      <c r="K95" s="303"/>
      <c r="L95" s="302">
        <v>4.7630846250876182</v>
      </c>
      <c r="M95" s="302">
        <v>0.16200663388810102</v>
      </c>
      <c r="N95" s="302">
        <v>0.1111073882078448</v>
      </c>
      <c r="O95" s="302">
        <f t="shared" ref="O95:O102" si="51">SUM(L95:N95)</f>
        <v>5.0361986471835642</v>
      </c>
    </row>
    <row r="96" spans="1:15" s="236" customFormat="1" x14ac:dyDescent="0.2">
      <c r="A96" s="237" t="str">
        <f>name!E$6</f>
        <v>Associate professional occupations</v>
      </c>
      <c r="B96" s="302">
        <v>1.9138561868230091</v>
      </c>
      <c r="C96" s="302">
        <v>9.6984607688666971E-2</v>
      </c>
      <c r="D96" s="302">
        <v>0.15812111766143253</v>
      </c>
      <c r="E96" s="302">
        <f t="shared" si="49"/>
        <v>2.1689619121731085</v>
      </c>
      <c r="F96" s="303"/>
      <c r="G96" s="302">
        <v>2.4212955699632768</v>
      </c>
      <c r="H96" s="302">
        <v>0.21543300857367315</v>
      </c>
      <c r="I96" s="302">
        <v>0.11498169929245924</v>
      </c>
      <c r="J96" s="302">
        <f t="shared" si="50"/>
        <v>2.7517102778294094</v>
      </c>
      <c r="K96" s="303"/>
      <c r="L96" s="302">
        <v>2.1786513366090938</v>
      </c>
      <c r="M96" s="302">
        <v>0.15196214979611711</v>
      </c>
      <c r="N96" s="302">
        <v>0.11040169088878744</v>
      </c>
      <c r="O96" s="302">
        <f t="shared" si="51"/>
        <v>2.4410151772939983</v>
      </c>
    </row>
    <row r="97" spans="1:15" s="236" customFormat="1" x14ac:dyDescent="0.2">
      <c r="A97" s="237" t="str">
        <f>name!E$7</f>
        <v>Administrative and secretarial occupations</v>
      </c>
      <c r="B97" s="302">
        <v>1.4747519844480843</v>
      </c>
      <c r="C97" s="302">
        <v>0.34003400140431733</v>
      </c>
      <c r="D97" s="302">
        <v>5.1799056834859074E-2</v>
      </c>
      <c r="E97" s="302">
        <f t="shared" si="49"/>
        <v>1.8665850426872606</v>
      </c>
      <c r="F97" s="303"/>
      <c r="G97" s="302">
        <v>1.7108223415097983</v>
      </c>
      <c r="H97" s="302">
        <v>0.45222235067548283</v>
      </c>
      <c r="I97" s="302">
        <v>4.253896533040074E-2</v>
      </c>
      <c r="J97" s="302">
        <f t="shared" si="50"/>
        <v>2.2055836575156822</v>
      </c>
      <c r="K97" s="303"/>
      <c r="L97" s="302">
        <v>1.5836363295944536</v>
      </c>
      <c r="M97" s="302">
        <v>0.27949115219659698</v>
      </c>
      <c r="N97" s="302">
        <v>3.7561331023839004E-2</v>
      </c>
      <c r="O97" s="302">
        <f t="shared" si="51"/>
        <v>1.9006888128148896</v>
      </c>
    </row>
    <row r="98" spans="1:15" s="236" customFormat="1" x14ac:dyDescent="0.2">
      <c r="A98" s="237" t="str">
        <f>name!E$8</f>
        <v>Skilled trades occupations</v>
      </c>
      <c r="B98" s="302">
        <v>7.5724695169287735</v>
      </c>
      <c r="C98" s="302">
        <v>0.15236095207965877</v>
      </c>
      <c r="D98" s="302">
        <v>1.1007345489220566</v>
      </c>
      <c r="E98" s="302">
        <f t="shared" si="49"/>
        <v>8.8255650179304883</v>
      </c>
      <c r="F98" s="303"/>
      <c r="G98" s="302">
        <v>6.4526044354528551</v>
      </c>
      <c r="H98" s="302">
        <v>0.26897433346641092</v>
      </c>
      <c r="I98" s="302">
        <v>0.60812189723770127</v>
      </c>
      <c r="J98" s="302">
        <f>SUM(G98:I98)</f>
        <v>7.3297006661569677</v>
      </c>
      <c r="K98" s="303"/>
      <c r="L98" s="302">
        <v>5.1557961880967333</v>
      </c>
      <c r="M98" s="302">
        <v>0.2415710338010964</v>
      </c>
      <c r="N98" s="302">
        <v>0.53791807764841137</v>
      </c>
      <c r="O98" s="302">
        <f t="shared" si="51"/>
        <v>5.9352852995462415</v>
      </c>
    </row>
    <row r="99" spans="1:15" s="236" customFormat="1" x14ac:dyDescent="0.2">
      <c r="A99" s="237" t="str">
        <f>name!E$9</f>
        <v>Caring, leisure and other service occupations</v>
      </c>
      <c r="B99" s="302">
        <v>0.16272180109458251</v>
      </c>
      <c r="C99" s="302">
        <v>5.0851824631673544E-2</v>
      </c>
      <c r="D99" s="302">
        <v>3.5050254548556134E-2</v>
      </c>
      <c r="E99" s="302">
        <f t="shared" si="49"/>
        <v>0.24862388027481219</v>
      </c>
      <c r="F99" s="303"/>
      <c r="G99" s="302">
        <v>0.19283763630830708</v>
      </c>
      <c r="H99" s="302">
        <v>0.1298421605628455</v>
      </c>
      <c r="I99" s="302">
        <v>4.3054698756886008E-2</v>
      </c>
      <c r="J99" s="302">
        <f t="shared" ref="J99:J102" si="52">SUM(G99:I99)</f>
        <v>0.36573449562803856</v>
      </c>
      <c r="K99" s="303"/>
      <c r="L99" s="302">
        <v>0.16745364905217425</v>
      </c>
      <c r="M99" s="302">
        <v>0.12093768480050995</v>
      </c>
      <c r="N99" s="302">
        <v>5.0881497481392431E-2</v>
      </c>
      <c r="O99" s="302">
        <f t="shared" si="51"/>
        <v>0.33927283133407665</v>
      </c>
    </row>
    <row r="100" spans="1:15" s="236" customFormat="1" x14ac:dyDescent="0.2">
      <c r="A100" s="237" t="str">
        <f>name!E$10</f>
        <v>Sales and customer service occupations</v>
      </c>
      <c r="B100" s="302">
        <v>0.57293698643393542</v>
      </c>
      <c r="C100" s="302">
        <v>0.14341579378935085</v>
      </c>
      <c r="D100" s="302">
        <v>6.8116268043385983E-2</v>
      </c>
      <c r="E100" s="302">
        <f t="shared" si="49"/>
        <v>0.7844690482666723</v>
      </c>
      <c r="F100" s="303"/>
      <c r="G100" s="302">
        <v>0.63859405137497993</v>
      </c>
      <c r="H100" s="302">
        <v>0.24082743569595913</v>
      </c>
      <c r="I100" s="302">
        <v>3.7219414789461537E-2</v>
      </c>
      <c r="J100" s="302">
        <f t="shared" si="52"/>
        <v>0.91664090186040059</v>
      </c>
      <c r="K100" s="303"/>
      <c r="L100" s="302">
        <v>0.6167322004426169</v>
      </c>
      <c r="M100" s="302">
        <v>0.21678692238306932</v>
      </c>
      <c r="N100" s="302">
        <v>2.366076886960863E-2</v>
      </c>
      <c r="O100" s="302">
        <f t="shared" si="51"/>
        <v>0.85717989169529485</v>
      </c>
    </row>
    <row r="101" spans="1:15" s="236" customFormat="1" x14ac:dyDescent="0.2">
      <c r="A101" s="237" t="str">
        <f>name!E$11</f>
        <v>Process, plant and machine operatives</v>
      </c>
      <c r="B101" s="302">
        <v>5.6133448169325373</v>
      </c>
      <c r="C101" s="302">
        <v>0.20491249416439974</v>
      </c>
      <c r="D101" s="302">
        <v>0.19725691263166245</v>
      </c>
      <c r="E101" s="302">
        <f t="shared" si="49"/>
        <v>6.0155142237285988</v>
      </c>
      <c r="F101" s="303"/>
      <c r="G101" s="302">
        <v>4.7914132791970818</v>
      </c>
      <c r="H101" s="302">
        <v>0.38674163491100316</v>
      </c>
      <c r="I101" s="302">
        <v>0.16317781982747259</v>
      </c>
      <c r="J101" s="302">
        <f t="shared" si="52"/>
        <v>5.3413327339355581</v>
      </c>
      <c r="K101" s="303"/>
      <c r="L101" s="302">
        <v>4.1165136764945016</v>
      </c>
      <c r="M101" s="302">
        <v>0.36385805270025429</v>
      </c>
      <c r="N101" s="302">
        <v>0.15686279109975068</v>
      </c>
      <c r="O101" s="302">
        <f t="shared" si="51"/>
        <v>4.6372345202945064</v>
      </c>
    </row>
    <row r="102" spans="1:15" s="236" customFormat="1" x14ac:dyDescent="0.2">
      <c r="A102" s="237" t="str">
        <f>name!E$12</f>
        <v>Elementary occupations</v>
      </c>
      <c r="B102" s="302">
        <v>1.1769513101191849</v>
      </c>
      <c r="C102" s="302">
        <v>0.17574161685830764</v>
      </c>
      <c r="D102" s="302">
        <v>0.14917998024970791</v>
      </c>
      <c r="E102" s="302">
        <f t="shared" si="49"/>
        <v>1.5018729072272006</v>
      </c>
      <c r="F102" s="303"/>
      <c r="G102" s="302">
        <v>1.0322791737240626</v>
      </c>
      <c r="H102" s="302">
        <v>0.25248399690579842</v>
      </c>
      <c r="I102" s="302">
        <v>9.4717434902560599E-2</v>
      </c>
      <c r="J102" s="302">
        <f t="shared" si="52"/>
        <v>1.3794806055324216</v>
      </c>
      <c r="K102" s="303"/>
      <c r="L102" s="302">
        <v>0.87111531002750686</v>
      </c>
      <c r="M102" s="302">
        <v>0.34590451885577661</v>
      </c>
      <c r="N102" s="302">
        <v>9.5703383682895465E-2</v>
      </c>
      <c r="O102" s="302">
        <f t="shared" si="51"/>
        <v>1.312723212566179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23.334462748206136</v>
      </c>
      <c r="C104" s="311">
        <f t="shared" ref="C104:E104" si="53">SUM(C94:C102)</f>
        <v>1.3046285414296086</v>
      </c>
      <c r="D104" s="311">
        <f t="shared" si="53"/>
        <v>2.3349087103642234</v>
      </c>
      <c r="E104" s="311">
        <f t="shared" si="53"/>
        <v>26.973999999999968</v>
      </c>
      <c r="F104" s="311"/>
      <c r="G104" s="311">
        <f t="shared" ref="G104:J104" si="54">SUM(G94:G102)</f>
        <v>23.482135102794267</v>
      </c>
      <c r="H104" s="311">
        <f t="shared" si="54"/>
        <v>2.3175544872030449</v>
      </c>
      <c r="I104" s="311">
        <f t="shared" si="54"/>
        <v>1.5563104100026994</v>
      </c>
      <c r="J104" s="311">
        <f t="shared" si="54"/>
        <v>27.356000000000009</v>
      </c>
      <c r="K104" s="311"/>
      <c r="L104" s="311">
        <f t="shared" ref="L104:O104" si="55">SUM(L94:L102)</f>
        <v>21.300668122094166</v>
      </c>
      <c r="M104" s="311">
        <f t="shared" si="55"/>
        <v>2.0489464956976762</v>
      </c>
      <c r="N104" s="311">
        <f t="shared" si="55"/>
        <v>1.3923853822081069</v>
      </c>
      <c r="O104" s="311">
        <f t="shared" si="55"/>
        <v>24.741999999999955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3.7405721498084021E-2</v>
      </c>
      <c r="C111" s="302">
        <v>1.3275174594690328E-3</v>
      </c>
      <c r="D111" s="302">
        <v>3.5639750257419412E-3</v>
      </c>
      <c r="E111" s="302">
        <f>SUM(B111:D111)</f>
        <v>4.2297213983294994E-2</v>
      </c>
      <c r="F111" s="303"/>
      <c r="G111" s="302">
        <v>4.1360276495886347E-2</v>
      </c>
      <c r="H111" s="302">
        <v>1.8318061367363905E-3</v>
      </c>
      <c r="I111" s="302">
        <v>0</v>
      </c>
      <c r="J111" s="302">
        <f>SUM(G111:I111)</f>
        <v>4.3192082632622739E-2</v>
      </c>
      <c r="K111" s="303"/>
      <c r="L111" s="302">
        <v>3.6807446173776869E-2</v>
      </c>
      <c r="M111" s="302">
        <v>1.8254032550247671E-3</v>
      </c>
      <c r="N111" s="302">
        <v>0</v>
      </c>
      <c r="O111" s="302">
        <f>SUM(L111:N111)</f>
        <v>3.8632849428801637E-2</v>
      </c>
    </row>
    <row r="112" spans="1:15" s="236" customFormat="1" x14ac:dyDescent="0.2">
      <c r="A112" s="237" t="str">
        <f>name!E$5</f>
        <v>Professional occupations</v>
      </c>
      <c r="B112" s="302">
        <v>8.6243463910019885E-2</v>
      </c>
      <c r="C112" s="302">
        <v>1.6721378501635569E-3</v>
      </c>
      <c r="D112" s="302">
        <v>4.9427941329637064E-3</v>
      </c>
      <c r="E112" s="302">
        <f t="shared" ref="E112:E119" si="56">SUM(B112:D112)</f>
        <v>9.285839589314715E-2</v>
      </c>
      <c r="F112" s="303"/>
      <c r="G112" s="302">
        <v>0.1022151487134494</v>
      </c>
      <c r="H112" s="302">
        <v>2.0532008549619639E-3</v>
      </c>
      <c r="I112" s="302">
        <v>0</v>
      </c>
      <c r="J112" s="302">
        <f t="shared" ref="J112:J114" si="57">SUM(G112:I112)</f>
        <v>0.10426834956841137</v>
      </c>
      <c r="K112" s="303"/>
      <c r="L112" s="302">
        <v>0.11976008520990004</v>
      </c>
      <c r="M112" s="302">
        <v>2.3826724510068622E-3</v>
      </c>
      <c r="N112" s="302">
        <v>0</v>
      </c>
      <c r="O112" s="302">
        <f t="shared" ref="O112:O119" si="58">SUM(L112:N112)</f>
        <v>0.1221427576609069</v>
      </c>
    </row>
    <row r="113" spans="1:15" s="236" customFormat="1" x14ac:dyDescent="0.2">
      <c r="A113" s="237" t="str">
        <f>name!E$6</f>
        <v>Associate professional occupations</v>
      </c>
      <c r="B113" s="302">
        <v>5.8908396262906781E-2</v>
      </c>
      <c r="C113" s="302">
        <v>2.2619210832442293E-3</v>
      </c>
      <c r="D113" s="302">
        <v>1.9221056079097739E-3</v>
      </c>
      <c r="E113" s="302">
        <f t="shared" si="56"/>
        <v>6.3092422954060784E-2</v>
      </c>
      <c r="F113" s="303"/>
      <c r="G113" s="302">
        <v>6.9678729528433209E-2</v>
      </c>
      <c r="H113" s="302">
        <v>2.4235240514955984E-3</v>
      </c>
      <c r="I113" s="302">
        <v>0</v>
      </c>
      <c r="J113" s="302">
        <f t="shared" si="57"/>
        <v>7.2102253579928804E-2</v>
      </c>
      <c r="K113" s="303"/>
      <c r="L113" s="302">
        <v>6.3120019847853301E-2</v>
      </c>
      <c r="M113" s="302">
        <v>1.9963337124456067E-3</v>
      </c>
      <c r="N113" s="302">
        <v>0</v>
      </c>
      <c r="O113" s="302">
        <f t="shared" si="58"/>
        <v>6.5116353560298906E-2</v>
      </c>
    </row>
    <row r="114" spans="1:15" s="236" customFormat="1" x14ac:dyDescent="0.2">
      <c r="A114" s="237" t="str">
        <f>name!E$7</f>
        <v>Administrative and secretarial occupations</v>
      </c>
      <c r="B114" s="302">
        <v>4.2133753931715846E-2</v>
      </c>
      <c r="C114" s="302">
        <v>8.3813829171765133E-3</v>
      </c>
      <c r="D114" s="302">
        <v>1.1625757502752904E-3</v>
      </c>
      <c r="E114" s="302">
        <f t="shared" si="56"/>
        <v>5.1677712599167654E-2</v>
      </c>
      <c r="F114" s="303"/>
      <c r="G114" s="302">
        <v>4.3651416892534052E-2</v>
      </c>
      <c r="H114" s="302">
        <v>7.7481067270739048E-3</v>
      </c>
      <c r="I114" s="302">
        <v>0</v>
      </c>
      <c r="J114" s="302">
        <f t="shared" si="57"/>
        <v>5.1399523619607958E-2</v>
      </c>
      <c r="K114" s="303"/>
      <c r="L114" s="302">
        <v>3.4328038938348016E-2</v>
      </c>
      <c r="M114" s="302">
        <v>6.4120200637609506E-3</v>
      </c>
      <c r="N114" s="302">
        <v>0</v>
      </c>
      <c r="O114" s="302">
        <f t="shared" si="58"/>
        <v>4.0740059002108968E-2</v>
      </c>
    </row>
    <row r="115" spans="1:15" s="236" customFormat="1" x14ac:dyDescent="0.2">
      <c r="A115" s="237" t="str">
        <f>name!E$8</f>
        <v>Skilled trades occupations</v>
      </c>
      <c r="B115" s="302">
        <v>0.10452682721903465</v>
      </c>
      <c r="C115" s="302">
        <v>2.0134517789434201E-3</v>
      </c>
      <c r="D115" s="302">
        <v>5.1259789438975415E-3</v>
      </c>
      <c r="E115" s="302">
        <f t="shared" si="56"/>
        <v>0.11166625794187562</v>
      </c>
      <c r="F115" s="303"/>
      <c r="G115" s="302">
        <v>7.6344897237857964E-2</v>
      </c>
      <c r="H115" s="302">
        <v>9.0266758108426654E-4</v>
      </c>
      <c r="I115" s="302">
        <v>0</v>
      </c>
      <c r="J115" s="302">
        <f>SUM(G115:I115)</f>
        <v>7.7247564818942224E-2</v>
      </c>
      <c r="K115" s="303"/>
      <c r="L115" s="302">
        <v>5.4476942824498442E-2</v>
      </c>
      <c r="M115" s="302">
        <v>1.1938396100324314E-3</v>
      </c>
      <c r="N115" s="302">
        <v>0</v>
      </c>
      <c r="O115" s="302">
        <f t="shared" si="58"/>
        <v>5.5670782434530872E-2</v>
      </c>
    </row>
    <row r="116" spans="1:15" s="236" customFormat="1" x14ac:dyDescent="0.2">
      <c r="A116" s="237" t="str">
        <f>name!E$9</f>
        <v>Caring, leisure and other service occupations</v>
      </c>
      <c r="B116" s="302">
        <v>3.3068656785465765E-3</v>
      </c>
      <c r="C116" s="302">
        <v>1.2514627390597687E-3</v>
      </c>
      <c r="D116" s="302">
        <v>2.2385492502440503E-4</v>
      </c>
      <c r="E116" s="302">
        <f t="shared" si="56"/>
        <v>4.7821833426307508E-3</v>
      </c>
      <c r="F116" s="303"/>
      <c r="G116" s="302">
        <v>3.1317998411924735E-3</v>
      </c>
      <c r="H116" s="302">
        <v>9.5290828150133725E-4</v>
      </c>
      <c r="I116" s="302">
        <v>0</v>
      </c>
      <c r="J116" s="302">
        <f t="shared" ref="J116:J119" si="59">SUM(G116:I116)</f>
        <v>4.0847081226938111E-3</v>
      </c>
      <c r="K116" s="303"/>
      <c r="L116" s="302">
        <v>2.3306169168497422E-3</v>
      </c>
      <c r="M116" s="302">
        <v>5.4405554399385842E-4</v>
      </c>
      <c r="N116" s="302">
        <v>0</v>
      </c>
      <c r="O116" s="302">
        <f t="shared" si="58"/>
        <v>2.8746724608436007E-3</v>
      </c>
    </row>
    <row r="117" spans="1:15" s="236" customFormat="1" x14ac:dyDescent="0.2">
      <c r="A117" s="237" t="str">
        <f>name!E$10</f>
        <v>Sales and customer service occupations</v>
      </c>
      <c r="B117" s="302">
        <v>2.2708433727690911E-2</v>
      </c>
      <c r="C117" s="302">
        <v>9.564747364250014E-3</v>
      </c>
      <c r="D117" s="302">
        <v>2.2698224986572326E-3</v>
      </c>
      <c r="E117" s="302">
        <f t="shared" si="56"/>
        <v>3.4543003590598156E-2</v>
      </c>
      <c r="F117" s="303"/>
      <c r="G117" s="302">
        <v>2.3034295515236423E-2</v>
      </c>
      <c r="H117" s="302">
        <v>9.6941127421708868E-3</v>
      </c>
      <c r="I117" s="302">
        <v>0</v>
      </c>
      <c r="J117" s="302">
        <f t="shared" si="59"/>
        <v>3.2728408257407311E-2</v>
      </c>
      <c r="K117" s="303"/>
      <c r="L117" s="302">
        <v>2.376252849729163E-2</v>
      </c>
      <c r="M117" s="302">
        <v>9.2637259168540237E-3</v>
      </c>
      <c r="N117" s="302">
        <v>0</v>
      </c>
      <c r="O117" s="302">
        <f t="shared" si="58"/>
        <v>3.3026254414145653E-2</v>
      </c>
    </row>
    <row r="118" spans="1:15" s="236" customFormat="1" x14ac:dyDescent="0.2">
      <c r="A118" s="237" t="str">
        <f>name!E$11</f>
        <v>Process, plant and machine operatives</v>
      </c>
      <c r="B118" s="302">
        <v>1.9683410264410263E-2</v>
      </c>
      <c r="C118" s="302">
        <v>8.3894682231457172E-4</v>
      </c>
      <c r="D118" s="302">
        <v>2.4169194451104025E-3</v>
      </c>
      <c r="E118" s="302">
        <f t="shared" si="56"/>
        <v>2.2939276531835237E-2</v>
      </c>
      <c r="F118" s="303"/>
      <c r="G118" s="302">
        <v>1.4648387866888808E-2</v>
      </c>
      <c r="H118" s="302">
        <v>6.3465942064265546E-4</v>
      </c>
      <c r="I118" s="302">
        <v>0</v>
      </c>
      <c r="J118" s="302">
        <f t="shared" si="59"/>
        <v>1.5283047287531463E-2</v>
      </c>
      <c r="K118" s="303"/>
      <c r="L118" s="302">
        <v>1.2216636027639817E-2</v>
      </c>
      <c r="M118" s="302">
        <v>6.1419403396648586E-4</v>
      </c>
      <c r="N118" s="302">
        <v>0</v>
      </c>
      <c r="O118" s="302">
        <f t="shared" si="58"/>
        <v>1.2830830061606303E-2</v>
      </c>
    </row>
    <row r="119" spans="1:15" s="236" customFormat="1" x14ac:dyDescent="0.2">
      <c r="A119" s="237" t="str">
        <f>name!E$12</f>
        <v>Elementary occupations</v>
      </c>
      <c r="B119" s="302">
        <v>5.1359368410171264E-3</v>
      </c>
      <c r="C119" s="302">
        <v>1.073295356966601E-3</v>
      </c>
      <c r="D119" s="302">
        <v>9.3430096540557254E-4</v>
      </c>
      <c r="E119" s="302">
        <f t="shared" si="56"/>
        <v>7.1435331633892991E-3</v>
      </c>
      <c r="F119" s="303"/>
      <c r="G119" s="302">
        <v>3.9045844473237388E-3</v>
      </c>
      <c r="H119" s="302">
        <v>7.8947766553019033E-4</v>
      </c>
      <c r="I119" s="302">
        <v>0</v>
      </c>
      <c r="J119" s="302">
        <f t="shared" si="59"/>
        <v>4.694062112853929E-3</v>
      </c>
      <c r="K119" s="303"/>
      <c r="L119" s="302">
        <v>2.8519040977314897E-3</v>
      </c>
      <c r="M119" s="302">
        <v>1.1135368790262353E-3</v>
      </c>
      <c r="N119" s="302">
        <v>0</v>
      </c>
      <c r="O119" s="302">
        <f t="shared" si="58"/>
        <v>3.9654409767577248E-3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0.38005280933342617</v>
      </c>
      <c r="C121" s="311">
        <f t="shared" ref="C121:E121" si="60">SUM(C111:C119)</f>
        <v>2.8384863371587708E-2</v>
      </c>
      <c r="D121" s="311">
        <f t="shared" si="60"/>
        <v>2.2562327294985866E-2</v>
      </c>
      <c r="E121" s="311">
        <f t="shared" si="60"/>
        <v>0.43099999999999961</v>
      </c>
      <c r="F121" s="311"/>
      <c r="G121" s="311">
        <f t="shared" ref="G121:J121" si="61">SUM(G111:G119)</f>
        <v>0.3779695365388025</v>
      </c>
      <c r="H121" s="311">
        <f t="shared" si="61"/>
        <v>2.7030463461197196E-2</v>
      </c>
      <c r="I121" s="311">
        <f t="shared" si="61"/>
        <v>0</v>
      </c>
      <c r="J121" s="311">
        <f t="shared" si="61"/>
        <v>0.40499999999999958</v>
      </c>
      <c r="K121" s="311"/>
      <c r="L121" s="311">
        <f t="shared" ref="L121:O121" si="62">SUM(L111:L119)</f>
        <v>0.34965421853388939</v>
      </c>
      <c r="M121" s="311">
        <f t="shared" si="62"/>
        <v>2.534578146611122E-2</v>
      </c>
      <c r="N121" s="311">
        <f t="shared" si="62"/>
        <v>0</v>
      </c>
      <c r="O121" s="311">
        <f t="shared" si="62"/>
        <v>0.37500000000000056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0.14250821207523773</v>
      </c>
      <c r="C128" s="302">
        <v>5.5158452511509483E-3</v>
      </c>
      <c r="D128" s="302">
        <v>1.618493192655893E-2</v>
      </c>
      <c r="E128" s="302">
        <f>SUM(B128:D128)</f>
        <v>0.16420898925294761</v>
      </c>
      <c r="F128" s="303"/>
      <c r="G128" s="302">
        <v>0.17660945850114837</v>
      </c>
      <c r="H128" s="302">
        <v>4.4459230101207906E-2</v>
      </c>
      <c r="I128" s="302">
        <v>1.1213906270315169E-3</v>
      </c>
      <c r="J128" s="302">
        <f>SUM(G128:I128)</f>
        <v>0.2221900792293878</v>
      </c>
      <c r="K128" s="303"/>
      <c r="L128" s="302">
        <v>0.17154943012866489</v>
      </c>
      <c r="M128" s="302">
        <v>4.6653610580908604E-2</v>
      </c>
      <c r="N128" s="302">
        <v>1.0542256000068929E-3</v>
      </c>
      <c r="O128" s="302">
        <f>SUM(L128:N128)</f>
        <v>0.2192572663095804</v>
      </c>
    </row>
    <row r="129" spans="1:15" s="236" customFormat="1" x14ac:dyDescent="0.2">
      <c r="A129" s="237" t="str">
        <f>name!E$5</f>
        <v>Professional occupations</v>
      </c>
      <c r="B129" s="302">
        <v>0.14748604641489302</v>
      </c>
      <c r="C129" s="302">
        <v>1.2192460804928409E-2</v>
      </c>
      <c r="D129" s="302">
        <v>1.055256908809492E-2</v>
      </c>
      <c r="E129" s="302">
        <f t="shared" ref="E129:E136" si="63">SUM(B129:D129)</f>
        <v>0.17023107630791637</v>
      </c>
      <c r="F129" s="303"/>
      <c r="G129" s="302">
        <v>0.20371027672185343</v>
      </c>
      <c r="H129" s="302">
        <v>4.5705648849588797E-2</v>
      </c>
      <c r="I129" s="302">
        <v>1.6186200997779477E-3</v>
      </c>
      <c r="J129" s="302">
        <f t="shared" ref="J129:J131" si="64">SUM(G129:I129)</f>
        <v>0.25103454567122019</v>
      </c>
      <c r="K129" s="303"/>
      <c r="L129" s="302">
        <v>0.24548936597706103</v>
      </c>
      <c r="M129" s="302">
        <v>5.1612650354053741E-2</v>
      </c>
      <c r="N129" s="302">
        <v>1.4340976635395231E-3</v>
      </c>
      <c r="O129" s="302">
        <f t="shared" ref="O129:O136" si="65">SUM(L129:N129)</f>
        <v>0.2985361139946543</v>
      </c>
    </row>
    <row r="130" spans="1:15" s="236" customFormat="1" x14ac:dyDescent="0.2">
      <c r="A130" s="237" t="str">
        <f>name!E$6</f>
        <v>Associate professional occupations</v>
      </c>
      <c r="B130" s="302">
        <v>0.19276172627899421</v>
      </c>
      <c r="C130" s="302">
        <v>2.496898597766448E-2</v>
      </c>
      <c r="D130" s="302">
        <v>1.1845182505602623E-2</v>
      </c>
      <c r="E130" s="302">
        <f t="shared" si="63"/>
        <v>0.22957589476226131</v>
      </c>
      <c r="F130" s="303"/>
      <c r="G130" s="302">
        <v>0.27903561670330618</v>
      </c>
      <c r="H130" s="302">
        <v>7.9308427300058618E-2</v>
      </c>
      <c r="I130" s="302">
        <v>1.7726238773042035E-3</v>
      </c>
      <c r="J130" s="302">
        <f t="shared" si="64"/>
        <v>0.36011666788066898</v>
      </c>
      <c r="K130" s="303"/>
      <c r="L130" s="302">
        <v>0.31661978359035997</v>
      </c>
      <c r="M130" s="302">
        <v>6.2591646530444356E-2</v>
      </c>
      <c r="N130" s="302">
        <v>1.9239075941657733E-3</v>
      </c>
      <c r="O130" s="302">
        <f t="shared" si="65"/>
        <v>0.3811353377149701</v>
      </c>
    </row>
    <row r="131" spans="1:15" s="236" customFormat="1" x14ac:dyDescent="0.2">
      <c r="A131" s="237" t="str">
        <f>name!E$7</f>
        <v>Administrative and secretarial occupations</v>
      </c>
      <c r="B131" s="302">
        <v>0.11124377997087301</v>
      </c>
      <c r="C131" s="302">
        <v>3.7579436878190264E-2</v>
      </c>
      <c r="D131" s="302">
        <v>3.30798314281031E-3</v>
      </c>
      <c r="E131" s="302">
        <f t="shared" si="63"/>
        <v>0.15213119999187358</v>
      </c>
      <c r="F131" s="303"/>
      <c r="G131" s="302">
        <v>0.14616154207461926</v>
      </c>
      <c r="H131" s="302">
        <v>0.14054252294490416</v>
      </c>
      <c r="I131" s="302">
        <v>4.7305717391405631E-4</v>
      </c>
      <c r="J131" s="302">
        <f t="shared" si="64"/>
        <v>0.28717712219343744</v>
      </c>
      <c r="K131" s="303"/>
      <c r="L131" s="302">
        <v>0.14406048022257878</v>
      </c>
      <c r="M131" s="302">
        <v>0.13969427456103725</v>
      </c>
      <c r="N131" s="302">
        <v>3.6801276383446576E-4</v>
      </c>
      <c r="O131" s="302">
        <f t="shared" si="65"/>
        <v>0.28412276754745047</v>
      </c>
    </row>
    <row r="132" spans="1:15" s="236" customFormat="1" x14ac:dyDescent="0.2">
      <c r="A132" s="237" t="str">
        <f>name!E$8</f>
        <v>Skilled trades occupations</v>
      </c>
      <c r="B132" s="302">
        <v>0.16627900114604369</v>
      </c>
      <c r="C132" s="302">
        <v>6.0485129242381494E-3</v>
      </c>
      <c r="D132" s="302">
        <v>2.9842860611817023E-2</v>
      </c>
      <c r="E132" s="302">
        <f t="shared" si="63"/>
        <v>0.20217037468209884</v>
      </c>
      <c r="F132" s="303"/>
      <c r="G132" s="302">
        <v>0.15667564186792976</v>
      </c>
      <c r="H132" s="302">
        <v>6.786009983427109E-2</v>
      </c>
      <c r="I132" s="302">
        <v>2.297669180716738E-3</v>
      </c>
      <c r="J132" s="302">
        <f>SUM(G132:I132)</f>
        <v>0.22683341088291761</v>
      </c>
      <c r="K132" s="303"/>
      <c r="L132" s="302">
        <v>0.14267244199607199</v>
      </c>
      <c r="M132" s="302">
        <v>9.5601102868583102E-2</v>
      </c>
      <c r="N132" s="302">
        <v>1.9483280216109294E-3</v>
      </c>
      <c r="O132" s="302">
        <f t="shared" si="65"/>
        <v>0.24022187288626601</v>
      </c>
    </row>
    <row r="133" spans="1:15" s="236" customFormat="1" x14ac:dyDescent="0.2">
      <c r="A133" s="237" t="str">
        <f>name!E$9</f>
        <v>Caring, leisure and other service occupations</v>
      </c>
      <c r="B133" s="302">
        <v>3.3293758760661346E-2</v>
      </c>
      <c r="C133" s="302">
        <v>4.2508482864487525E-3</v>
      </c>
      <c r="D133" s="302">
        <v>6.018223331109622E-3</v>
      </c>
      <c r="E133" s="302">
        <f t="shared" si="63"/>
        <v>4.3562830378219723E-2</v>
      </c>
      <c r="F133" s="303"/>
      <c r="G133" s="302">
        <v>4.521416707228721E-2</v>
      </c>
      <c r="H133" s="302">
        <v>1.1983005596226819E-2</v>
      </c>
      <c r="I133" s="302">
        <v>8.6935395807413002E-4</v>
      </c>
      <c r="J133" s="302">
        <f t="shared" ref="J133:J136" si="66">SUM(G133:I133)</f>
        <v>5.8066526626588157E-2</v>
      </c>
      <c r="K133" s="303"/>
      <c r="L133" s="302">
        <v>5.7427279642404946E-2</v>
      </c>
      <c r="M133" s="302">
        <v>8.6930142089300978E-3</v>
      </c>
      <c r="N133" s="302">
        <v>9.1612869815108631E-4</v>
      </c>
      <c r="O133" s="302">
        <f t="shared" si="65"/>
        <v>6.7036422549486122E-2</v>
      </c>
    </row>
    <row r="134" spans="1:15" s="236" customFormat="1" x14ac:dyDescent="0.2">
      <c r="A134" s="237" t="str">
        <f>name!E$10</f>
        <v>Sales and customer service occupations</v>
      </c>
      <c r="B134" s="302">
        <v>4.1880975475215708E-2</v>
      </c>
      <c r="C134" s="302">
        <v>1.4049988282839539E-2</v>
      </c>
      <c r="D134" s="302">
        <v>4.6530556999897161E-3</v>
      </c>
      <c r="E134" s="302">
        <f t="shared" si="63"/>
        <v>6.0584019458044959E-2</v>
      </c>
      <c r="F134" s="303"/>
      <c r="G134" s="302">
        <v>5.0455844315236531E-2</v>
      </c>
      <c r="H134" s="302">
        <v>7.1608773683461052E-2</v>
      </c>
      <c r="I134" s="302">
        <v>2.5848521658962761E-4</v>
      </c>
      <c r="J134" s="302">
        <f t="shared" si="66"/>
        <v>0.12232310321528721</v>
      </c>
      <c r="K134" s="303"/>
      <c r="L134" s="302">
        <v>6.1139495486100412E-2</v>
      </c>
      <c r="M134" s="302">
        <v>5.2936395930265195E-2</v>
      </c>
      <c r="N134" s="302">
        <v>1.4964478864987641E-4</v>
      </c>
      <c r="O134" s="302">
        <f t="shared" si="65"/>
        <v>0.11422553620501548</v>
      </c>
    </row>
    <row r="135" spans="1:15" s="236" customFormat="1" x14ac:dyDescent="0.2">
      <c r="A135" s="237" t="str">
        <f>name!E$11</f>
        <v>Process, plant and machine operatives</v>
      </c>
      <c r="B135" s="302">
        <v>0.40078401026097321</v>
      </c>
      <c r="C135" s="302">
        <v>6.1716616747456553E-3</v>
      </c>
      <c r="D135" s="302">
        <v>4.7608568586231942E-3</v>
      </c>
      <c r="E135" s="302">
        <f t="shared" si="63"/>
        <v>0.41171652879434206</v>
      </c>
      <c r="F135" s="303"/>
      <c r="G135" s="302">
        <v>0.35983101520300859</v>
      </c>
      <c r="H135" s="302">
        <v>9.3231314680601252E-2</v>
      </c>
      <c r="I135" s="302">
        <v>3.9506480053339721E-4</v>
      </c>
      <c r="J135" s="302">
        <f t="shared" si="66"/>
        <v>0.45345739468414326</v>
      </c>
      <c r="K135" s="303"/>
      <c r="L135" s="302">
        <v>0.36505663913089781</v>
      </c>
      <c r="M135" s="302">
        <v>0.10949002028879257</v>
      </c>
      <c r="N135" s="302">
        <v>1.8868565290514809E-4</v>
      </c>
      <c r="O135" s="302">
        <f t="shared" si="65"/>
        <v>0.47473534507259552</v>
      </c>
    </row>
    <row r="136" spans="1:15" s="236" customFormat="1" x14ac:dyDescent="0.2">
      <c r="A136" s="237" t="str">
        <f>name!E$12</f>
        <v>Elementary occupations</v>
      </c>
      <c r="B136" s="302">
        <v>0.28172729526357676</v>
      </c>
      <c r="C136" s="302">
        <v>2.501217217966363E-2</v>
      </c>
      <c r="D136" s="302">
        <v>9.0796189290493039E-3</v>
      </c>
      <c r="E136" s="302">
        <f t="shared" si="63"/>
        <v>0.31581908637228967</v>
      </c>
      <c r="F136" s="303"/>
      <c r="G136" s="302">
        <v>0.24786326403136277</v>
      </c>
      <c r="H136" s="302">
        <v>6.3163036970300457E-2</v>
      </c>
      <c r="I136" s="302">
        <v>7.7484861468422297E-4</v>
      </c>
      <c r="J136" s="302">
        <f t="shared" si="66"/>
        <v>0.31180114961634747</v>
      </c>
      <c r="K136" s="303"/>
      <c r="L136" s="302">
        <v>0.22017732740149126</v>
      </c>
      <c r="M136" s="302">
        <v>7.410304463145842E-2</v>
      </c>
      <c r="N136" s="302">
        <v>1.4489656870280967E-3</v>
      </c>
      <c r="O136" s="302">
        <f t="shared" si="65"/>
        <v>0.29572933771997773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1.5179648056464687</v>
      </c>
      <c r="C138" s="311">
        <f t="shared" ref="C138:E138" si="67">SUM(C128:C136)</f>
        <v>0.13578991225986983</v>
      </c>
      <c r="D138" s="311">
        <f t="shared" si="67"/>
        <v>9.6245282093655654E-2</v>
      </c>
      <c r="E138" s="311">
        <f t="shared" si="67"/>
        <v>1.7499999999999942</v>
      </c>
      <c r="F138" s="311"/>
      <c r="G138" s="311">
        <f t="shared" ref="G138:J138" si="68">SUM(G128:G136)</f>
        <v>1.6655568264907521</v>
      </c>
      <c r="H138" s="311">
        <f t="shared" si="68"/>
        <v>0.61786205996062016</v>
      </c>
      <c r="I138" s="311">
        <f t="shared" si="68"/>
        <v>9.5811135486258397E-3</v>
      </c>
      <c r="J138" s="311">
        <f t="shared" si="68"/>
        <v>2.2929999999999979</v>
      </c>
      <c r="K138" s="311"/>
      <c r="L138" s="311">
        <f t="shared" ref="L138:O138" si="69">SUM(L128:L136)</f>
        <v>1.7241922435756312</v>
      </c>
      <c r="M138" s="311">
        <f t="shared" si="69"/>
        <v>0.64137575995447327</v>
      </c>
      <c r="N138" s="311">
        <f t="shared" si="69"/>
        <v>9.4319964698917902E-3</v>
      </c>
      <c r="O138" s="311">
        <f t="shared" si="69"/>
        <v>2.3749999999999964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1.006191824469213</v>
      </c>
      <c r="C145" s="302">
        <v>0.13710842334949438</v>
      </c>
      <c r="D145" s="302">
        <v>0.35866097028268024</v>
      </c>
      <c r="E145" s="302">
        <f>SUM(B145:D145)</f>
        <v>1.5019612181013875</v>
      </c>
      <c r="F145" s="303"/>
      <c r="G145" s="302">
        <v>1.1565203494922423</v>
      </c>
      <c r="H145" s="302">
        <v>0.19737649043432481</v>
      </c>
      <c r="I145" s="302">
        <v>0.90334398371537272</v>
      </c>
      <c r="J145" s="302">
        <f>SUM(G145:I145)</f>
        <v>2.2572408236419399</v>
      </c>
      <c r="K145" s="303"/>
      <c r="L145" s="302">
        <v>1.1143306634924532</v>
      </c>
      <c r="M145" s="302">
        <v>0.21604775665337575</v>
      </c>
      <c r="N145" s="302">
        <v>0.96725530439237717</v>
      </c>
      <c r="O145" s="302">
        <f>SUM(L145:N145)</f>
        <v>2.2976337245382061</v>
      </c>
    </row>
    <row r="146" spans="1:15" s="236" customFormat="1" x14ac:dyDescent="0.2">
      <c r="A146" s="237" t="str">
        <f>name!E$5</f>
        <v>Professional occupations</v>
      </c>
      <c r="B146" s="302">
        <v>1.7692355531908714</v>
      </c>
      <c r="C146" s="302">
        <v>9.5790539603905392E-2</v>
      </c>
      <c r="D146" s="302">
        <v>0.25765253376732206</v>
      </c>
      <c r="E146" s="302">
        <f t="shared" ref="E146:E153" si="70">SUM(B146:D146)</f>
        <v>2.1226786265620987</v>
      </c>
      <c r="F146" s="303"/>
      <c r="G146" s="302">
        <v>2.2184195098113526</v>
      </c>
      <c r="H146" s="302">
        <v>0.11829596103255414</v>
      </c>
      <c r="I146" s="302">
        <v>0.60821372549019126</v>
      </c>
      <c r="J146" s="302">
        <f t="shared" ref="J146:J148" si="71">SUM(G146:I146)</f>
        <v>2.944929196334098</v>
      </c>
      <c r="K146" s="303"/>
      <c r="L146" s="302">
        <v>3.023909111149238</v>
      </c>
      <c r="M146" s="302">
        <v>0.14035212934140445</v>
      </c>
      <c r="N146" s="302">
        <v>0.49427279904230936</v>
      </c>
      <c r="O146" s="302">
        <f t="shared" ref="O146:O153" si="72">SUM(L146:N146)</f>
        <v>3.6585340395329515</v>
      </c>
    </row>
    <row r="147" spans="1:15" s="236" customFormat="1" x14ac:dyDescent="0.2">
      <c r="A147" s="237" t="str">
        <f>name!E$6</f>
        <v>Associate professional occupations</v>
      </c>
      <c r="B147" s="302">
        <v>0.86329029265076507</v>
      </c>
      <c r="C147" s="302">
        <v>0.12970496961717054</v>
      </c>
      <c r="D147" s="302">
        <v>9.2741161555860235E-2</v>
      </c>
      <c r="E147" s="302">
        <f t="shared" si="70"/>
        <v>1.0857364238237959</v>
      </c>
      <c r="F147" s="303"/>
      <c r="G147" s="302">
        <v>1.0455679426578364</v>
      </c>
      <c r="H147" s="302">
        <v>0.14744115395558458</v>
      </c>
      <c r="I147" s="302">
        <v>0.17158631759340448</v>
      </c>
      <c r="J147" s="302">
        <f t="shared" si="71"/>
        <v>1.3645954142068255</v>
      </c>
      <c r="K147" s="303"/>
      <c r="L147" s="302">
        <v>1.1279418886593908</v>
      </c>
      <c r="M147" s="302">
        <v>0.1399408695379579</v>
      </c>
      <c r="N147" s="302">
        <v>0.18492264642502412</v>
      </c>
      <c r="O147" s="302">
        <f t="shared" si="72"/>
        <v>1.4528054046223728</v>
      </c>
    </row>
    <row r="148" spans="1:15" s="236" customFormat="1" x14ac:dyDescent="0.2">
      <c r="A148" s="237" t="str">
        <f>name!E$7</f>
        <v>Administrative and secretarial occupations</v>
      </c>
      <c r="B148" s="302">
        <v>1.0648666975360217</v>
      </c>
      <c r="C148" s="302">
        <v>0.73718678376184776</v>
      </c>
      <c r="D148" s="302">
        <v>0.2033115675211539</v>
      </c>
      <c r="E148" s="302">
        <f t="shared" si="70"/>
        <v>2.0053650488190233</v>
      </c>
      <c r="F148" s="303"/>
      <c r="G148" s="302">
        <v>1.0891496022042884</v>
      </c>
      <c r="H148" s="302">
        <v>0.6592043904940299</v>
      </c>
      <c r="I148" s="302">
        <v>0.20135617930276839</v>
      </c>
      <c r="J148" s="302">
        <f t="shared" si="71"/>
        <v>1.9497101720010868</v>
      </c>
      <c r="K148" s="303"/>
      <c r="L148" s="302">
        <v>0.99414096707972166</v>
      </c>
      <c r="M148" s="302">
        <v>0.66742273288245169</v>
      </c>
      <c r="N148" s="302">
        <v>0.15168166142483222</v>
      </c>
      <c r="O148" s="302">
        <f t="shared" si="72"/>
        <v>1.8132453613870054</v>
      </c>
    </row>
    <row r="149" spans="1:15" s="236" customFormat="1" x14ac:dyDescent="0.2">
      <c r="A149" s="237" t="str">
        <f>name!E$8</f>
        <v>Skilled trades occupations</v>
      </c>
      <c r="B149" s="302">
        <v>5.7225278511582571</v>
      </c>
      <c r="C149" s="302">
        <v>0.31592621809234395</v>
      </c>
      <c r="D149" s="302">
        <v>4.8364816168631135</v>
      </c>
      <c r="E149" s="302">
        <f t="shared" si="70"/>
        <v>10.874935686113716</v>
      </c>
      <c r="F149" s="303"/>
      <c r="G149" s="302">
        <v>4.4154609499114175</v>
      </c>
      <c r="H149" s="302">
        <v>0.15602627728049195</v>
      </c>
      <c r="I149" s="302">
        <v>7.8691173481060037</v>
      </c>
      <c r="J149" s="302">
        <f>SUM(G149:I149)</f>
        <v>12.440604575297913</v>
      </c>
      <c r="K149" s="303"/>
      <c r="L149" s="302">
        <v>3.3965770085083893</v>
      </c>
      <c r="M149" s="302">
        <v>0.21920768151944195</v>
      </c>
      <c r="N149" s="302">
        <v>7.8287681006982783</v>
      </c>
      <c r="O149" s="302">
        <f t="shared" si="72"/>
        <v>11.44455279072611</v>
      </c>
    </row>
    <row r="150" spans="1:15" s="236" customFormat="1" x14ac:dyDescent="0.2">
      <c r="A150" s="237" t="str">
        <f>name!E$9</f>
        <v>Caring, leisure and other service occupations</v>
      </c>
      <c r="B150" s="302">
        <v>3.0397361484408563E-2</v>
      </c>
      <c r="C150" s="302">
        <v>1.6786943757541674E-2</v>
      </c>
      <c r="D150" s="302">
        <v>7.5757942963089273E-3</v>
      </c>
      <c r="E150" s="302">
        <f t="shared" si="70"/>
        <v>5.4760099538259159E-2</v>
      </c>
      <c r="F150" s="303"/>
      <c r="G150" s="302">
        <v>3.1840225750648571E-2</v>
      </c>
      <c r="H150" s="302">
        <v>1.4186793295815091E-2</v>
      </c>
      <c r="I150" s="302">
        <v>1.0411427571851256E-2</v>
      </c>
      <c r="J150" s="302">
        <f t="shared" ref="J150:J153" si="73">SUM(G150:I150)</f>
        <v>5.6438446618314916E-2</v>
      </c>
      <c r="K150" s="303"/>
      <c r="L150" s="302">
        <v>2.9177931548382333E-2</v>
      </c>
      <c r="M150" s="302">
        <v>1.1580930568099664E-2</v>
      </c>
      <c r="N150" s="302">
        <v>1.5184463261183346E-2</v>
      </c>
      <c r="O150" s="302">
        <f t="shared" si="72"/>
        <v>5.5943325377665346E-2</v>
      </c>
    </row>
    <row r="151" spans="1:15" s="236" customFormat="1" x14ac:dyDescent="0.2">
      <c r="A151" s="237" t="str">
        <f>name!E$10</f>
        <v>Sales and customer service occupations</v>
      </c>
      <c r="B151" s="302">
        <v>0.24880583559490765</v>
      </c>
      <c r="C151" s="302">
        <v>0.15894194931877229</v>
      </c>
      <c r="D151" s="302">
        <v>4.4423216184520511E-2</v>
      </c>
      <c r="E151" s="302">
        <f t="shared" si="70"/>
        <v>0.45217100109820041</v>
      </c>
      <c r="F151" s="303"/>
      <c r="G151" s="302">
        <v>0.24782831754888265</v>
      </c>
      <c r="H151" s="302">
        <v>0.15121525216936835</v>
      </c>
      <c r="I151" s="302">
        <v>6.9880912712054252E-2</v>
      </c>
      <c r="J151" s="302">
        <f t="shared" si="73"/>
        <v>0.46892448243030527</v>
      </c>
      <c r="K151" s="303"/>
      <c r="L151" s="302">
        <v>0.25585552272255729</v>
      </c>
      <c r="M151" s="302">
        <v>0.16228603900434008</v>
      </c>
      <c r="N151" s="302">
        <v>7.6399130903462495E-2</v>
      </c>
      <c r="O151" s="302">
        <f t="shared" si="72"/>
        <v>0.49454069263035988</v>
      </c>
    </row>
    <row r="152" spans="1:15" s="236" customFormat="1" x14ac:dyDescent="0.2">
      <c r="A152" s="237" t="str">
        <f>name!E$11</f>
        <v>Process, plant and machine operatives</v>
      </c>
      <c r="B152" s="302">
        <v>1.3632303894460633</v>
      </c>
      <c r="C152" s="302">
        <v>6.9492739181709826E-2</v>
      </c>
      <c r="D152" s="302">
        <v>0.32749564942304799</v>
      </c>
      <c r="E152" s="302">
        <f t="shared" si="70"/>
        <v>1.7602187780508212</v>
      </c>
      <c r="F152" s="303"/>
      <c r="G152" s="302">
        <v>1.0611997650843064</v>
      </c>
      <c r="H152" s="302">
        <v>5.9985692749166222E-2</v>
      </c>
      <c r="I152" s="302">
        <v>0.7312103629664094</v>
      </c>
      <c r="J152" s="302">
        <f t="shared" si="73"/>
        <v>1.8523958207998819</v>
      </c>
      <c r="K152" s="303"/>
      <c r="L152" s="302">
        <v>0.93444983562141126</v>
      </c>
      <c r="M152" s="302">
        <v>5.6764591626107301E-2</v>
      </c>
      <c r="N152" s="302">
        <v>1.0795285155580538</v>
      </c>
      <c r="O152" s="302">
        <f t="shared" si="72"/>
        <v>2.0707429428055724</v>
      </c>
    </row>
    <row r="153" spans="1:15" s="236" customFormat="1" x14ac:dyDescent="0.2">
      <c r="A153" s="237" t="str">
        <f>name!E$12</f>
        <v>Elementary occupations</v>
      </c>
      <c r="B153" s="302">
        <v>0.73306015456292062</v>
      </c>
      <c r="C153" s="302">
        <v>0.39180654957149241</v>
      </c>
      <c r="D153" s="302">
        <v>0.42230641375826677</v>
      </c>
      <c r="E153" s="302">
        <f t="shared" si="70"/>
        <v>1.5471731178926798</v>
      </c>
      <c r="F153" s="303"/>
      <c r="G153" s="302">
        <v>0.55200383331476488</v>
      </c>
      <c r="H153" s="302">
        <v>0.27663332422979936</v>
      </c>
      <c r="I153" s="302">
        <v>0.71352391112504054</v>
      </c>
      <c r="J153" s="302">
        <f t="shared" si="73"/>
        <v>1.5421610686696048</v>
      </c>
      <c r="K153" s="303"/>
      <c r="L153" s="302">
        <v>0.65960279136376143</v>
      </c>
      <c r="M153" s="302">
        <v>0.26327859145757793</v>
      </c>
      <c r="N153" s="302">
        <v>0.98012033555838018</v>
      </c>
      <c r="O153" s="302">
        <f t="shared" si="72"/>
        <v>1.9030017183797194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12.801605960093427</v>
      </c>
      <c r="C155" s="311">
        <f t="shared" ref="C155:E155" si="74">SUM(C145:C153)</f>
        <v>2.052745116254278</v>
      </c>
      <c r="D155" s="311">
        <f t="shared" si="74"/>
        <v>6.5506489236522727</v>
      </c>
      <c r="E155" s="311">
        <f t="shared" si="74"/>
        <v>21.40499999999998</v>
      </c>
      <c r="F155" s="311"/>
      <c r="G155" s="311">
        <f t="shared" ref="G155:J155" si="75">SUM(G145:G153)</f>
        <v>11.81799049577574</v>
      </c>
      <c r="H155" s="311">
        <f t="shared" si="75"/>
        <v>1.7803653356411344</v>
      </c>
      <c r="I155" s="311">
        <f t="shared" si="75"/>
        <v>11.278644168583096</v>
      </c>
      <c r="J155" s="311">
        <f t="shared" si="75"/>
        <v>24.87699999999997</v>
      </c>
      <c r="K155" s="311"/>
      <c r="L155" s="311">
        <f t="shared" ref="L155:O155" si="76">SUM(L145:L153)</f>
        <v>11.535985720145305</v>
      </c>
      <c r="M155" s="311">
        <f t="shared" si="76"/>
        <v>1.8768813225907568</v>
      </c>
      <c r="N155" s="311">
        <f t="shared" si="76"/>
        <v>11.778132957263901</v>
      </c>
      <c r="O155" s="311">
        <f t="shared" si="76"/>
        <v>25.190999999999963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5.1217537034359299</v>
      </c>
      <c r="C162" s="302">
        <v>0.5915878937117196</v>
      </c>
      <c r="D162" s="302">
        <v>1.2102571573883025</v>
      </c>
      <c r="E162" s="302">
        <f>SUM(B162:D162)</f>
        <v>6.9235987545359521</v>
      </c>
      <c r="F162" s="303"/>
      <c r="G162" s="302">
        <v>5.1521220645619641</v>
      </c>
      <c r="H162" s="302">
        <v>0.92026634575812971</v>
      </c>
      <c r="I162" s="302">
        <v>1.1572766585471608</v>
      </c>
      <c r="J162" s="302">
        <f>SUM(G162:I162)</f>
        <v>7.2296650688672539</v>
      </c>
      <c r="K162" s="303"/>
      <c r="L162" s="302">
        <v>5.3173251414686344</v>
      </c>
      <c r="M162" s="302">
        <v>1.0326170050015357</v>
      </c>
      <c r="N162" s="302">
        <v>1.3019346337636322</v>
      </c>
      <c r="O162" s="302">
        <f>SUM(L162:N162)</f>
        <v>7.6518767802338017</v>
      </c>
    </row>
    <row r="163" spans="1:15" s="236" customFormat="1" x14ac:dyDescent="0.2">
      <c r="A163" s="237" t="str">
        <f>name!E$5</f>
        <v>Professional occupations</v>
      </c>
      <c r="B163" s="302">
        <v>3.3209532847070737</v>
      </c>
      <c r="C163" s="302">
        <v>0.92265372768218923</v>
      </c>
      <c r="D163" s="302">
        <v>0.36743808307117692</v>
      </c>
      <c r="E163" s="302">
        <f t="shared" ref="E163:E170" si="77">SUM(B163:D163)</f>
        <v>4.6110450954604394</v>
      </c>
      <c r="F163" s="303"/>
      <c r="G163" s="302">
        <v>3.7775080081782204</v>
      </c>
      <c r="H163" s="302">
        <v>1.1592714361269267</v>
      </c>
      <c r="I163" s="302">
        <v>0.25992950431532819</v>
      </c>
      <c r="J163" s="302">
        <f t="shared" ref="J163:J165" si="78">SUM(G163:I163)</f>
        <v>5.1967089486204747</v>
      </c>
      <c r="K163" s="303"/>
      <c r="L163" s="302">
        <v>5.0723153276750601</v>
      </c>
      <c r="M163" s="302">
        <v>1.2226496464386369</v>
      </c>
      <c r="N163" s="302">
        <v>0.2063671473942324</v>
      </c>
      <c r="O163" s="302">
        <f t="shared" ref="O163:O170" si="79">SUM(L163:N163)</f>
        <v>6.5013321215079287</v>
      </c>
    </row>
    <row r="164" spans="1:15" s="236" customFormat="1" x14ac:dyDescent="0.2">
      <c r="A164" s="237" t="str">
        <f>name!E$6</f>
        <v>Associate professional occupations</v>
      </c>
      <c r="B164" s="302">
        <v>3.2011628942391761</v>
      </c>
      <c r="C164" s="302">
        <v>0.8385589647977808</v>
      </c>
      <c r="D164" s="302">
        <v>0.21322345689722383</v>
      </c>
      <c r="E164" s="302">
        <f t="shared" si="77"/>
        <v>4.2529453159341815</v>
      </c>
      <c r="F164" s="303"/>
      <c r="G164" s="302">
        <v>3.3041734490406096</v>
      </c>
      <c r="H164" s="302">
        <v>0.92578091418750208</v>
      </c>
      <c r="I164" s="302">
        <v>0.16024854821797085</v>
      </c>
      <c r="J164" s="302">
        <f t="shared" si="78"/>
        <v>4.3902029114460825</v>
      </c>
      <c r="K164" s="303"/>
      <c r="L164" s="302">
        <v>3.7306654100383856</v>
      </c>
      <c r="M164" s="302">
        <v>0.85057508074185262</v>
      </c>
      <c r="N164" s="302">
        <v>0.1506077584495053</v>
      </c>
      <c r="O164" s="302">
        <f t="shared" si="79"/>
        <v>4.7318482492297429</v>
      </c>
    </row>
    <row r="165" spans="1:15" s="236" customFormat="1" x14ac:dyDescent="0.2">
      <c r="A165" s="237" t="str">
        <f>name!E$7</f>
        <v>Administrative and secretarial occupations</v>
      </c>
      <c r="B165" s="302">
        <v>3.6755947914863101</v>
      </c>
      <c r="C165" s="302">
        <v>1.8389435488597132</v>
      </c>
      <c r="D165" s="302">
        <v>7.0566726773300531E-2</v>
      </c>
      <c r="E165" s="302">
        <f t="shared" si="77"/>
        <v>5.5851050671193239</v>
      </c>
      <c r="F165" s="303"/>
      <c r="G165" s="302">
        <v>3.4156331932909239</v>
      </c>
      <c r="H165" s="302">
        <v>1.7909912451260961</v>
      </c>
      <c r="I165" s="302">
        <v>8.2737459113323752E-2</v>
      </c>
      <c r="J165" s="302">
        <f t="shared" si="78"/>
        <v>5.2893618975303438</v>
      </c>
      <c r="K165" s="303"/>
      <c r="L165" s="302">
        <v>3.8699962033842943</v>
      </c>
      <c r="M165" s="302">
        <v>1.6670870662206811</v>
      </c>
      <c r="N165" s="302">
        <v>5.9340150772115623E-2</v>
      </c>
      <c r="O165" s="302">
        <f t="shared" si="79"/>
        <v>5.5964234203770911</v>
      </c>
    </row>
    <row r="166" spans="1:15" s="236" customFormat="1" x14ac:dyDescent="0.2">
      <c r="A166" s="237" t="str">
        <f>name!E$8</f>
        <v>Skilled trades occupations</v>
      </c>
      <c r="B166" s="302">
        <v>4.0345506891692855</v>
      </c>
      <c r="C166" s="302">
        <v>0.58393287807226235</v>
      </c>
      <c r="D166" s="302">
        <v>1.0870352424767527</v>
      </c>
      <c r="E166" s="302">
        <f t="shared" si="77"/>
        <v>5.7055188097183001</v>
      </c>
      <c r="F166" s="303"/>
      <c r="G166" s="302">
        <v>3.1451305888768402</v>
      </c>
      <c r="H166" s="302">
        <v>0.47024584669874797</v>
      </c>
      <c r="I166" s="302">
        <v>0.62929881816651656</v>
      </c>
      <c r="J166" s="302">
        <f>SUM(G166:I166)</f>
        <v>4.2446752537421046</v>
      </c>
      <c r="K166" s="303"/>
      <c r="L166" s="302">
        <v>2.8636809563601373</v>
      </c>
      <c r="M166" s="302">
        <v>0.51922196644010876</v>
      </c>
      <c r="N166" s="302">
        <v>0.74077850636437692</v>
      </c>
      <c r="O166" s="302">
        <f t="shared" si="79"/>
        <v>4.1236814291646233</v>
      </c>
    </row>
    <row r="167" spans="1:15" s="236" customFormat="1" x14ac:dyDescent="0.2">
      <c r="A167" s="237" t="str">
        <f>name!E$9</f>
        <v>Caring, leisure and other service occupations</v>
      </c>
      <c r="B167" s="302">
        <v>0.30508141638696729</v>
      </c>
      <c r="C167" s="302">
        <v>0.11034995479532432</v>
      </c>
      <c r="D167" s="302">
        <v>3.4493209437131134E-2</v>
      </c>
      <c r="E167" s="302">
        <f t="shared" si="77"/>
        <v>0.44992458061942275</v>
      </c>
      <c r="F167" s="303"/>
      <c r="G167" s="302">
        <v>0.28374446993546931</v>
      </c>
      <c r="H167" s="302">
        <v>9.2623352443758647E-2</v>
      </c>
      <c r="I167" s="302">
        <v>5.9502796053260407E-2</v>
      </c>
      <c r="J167" s="302">
        <f t="shared" ref="J167:J170" si="80">SUM(G167:I167)</f>
        <v>0.43587061843248837</v>
      </c>
      <c r="K167" s="303"/>
      <c r="L167" s="302">
        <v>0.37200345811719654</v>
      </c>
      <c r="M167" s="302">
        <v>6.7475829987781497E-2</v>
      </c>
      <c r="N167" s="302">
        <v>0.10525059246606505</v>
      </c>
      <c r="O167" s="302">
        <f t="shared" si="79"/>
        <v>0.5447298805710431</v>
      </c>
    </row>
    <row r="168" spans="1:15" s="236" customFormat="1" x14ac:dyDescent="0.2">
      <c r="A168" s="237" t="str">
        <f>name!E$10</f>
        <v>Sales and customer service occupations</v>
      </c>
      <c r="B168" s="302">
        <v>3.565146284007954</v>
      </c>
      <c r="C168" s="302">
        <v>11.016065504856691</v>
      </c>
      <c r="D168" s="302">
        <v>0.55841073929843454</v>
      </c>
      <c r="E168" s="302">
        <f t="shared" si="77"/>
        <v>15.139622528163079</v>
      </c>
      <c r="F168" s="303"/>
      <c r="G168" s="302">
        <v>2.8952544901182904</v>
      </c>
      <c r="H168" s="302">
        <v>9.682450950058433</v>
      </c>
      <c r="I168" s="302">
        <v>0.32978448994414755</v>
      </c>
      <c r="J168" s="302">
        <f t="shared" si="80"/>
        <v>12.907489930120871</v>
      </c>
      <c r="K168" s="303"/>
      <c r="L168" s="302">
        <v>2.5068750745508983</v>
      </c>
      <c r="M168" s="302">
        <v>8.5552835538057241</v>
      </c>
      <c r="N168" s="302">
        <v>0.22691563696463005</v>
      </c>
      <c r="O168" s="302">
        <f t="shared" si="79"/>
        <v>11.289074265321252</v>
      </c>
    </row>
    <row r="169" spans="1:15" s="236" customFormat="1" x14ac:dyDescent="0.2">
      <c r="A169" s="237" t="str">
        <f>name!E$11</f>
        <v>Process, plant and machine operatives</v>
      </c>
      <c r="B169" s="302">
        <v>3.9699982202373998</v>
      </c>
      <c r="C169" s="302">
        <v>0.80170570169041266</v>
      </c>
      <c r="D169" s="302">
        <v>0.10555173934480327</v>
      </c>
      <c r="E169" s="302">
        <f t="shared" si="77"/>
        <v>4.8772556612726161</v>
      </c>
      <c r="F169" s="303"/>
      <c r="G169" s="302">
        <v>2.8560631884347911</v>
      </c>
      <c r="H169" s="302">
        <v>0.77626790301732551</v>
      </c>
      <c r="I169" s="302">
        <v>8.323675751712202E-2</v>
      </c>
      <c r="J169" s="302">
        <f t="shared" si="80"/>
        <v>3.715567848969239</v>
      </c>
      <c r="K169" s="303"/>
      <c r="L169" s="302">
        <v>2.7060177430040011</v>
      </c>
      <c r="M169" s="302">
        <v>0.84463491710940275</v>
      </c>
      <c r="N169" s="302">
        <v>0.11139643871690424</v>
      </c>
      <c r="O169" s="302">
        <f t="shared" si="79"/>
        <v>3.662049098830308</v>
      </c>
    </row>
    <row r="170" spans="1:15" s="236" customFormat="1" x14ac:dyDescent="0.2">
      <c r="A170" s="237" t="str">
        <f>name!E$12</f>
        <v>Elementary occupations</v>
      </c>
      <c r="B170" s="302">
        <v>3.3293513612073595</v>
      </c>
      <c r="C170" s="302">
        <v>2.9407423476057826</v>
      </c>
      <c r="D170" s="302">
        <v>0.12089047836355585</v>
      </c>
      <c r="E170" s="302">
        <f t="shared" si="77"/>
        <v>6.3909841871766986</v>
      </c>
      <c r="F170" s="303"/>
      <c r="G170" s="302">
        <v>2.3024205525670443</v>
      </c>
      <c r="H170" s="302">
        <v>2.21631505286273</v>
      </c>
      <c r="I170" s="302">
        <v>9.6721916841423478E-2</v>
      </c>
      <c r="J170" s="302">
        <f t="shared" si="80"/>
        <v>4.615457522271198</v>
      </c>
      <c r="K170" s="303"/>
      <c r="L170" s="302">
        <v>2.4775855743738542</v>
      </c>
      <c r="M170" s="302">
        <v>2.3038203885082149</v>
      </c>
      <c r="N170" s="302">
        <v>0.16257879188206403</v>
      </c>
      <c r="O170" s="302">
        <f t="shared" si="79"/>
        <v>4.9439847547641325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30.523592644877457</v>
      </c>
      <c r="C172" s="311">
        <f t="shared" ref="C172:E172" si="81">SUM(C162:C170)</f>
        <v>19.644540522071878</v>
      </c>
      <c r="D172" s="311">
        <f t="shared" si="81"/>
        <v>3.7678668330506815</v>
      </c>
      <c r="E172" s="311">
        <f t="shared" si="81"/>
        <v>53.936000000000014</v>
      </c>
      <c r="F172" s="311"/>
      <c r="G172" s="311">
        <f t="shared" ref="G172:J172" si="82">SUM(G162:G170)</f>
        <v>27.132050005004153</v>
      </c>
      <c r="H172" s="311">
        <f t="shared" si="82"/>
        <v>18.03421304627965</v>
      </c>
      <c r="I172" s="311">
        <f t="shared" si="82"/>
        <v>2.8587369487162535</v>
      </c>
      <c r="J172" s="311">
        <f t="shared" si="82"/>
        <v>48.025000000000055</v>
      </c>
      <c r="K172" s="311"/>
      <c r="L172" s="311">
        <f t="shared" ref="L172:O172" si="83">SUM(L162:L170)</f>
        <v>28.91646488897246</v>
      </c>
      <c r="M172" s="311">
        <f t="shared" si="83"/>
        <v>17.063365454253937</v>
      </c>
      <c r="N172" s="311">
        <f t="shared" si="83"/>
        <v>3.0651696567735254</v>
      </c>
      <c r="O172" s="311">
        <f t="shared" si="83"/>
        <v>49.044999999999924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1.3000092747166028</v>
      </c>
      <c r="C179" s="302">
        <v>6.3993197179401606E-2</v>
      </c>
      <c r="D179" s="302">
        <v>0.26075981414942151</v>
      </c>
      <c r="E179" s="302">
        <f>SUM(B179:D179)</f>
        <v>1.6247622860454261</v>
      </c>
      <c r="F179" s="303"/>
      <c r="G179" s="302">
        <v>1.7567083626596085</v>
      </c>
      <c r="H179" s="302">
        <v>0.21967556307275782</v>
      </c>
      <c r="I179" s="302">
        <v>0.34808985632265871</v>
      </c>
      <c r="J179" s="302">
        <f>SUM(G179:I179)</f>
        <v>2.324473782055025</v>
      </c>
      <c r="K179" s="303"/>
      <c r="L179" s="302">
        <v>2.0727596414728451</v>
      </c>
      <c r="M179" s="302">
        <v>0.2701121751721578</v>
      </c>
      <c r="N179" s="302">
        <v>0.39684193473123913</v>
      </c>
      <c r="O179" s="302">
        <f>SUM(L179:N179)</f>
        <v>2.7397137513762422</v>
      </c>
    </row>
    <row r="180" spans="1:15" s="236" customFormat="1" x14ac:dyDescent="0.2">
      <c r="A180" s="237" t="str">
        <f>name!E$5</f>
        <v>Professional occupations</v>
      </c>
      <c r="B180" s="302">
        <v>0.93387095452330049</v>
      </c>
      <c r="C180" s="302">
        <v>5.3868238048164103E-2</v>
      </c>
      <c r="D180" s="302">
        <v>8.7598406148274674E-2</v>
      </c>
      <c r="E180" s="302">
        <f t="shared" ref="E180:E187" si="84">SUM(B180:D180)</f>
        <v>1.0753375987197393</v>
      </c>
      <c r="F180" s="303"/>
      <c r="G180" s="302">
        <v>1.4271222739031733</v>
      </c>
      <c r="H180" s="302">
        <v>0.1653390196414089</v>
      </c>
      <c r="I180" s="302">
        <v>0.10750088808227752</v>
      </c>
      <c r="J180" s="302">
        <f t="shared" ref="J180:J182" si="85">SUM(G180:I180)</f>
        <v>1.6999621816268595</v>
      </c>
      <c r="K180" s="303"/>
      <c r="L180" s="302">
        <v>2.1345138243773363</v>
      </c>
      <c r="M180" s="302">
        <v>0.26710347635390735</v>
      </c>
      <c r="N180" s="302">
        <v>0.10322875044288703</v>
      </c>
      <c r="O180" s="302">
        <f t="shared" ref="O180:O187" si="86">SUM(L180:N180)</f>
        <v>2.5048460511741308</v>
      </c>
    </row>
    <row r="181" spans="1:15" s="236" customFormat="1" x14ac:dyDescent="0.2">
      <c r="A181" s="237" t="str">
        <f>name!E$6</f>
        <v>Associate professional occupations</v>
      </c>
      <c r="B181" s="302">
        <v>0.93253277538778978</v>
      </c>
      <c r="C181" s="302">
        <v>8.5158674520234762E-2</v>
      </c>
      <c r="D181" s="302">
        <v>4.9082765632311433E-2</v>
      </c>
      <c r="E181" s="302">
        <f t="shared" si="84"/>
        <v>1.0667742155403359</v>
      </c>
      <c r="F181" s="303"/>
      <c r="G181" s="302">
        <v>1.2422245371823006</v>
      </c>
      <c r="H181" s="302">
        <v>0.19403298320179246</v>
      </c>
      <c r="I181" s="302">
        <v>5.998905300271274E-2</v>
      </c>
      <c r="J181" s="302">
        <f t="shared" si="85"/>
        <v>1.4962465733868058</v>
      </c>
      <c r="K181" s="303"/>
      <c r="L181" s="302">
        <v>1.4237766462181158</v>
      </c>
      <c r="M181" s="302">
        <v>0.25312512359310219</v>
      </c>
      <c r="N181" s="302">
        <v>7.2347838179754514E-2</v>
      </c>
      <c r="O181" s="302">
        <f t="shared" si="86"/>
        <v>1.7492496079909725</v>
      </c>
    </row>
    <row r="182" spans="1:15" s="236" customFormat="1" x14ac:dyDescent="0.2">
      <c r="A182" s="237" t="str">
        <f>name!E$7</f>
        <v>Administrative and secretarial occupations</v>
      </c>
      <c r="B182" s="302">
        <v>1.5907202897450448</v>
      </c>
      <c r="C182" s="302">
        <v>0.60644300303691345</v>
      </c>
      <c r="D182" s="302">
        <v>4.6119983945532024E-2</v>
      </c>
      <c r="E182" s="302">
        <f t="shared" si="84"/>
        <v>2.2432832767274906</v>
      </c>
      <c r="F182" s="303"/>
      <c r="G182" s="302">
        <v>1.9219730220275648</v>
      </c>
      <c r="H182" s="302">
        <v>0.8616524756241436</v>
      </c>
      <c r="I182" s="302">
        <v>4.5869840423547303E-2</v>
      </c>
      <c r="J182" s="302">
        <f t="shared" si="85"/>
        <v>2.8294953380752559</v>
      </c>
      <c r="K182" s="303"/>
      <c r="L182" s="302">
        <v>2.5498008847000651</v>
      </c>
      <c r="M182" s="302">
        <v>0.95935398870595434</v>
      </c>
      <c r="N182" s="302">
        <v>4.9235063764951445E-2</v>
      </c>
      <c r="O182" s="302">
        <f t="shared" si="86"/>
        <v>3.5583899371709706</v>
      </c>
    </row>
    <row r="183" spans="1:15" s="236" customFormat="1" x14ac:dyDescent="0.2">
      <c r="A183" s="237" t="str">
        <f>name!E$8</f>
        <v>Skilled trades occupations</v>
      </c>
      <c r="B183" s="302">
        <v>0.82853883262362071</v>
      </c>
      <c r="C183" s="302">
        <v>0.21409837203222509</v>
      </c>
      <c r="D183" s="302">
        <v>0.29440920685668875</v>
      </c>
      <c r="E183" s="302">
        <f t="shared" si="84"/>
        <v>1.3370464115125347</v>
      </c>
      <c r="F183" s="303"/>
      <c r="G183" s="302">
        <v>0.70524303172543401</v>
      </c>
      <c r="H183" s="302">
        <v>0.1710616543192828</v>
      </c>
      <c r="I183" s="302">
        <v>0.23128030178897505</v>
      </c>
      <c r="J183" s="302">
        <f>SUM(G183:I183)</f>
        <v>1.1075849878336919</v>
      </c>
      <c r="K183" s="303"/>
      <c r="L183" s="302">
        <v>0.603547675898368</v>
      </c>
      <c r="M183" s="302">
        <v>0.2703624011252499</v>
      </c>
      <c r="N183" s="302">
        <v>0.25086017381441006</v>
      </c>
      <c r="O183" s="302">
        <f t="shared" si="86"/>
        <v>1.124770250838028</v>
      </c>
    </row>
    <row r="184" spans="1:15" s="236" customFormat="1" x14ac:dyDescent="0.2">
      <c r="A184" s="237" t="str">
        <f>name!E$9</f>
        <v>Caring, leisure and other service occupations</v>
      </c>
      <c r="B184" s="302">
        <v>0.60468771949921141</v>
      </c>
      <c r="C184" s="302">
        <v>0.29082765175896408</v>
      </c>
      <c r="D184" s="302">
        <v>0.101370442942426</v>
      </c>
      <c r="E184" s="302">
        <f t="shared" si="84"/>
        <v>0.99688581420060152</v>
      </c>
      <c r="F184" s="303"/>
      <c r="G184" s="302">
        <v>0.68418110063872106</v>
      </c>
      <c r="H184" s="302">
        <v>0.66638763561635206</v>
      </c>
      <c r="I184" s="302">
        <v>0.11588768187279704</v>
      </c>
      <c r="J184" s="302">
        <f t="shared" ref="J184:J187" si="87">SUM(G184:I184)</f>
        <v>1.4664564181278701</v>
      </c>
      <c r="K184" s="303"/>
      <c r="L184" s="302">
        <v>0.59932756506144846</v>
      </c>
      <c r="M184" s="302">
        <v>0.72676548122087559</v>
      </c>
      <c r="N184" s="302">
        <v>0.15581347225306727</v>
      </c>
      <c r="O184" s="302">
        <f t="shared" si="86"/>
        <v>1.4819065185353912</v>
      </c>
    </row>
    <row r="185" spans="1:15" s="236" customFormat="1" x14ac:dyDescent="0.2">
      <c r="A185" s="237" t="str">
        <f>name!E$10</f>
        <v>Sales and customer service occupations</v>
      </c>
      <c r="B185" s="302">
        <v>0.52764529738928534</v>
      </c>
      <c r="C185" s="302">
        <v>0.16466996420956997</v>
      </c>
      <c r="D185" s="302">
        <v>4.8230695543532154E-2</v>
      </c>
      <c r="E185" s="302">
        <f t="shared" si="84"/>
        <v>0.74054595714238736</v>
      </c>
      <c r="F185" s="303"/>
      <c r="G185" s="302">
        <v>0.63245916208551278</v>
      </c>
      <c r="H185" s="302">
        <v>0.2015681844379078</v>
      </c>
      <c r="I185" s="302">
        <v>4.5972690029885056E-2</v>
      </c>
      <c r="J185" s="302">
        <f t="shared" si="87"/>
        <v>0.88000003655330561</v>
      </c>
      <c r="K185" s="303"/>
      <c r="L185" s="302">
        <v>0.76507344761013907</v>
      </c>
      <c r="M185" s="302">
        <v>0.30975561274278407</v>
      </c>
      <c r="N185" s="302">
        <v>4.7614460062581986E-2</v>
      </c>
      <c r="O185" s="302">
        <f t="shared" si="86"/>
        <v>1.1224435204155052</v>
      </c>
    </row>
    <row r="186" spans="1:15" s="236" customFormat="1" x14ac:dyDescent="0.2">
      <c r="A186" s="237" t="str">
        <f>name!E$11</f>
        <v>Process, plant and machine operatives</v>
      </c>
      <c r="B186" s="302">
        <v>6.0739546196244776</v>
      </c>
      <c r="C186" s="302">
        <v>0.41010650903901902</v>
      </c>
      <c r="D186" s="302">
        <v>2.1701190154522676</v>
      </c>
      <c r="E186" s="302">
        <f t="shared" si="84"/>
        <v>8.6541801441157631</v>
      </c>
      <c r="F186" s="303"/>
      <c r="G186" s="302">
        <v>5.5372730563879653</v>
      </c>
      <c r="H186" s="302">
        <v>1.387684008737007</v>
      </c>
      <c r="I186" s="302">
        <v>2.6675132773677621</v>
      </c>
      <c r="J186" s="302">
        <f t="shared" si="87"/>
        <v>9.5924703424927351</v>
      </c>
      <c r="K186" s="303"/>
      <c r="L186" s="302">
        <v>5.8733844171531606</v>
      </c>
      <c r="M186" s="302">
        <v>1.7497048641681974</v>
      </c>
      <c r="N186" s="302">
        <v>3.2571404580942227</v>
      </c>
      <c r="O186" s="302">
        <f t="shared" si="86"/>
        <v>10.880229739415579</v>
      </c>
    </row>
    <row r="187" spans="1:15" s="236" customFormat="1" x14ac:dyDescent="0.2">
      <c r="A187" s="237" t="str">
        <f>name!E$12</f>
        <v>Elementary occupations</v>
      </c>
      <c r="B187" s="302">
        <v>3.0477710717853244</v>
      </c>
      <c r="C187" s="302">
        <v>0.86438506971235585</v>
      </c>
      <c r="D187" s="302">
        <v>0.12402815449802966</v>
      </c>
      <c r="E187" s="302">
        <f t="shared" si="84"/>
        <v>4.0361842959957102</v>
      </c>
      <c r="F187" s="303"/>
      <c r="G187" s="302">
        <v>2.9221677576207838</v>
      </c>
      <c r="H187" s="302">
        <v>0.82596333860035731</v>
      </c>
      <c r="I187" s="302">
        <v>0.10917924362727961</v>
      </c>
      <c r="J187" s="302">
        <f t="shared" si="87"/>
        <v>3.857310339848421</v>
      </c>
      <c r="K187" s="303"/>
      <c r="L187" s="302">
        <v>3.5641325510069053</v>
      </c>
      <c r="M187" s="302">
        <v>1.1352365665110338</v>
      </c>
      <c r="N187" s="302">
        <v>0.12708150556526349</v>
      </c>
      <c r="O187" s="302">
        <f t="shared" si="86"/>
        <v>4.8264506230832032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15.839730835294656</v>
      </c>
      <c r="C189" s="311">
        <f t="shared" ref="C189:E189" si="88">SUM(C179:C187)</f>
        <v>2.7535506795368478</v>
      </c>
      <c r="D189" s="311">
        <f t="shared" si="88"/>
        <v>3.1817184851684837</v>
      </c>
      <c r="E189" s="311">
        <f t="shared" si="88"/>
        <v>21.774999999999988</v>
      </c>
      <c r="F189" s="311"/>
      <c r="G189" s="311">
        <f t="shared" ref="G189:J189" si="89">SUM(G179:G187)</f>
        <v>16.829352304231065</v>
      </c>
      <c r="H189" s="311">
        <f t="shared" si="89"/>
        <v>4.6933648632510092</v>
      </c>
      <c r="I189" s="311">
        <f t="shared" si="89"/>
        <v>3.7312828325178953</v>
      </c>
      <c r="J189" s="311">
        <f t="shared" si="89"/>
        <v>25.253999999999969</v>
      </c>
      <c r="K189" s="311"/>
      <c r="L189" s="311">
        <f t="shared" ref="L189:O189" si="90">SUM(L179:L187)</f>
        <v>19.586316653498383</v>
      </c>
      <c r="M189" s="311">
        <f t="shared" si="90"/>
        <v>5.941519689593262</v>
      </c>
      <c r="N189" s="311">
        <f t="shared" si="90"/>
        <v>4.460163656908378</v>
      </c>
      <c r="O189" s="311">
        <f t="shared" si="90"/>
        <v>29.988000000000021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1.4405047459198308</v>
      </c>
      <c r="C196" s="302">
        <v>0.19671598780097052</v>
      </c>
      <c r="D196" s="302">
        <v>0.5527789819693506</v>
      </c>
      <c r="E196" s="302">
        <f>SUM(B196:D196)</f>
        <v>2.1899997156901518</v>
      </c>
      <c r="F196" s="303"/>
      <c r="G196" s="302">
        <v>1.8828988232504484</v>
      </c>
      <c r="H196" s="302">
        <v>0.37907106711281358</v>
      </c>
      <c r="I196" s="302">
        <v>0.54159886183789085</v>
      </c>
      <c r="J196" s="302">
        <f>SUM(G196:I196)</f>
        <v>2.8035687522011528</v>
      </c>
      <c r="K196" s="303"/>
      <c r="L196" s="302">
        <v>2.4144016265076744</v>
      </c>
      <c r="M196" s="302">
        <v>0.57022913613102499</v>
      </c>
      <c r="N196" s="302">
        <v>0.63622947801664542</v>
      </c>
      <c r="O196" s="302">
        <f>SUM(L196:N196)</f>
        <v>3.620860240655345</v>
      </c>
    </row>
    <row r="197" spans="1:15" s="236" customFormat="1" x14ac:dyDescent="0.2">
      <c r="A197" s="237" t="str">
        <f>name!E$5</f>
        <v>Professional occupations</v>
      </c>
      <c r="B197" s="302">
        <v>0.4907477956279806</v>
      </c>
      <c r="C197" s="302">
        <v>7.3408915598335553E-2</v>
      </c>
      <c r="D197" s="302">
        <v>4.5409597189820079E-2</v>
      </c>
      <c r="E197" s="302">
        <f t="shared" ref="E197:E204" si="91">SUM(B197:D197)</f>
        <v>0.60956630841613624</v>
      </c>
      <c r="F197" s="303"/>
      <c r="G197" s="302">
        <v>0.76561181412452017</v>
      </c>
      <c r="H197" s="302">
        <v>0.14974151645270173</v>
      </c>
      <c r="I197" s="302">
        <v>4.2839168190015271E-2</v>
      </c>
      <c r="J197" s="302">
        <f t="shared" ref="J197:J199" si="92">SUM(G197:I197)</f>
        <v>0.95819249876723722</v>
      </c>
      <c r="K197" s="303"/>
      <c r="L197" s="302">
        <v>1.153646285299279</v>
      </c>
      <c r="M197" s="302">
        <v>0.27203097555472439</v>
      </c>
      <c r="N197" s="302">
        <v>3.4902146118596239E-2</v>
      </c>
      <c r="O197" s="302">
        <f t="shared" ref="O197:O204" si="93">SUM(L197:N197)</f>
        <v>1.4605794069725997</v>
      </c>
    </row>
    <row r="198" spans="1:15" s="236" customFormat="1" x14ac:dyDescent="0.2">
      <c r="A198" s="237" t="str">
        <f>name!E$6</f>
        <v>Associate professional occupations</v>
      </c>
      <c r="B198" s="302">
        <v>0.39669308630170597</v>
      </c>
      <c r="C198" s="302">
        <v>0.20982100024651168</v>
      </c>
      <c r="D198" s="302">
        <v>2.6911144115986267E-2</v>
      </c>
      <c r="E198" s="302">
        <f t="shared" si="91"/>
        <v>0.63342523066420398</v>
      </c>
      <c r="F198" s="303"/>
      <c r="G198" s="302">
        <v>0.55918141989151871</v>
      </c>
      <c r="H198" s="302">
        <v>0.30001570782332398</v>
      </c>
      <c r="I198" s="302">
        <v>2.151284646879708E-2</v>
      </c>
      <c r="J198" s="302">
        <f t="shared" si="92"/>
        <v>0.88070997418363972</v>
      </c>
      <c r="K198" s="303"/>
      <c r="L198" s="302">
        <v>0.80117320209873777</v>
      </c>
      <c r="M198" s="302">
        <v>0.58149847082183459</v>
      </c>
      <c r="N198" s="302">
        <v>2.4134969161730729E-2</v>
      </c>
      <c r="O198" s="302">
        <f t="shared" si="93"/>
        <v>1.4068066420823031</v>
      </c>
    </row>
    <row r="199" spans="1:15" s="236" customFormat="1" x14ac:dyDescent="0.2">
      <c r="A199" s="237" t="str">
        <f>name!E$7</f>
        <v>Administrative and secretarial occupations</v>
      </c>
      <c r="B199" s="302">
        <v>0.63267288057527282</v>
      </c>
      <c r="C199" s="302">
        <v>0.3290315801131859</v>
      </c>
      <c r="D199" s="302">
        <v>1.9712538892901428E-2</v>
      </c>
      <c r="E199" s="302">
        <f t="shared" si="91"/>
        <v>0.98141699958136019</v>
      </c>
      <c r="F199" s="303"/>
      <c r="G199" s="302">
        <v>0.74420506067845982</v>
      </c>
      <c r="H199" s="302">
        <v>0.43369284993101825</v>
      </c>
      <c r="I199" s="302">
        <v>1.5255140361297607E-2</v>
      </c>
      <c r="J199" s="302">
        <f t="shared" si="92"/>
        <v>1.1931530509707757</v>
      </c>
      <c r="K199" s="303"/>
      <c r="L199" s="302">
        <v>1.1282283984985169</v>
      </c>
      <c r="M199" s="302">
        <v>0.81765731686558552</v>
      </c>
      <c r="N199" s="302">
        <v>2.0718216299366959E-2</v>
      </c>
      <c r="O199" s="302">
        <f t="shared" si="93"/>
        <v>1.9666039316634691</v>
      </c>
    </row>
    <row r="200" spans="1:15" s="236" customFormat="1" x14ac:dyDescent="0.2">
      <c r="A200" s="237" t="str">
        <f>name!E$8</f>
        <v>Skilled trades occupations</v>
      </c>
      <c r="B200" s="302">
        <v>1.1689830836134356</v>
      </c>
      <c r="C200" s="302">
        <v>0.95745591923498996</v>
      </c>
      <c r="D200" s="302">
        <v>0.15877453423044374</v>
      </c>
      <c r="E200" s="302">
        <f t="shared" si="91"/>
        <v>2.2852135370788691</v>
      </c>
      <c r="F200" s="303"/>
      <c r="G200" s="302">
        <v>1.0484556377921148</v>
      </c>
      <c r="H200" s="302">
        <v>0.94718638670512467</v>
      </c>
      <c r="I200" s="302">
        <v>0.15671212876594126</v>
      </c>
      <c r="J200" s="302">
        <f>SUM(G200:I200)</f>
        <v>2.1523541532631807</v>
      </c>
      <c r="K200" s="303"/>
      <c r="L200" s="302">
        <v>0.73472736798924898</v>
      </c>
      <c r="M200" s="302">
        <v>1.358727279427657</v>
      </c>
      <c r="N200" s="302">
        <v>0.20329483860787445</v>
      </c>
      <c r="O200" s="302">
        <f t="shared" si="93"/>
        <v>2.2967494860247806</v>
      </c>
    </row>
    <row r="201" spans="1:15" s="236" customFormat="1" x14ac:dyDescent="0.2">
      <c r="A201" s="237" t="str">
        <f>name!E$9</f>
        <v>Caring, leisure and other service occupations</v>
      </c>
      <c r="B201" s="302">
        <v>0.37286727686100579</v>
      </c>
      <c r="C201" s="302">
        <v>0.40873958735060184</v>
      </c>
      <c r="D201" s="302">
        <v>4.252704737382286E-2</v>
      </c>
      <c r="E201" s="302">
        <f t="shared" si="91"/>
        <v>0.82413391158543048</v>
      </c>
      <c r="F201" s="303"/>
      <c r="G201" s="302">
        <v>0.40231643717451232</v>
      </c>
      <c r="H201" s="302">
        <v>0.4687408623517817</v>
      </c>
      <c r="I201" s="302">
        <v>4.9999893034483309E-2</v>
      </c>
      <c r="J201" s="302">
        <f t="shared" ref="J201:J204" si="94">SUM(G201:I201)</f>
        <v>0.92105719256077723</v>
      </c>
      <c r="K201" s="303"/>
      <c r="L201" s="302">
        <v>0.43957532377237685</v>
      </c>
      <c r="M201" s="302">
        <v>0.5799003511291928</v>
      </c>
      <c r="N201" s="302">
        <v>9.1788268519320398E-2</v>
      </c>
      <c r="O201" s="302">
        <f t="shared" si="93"/>
        <v>1.11126394342089</v>
      </c>
    </row>
    <row r="202" spans="1:15" s="236" customFormat="1" x14ac:dyDescent="0.2">
      <c r="A202" s="237" t="str">
        <f>name!E$10</f>
        <v>Sales and customer service occupations</v>
      </c>
      <c r="B202" s="302">
        <v>0.43462321836787848</v>
      </c>
      <c r="C202" s="302">
        <v>0.80115739887470117</v>
      </c>
      <c r="D202" s="302">
        <v>0.2347061679554325</v>
      </c>
      <c r="E202" s="302">
        <f t="shared" si="91"/>
        <v>1.4704867851980121</v>
      </c>
      <c r="F202" s="303"/>
      <c r="G202" s="302">
        <v>0.49372369243850495</v>
      </c>
      <c r="H202" s="302">
        <v>1.0231063708148795</v>
      </c>
      <c r="I202" s="302">
        <v>0.15683069700705707</v>
      </c>
      <c r="J202" s="302">
        <f t="shared" si="94"/>
        <v>1.6736607602604414</v>
      </c>
      <c r="K202" s="303"/>
      <c r="L202" s="302">
        <v>0.76359658148959986</v>
      </c>
      <c r="M202" s="302">
        <v>1.889066895214019</v>
      </c>
      <c r="N202" s="302">
        <v>0.13113522731282276</v>
      </c>
      <c r="O202" s="302">
        <f t="shared" si="93"/>
        <v>2.7837987040164416</v>
      </c>
    </row>
    <row r="203" spans="1:15" s="236" customFormat="1" x14ac:dyDescent="0.2">
      <c r="A203" s="237" t="str">
        <f>name!E$11</f>
        <v>Process, plant and machine operatives</v>
      </c>
      <c r="B203" s="302">
        <v>0.25452964760552521</v>
      </c>
      <c r="C203" s="302">
        <v>0.42043305857016483</v>
      </c>
      <c r="D203" s="302">
        <v>1.8997605985001692E-2</v>
      </c>
      <c r="E203" s="302">
        <f t="shared" si="91"/>
        <v>0.69396031216069165</v>
      </c>
      <c r="F203" s="303"/>
      <c r="G203" s="302">
        <v>0.2267934196286186</v>
      </c>
      <c r="H203" s="302">
        <v>0.56014437347561108</v>
      </c>
      <c r="I203" s="302">
        <v>1.6430098615327366E-2</v>
      </c>
      <c r="J203" s="302">
        <f t="shared" si="94"/>
        <v>0.80336789171955703</v>
      </c>
      <c r="K203" s="303"/>
      <c r="L203" s="302">
        <v>0.29297408277765213</v>
      </c>
      <c r="M203" s="302">
        <v>1.1201809628247117</v>
      </c>
      <c r="N203" s="302">
        <v>2.6690075777683432E-2</v>
      </c>
      <c r="O203" s="302">
        <f t="shared" si="93"/>
        <v>1.4398451213800472</v>
      </c>
    </row>
    <row r="204" spans="1:15" s="236" customFormat="1" x14ac:dyDescent="0.2">
      <c r="A204" s="237" t="str">
        <f>name!E$12</f>
        <v>Elementary occupations</v>
      </c>
      <c r="B204" s="302">
        <v>1.5965214687466605</v>
      </c>
      <c r="C204" s="302">
        <v>6.5322980385497722</v>
      </c>
      <c r="D204" s="302">
        <v>6.0977692328682123E-2</v>
      </c>
      <c r="E204" s="302">
        <f t="shared" si="91"/>
        <v>8.1897971996251151</v>
      </c>
      <c r="F204" s="303"/>
      <c r="G204" s="302">
        <v>1.6272610378482519</v>
      </c>
      <c r="H204" s="302">
        <v>6.9505455379741869</v>
      </c>
      <c r="I204" s="302">
        <v>3.9129150250806419E-2</v>
      </c>
      <c r="J204" s="302">
        <f t="shared" si="94"/>
        <v>8.6169357260732458</v>
      </c>
      <c r="K204" s="303"/>
      <c r="L204" s="302">
        <v>1.944400015325096</v>
      </c>
      <c r="M204" s="302">
        <v>6.5259041938551405</v>
      </c>
      <c r="N204" s="302">
        <v>7.0188314603865681E-2</v>
      </c>
      <c r="O204" s="302">
        <f t="shared" si="93"/>
        <v>8.5404925237841027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6.7881432036192955</v>
      </c>
      <c r="C206" s="311">
        <f t="shared" ref="C206:E206" si="95">SUM(C196:C204)</f>
        <v>9.9290614863392328</v>
      </c>
      <c r="D206" s="311">
        <f t="shared" si="95"/>
        <v>1.1607953100414414</v>
      </c>
      <c r="E206" s="311">
        <f t="shared" si="95"/>
        <v>17.877999999999972</v>
      </c>
      <c r="F206" s="311"/>
      <c r="G206" s="311">
        <f t="shared" ref="G206:J206" si="96">SUM(G196:G204)</f>
        <v>7.7504473428269502</v>
      </c>
      <c r="H206" s="311">
        <f t="shared" si="96"/>
        <v>11.212244672641443</v>
      </c>
      <c r="I206" s="311">
        <f t="shared" si="96"/>
        <v>1.0403079845316163</v>
      </c>
      <c r="J206" s="311">
        <f t="shared" si="96"/>
        <v>20.003000000000007</v>
      </c>
      <c r="K206" s="311"/>
      <c r="L206" s="311">
        <f t="shared" ref="L206:O206" si="97">SUM(L196:L204)</f>
        <v>9.6727228837581833</v>
      </c>
      <c r="M206" s="311">
        <f t="shared" si="97"/>
        <v>13.715195581823892</v>
      </c>
      <c r="N206" s="311">
        <f t="shared" si="97"/>
        <v>1.239081534417906</v>
      </c>
      <c r="O206" s="311">
        <f t="shared" si="97"/>
        <v>24.626999999999978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6.2951415064780608E-2</v>
      </c>
      <c r="C213" s="302">
        <v>9.0279236012024873E-3</v>
      </c>
      <c r="D213" s="302">
        <v>3.4939631168507207E-2</v>
      </c>
      <c r="E213" s="302">
        <f>SUM(B213:D213)</f>
        <v>0.1069189698344903</v>
      </c>
      <c r="F213" s="303"/>
      <c r="G213" s="302">
        <v>5.7658650250357608E-2</v>
      </c>
      <c r="H213" s="302">
        <v>1.8933605862573991E-2</v>
      </c>
      <c r="I213" s="302">
        <v>7.1573850742653281E-2</v>
      </c>
      <c r="J213" s="302">
        <f>SUM(G213:I213)</f>
        <v>0.1481661068555849</v>
      </c>
      <c r="K213" s="303"/>
      <c r="L213" s="302">
        <v>4.6752373507576279E-2</v>
      </c>
      <c r="M213" s="302">
        <v>2.2603947557867817E-2</v>
      </c>
      <c r="N213" s="302">
        <v>7.3958442455211534E-2</v>
      </c>
      <c r="O213" s="302">
        <f>SUM(L213:N213)</f>
        <v>0.14331476352065564</v>
      </c>
    </row>
    <row r="214" spans="1:15" s="236" customFormat="1" x14ac:dyDescent="0.2">
      <c r="A214" s="237" t="str">
        <f>name!E$5</f>
        <v>Professional occupations</v>
      </c>
      <c r="B214" s="302">
        <v>0.11723489244795843</v>
      </c>
      <c r="C214" s="302">
        <v>1.763854186337958E-2</v>
      </c>
      <c r="D214" s="302">
        <v>0.10658034789643914</v>
      </c>
      <c r="E214" s="302">
        <f t="shared" ref="E214:E221" si="98">SUM(B214:D214)</f>
        <v>0.24145378220777713</v>
      </c>
      <c r="F214" s="303"/>
      <c r="G214" s="302">
        <v>0.12788093023993019</v>
      </c>
      <c r="H214" s="302">
        <v>3.6944461876197862E-2</v>
      </c>
      <c r="I214" s="302">
        <v>0.18975045812364985</v>
      </c>
      <c r="J214" s="302">
        <f t="shared" ref="J214:J216" si="99">SUM(G214:I214)</f>
        <v>0.35457585023977789</v>
      </c>
      <c r="K214" s="303"/>
      <c r="L214" s="302">
        <v>0.15819815657258712</v>
      </c>
      <c r="M214" s="302">
        <v>5.4332784067707356E-2</v>
      </c>
      <c r="N214" s="302">
        <v>0.16913104921562297</v>
      </c>
      <c r="O214" s="302">
        <f t="shared" ref="O214:O221" si="100">SUM(L214:N214)</f>
        <v>0.38166198985591748</v>
      </c>
    </row>
    <row r="215" spans="1:15" s="236" customFormat="1" x14ac:dyDescent="0.2">
      <c r="A215" s="237" t="str">
        <f>name!E$6</f>
        <v>Associate professional occupations</v>
      </c>
      <c r="B215" s="302">
        <v>9.5538294376570895E-2</v>
      </c>
      <c r="C215" s="302">
        <v>3.3731192018411064E-2</v>
      </c>
      <c r="D215" s="302">
        <v>0.1620214972578333</v>
      </c>
      <c r="E215" s="302">
        <f t="shared" si="98"/>
        <v>0.29129098365281525</v>
      </c>
      <c r="F215" s="303"/>
      <c r="G215" s="302">
        <v>8.4203696197310912E-2</v>
      </c>
      <c r="H215" s="302">
        <v>5.8918700538833232E-2</v>
      </c>
      <c r="I215" s="302">
        <v>0.29739128193734959</v>
      </c>
      <c r="J215" s="302">
        <f t="shared" si="99"/>
        <v>0.44051367867349372</v>
      </c>
      <c r="K215" s="303"/>
      <c r="L215" s="302">
        <v>7.7283516685406131E-2</v>
      </c>
      <c r="M215" s="302">
        <v>5.9563488917746446E-2</v>
      </c>
      <c r="N215" s="302">
        <v>0.27922217052966158</v>
      </c>
      <c r="O215" s="302">
        <f t="shared" si="100"/>
        <v>0.41606917613281413</v>
      </c>
    </row>
    <row r="216" spans="1:15" s="236" customFormat="1" x14ac:dyDescent="0.2">
      <c r="A216" s="237" t="str">
        <f>name!E$7</f>
        <v>Administrative and secretarial occupations</v>
      </c>
      <c r="B216" s="302">
        <v>6.4920800539677165E-2</v>
      </c>
      <c r="C216" s="302">
        <v>6.5039261904625126E-2</v>
      </c>
      <c r="D216" s="302">
        <v>6.7926032059090766E-3</v>
      </c>
      <c r="E216" s="302">
        <f t="shared" si="98"/>
        <v>0.13675266565021138</v>
      </c>
      <c r="F216" s="303"/>
      <c r="G216" s="302">
        <v>4.615663860019141E-2</v>
      </c>
      <c r="H216" s="302">
        <v>8.7410329586031052E-2</v>
      </c>
      <c r="I216" s="302">
        <v>1.2799658037590277E-2</v>
      </c>
      <c r="J216" s="302">
        <f t="shared" si="99"/>
        <v>0.14636662622381275</v>
      </c>
      <c r="K216" s="303"/>
      <c r="L216" s="302">
        <v>4.1355042375545124E-2</v>
      </c>
      <c r="M216" s="302">
        <v>8.5525357813840103E-2</v>
      </c>
      <c r="N216" s="302">
        <v>1.0854516139096698E-2</v>
      </c>
      <c r="O216" s="302">
        <f t="shared" si="100"/>
        <v>0.13773491632848192</v>
      </c>
    </row>
    <row r="217" spans="1:15" s="236" customFormat="1" x14ac:dyDescent="0.2">
      <c r="A217" s="237" t="str">
        <f>name!E$8</f>
        <v>Skilled trades occupations</v>
      </c>
      <c r="B217" s="302">
        <v>3.7366728874323282E-2</v>
      </c>
      <c r="C217" s="302">
        <v>6.9330493322882899E-3</v>
      </c>
      <c r="D217" s="302">
        <v>3.9979204541596682E-2</v>
      </c>
      <c r="E217" s="302">
        <f t="shared" si="98"/>
        <v>8.4278982748208248E-2</v>
      </c>
      <c r="F217" s="303"/>
      <c r="G217" s="302">
        <v>2.5005780095771892E-2</v>
      </c>
      <c r="H217" s="302">
        <v>9.0468779519104793E-3</v>
      </c>
      <c r="I217" s="302">
        <v>6.4217408471391874E-2</v>
      </c>
      <c r="J217" s="302">
        <f>SUM(G217:I217)</f>
        <v>9.8270066519074245E-2</v>
      </c>
      <c r="K217" s="303"/>
      <c r="L217" s="302">
        <v>1.3591900205698778E-2</v>
      </c>
      <c r="M217" s="302">
        <v>1.1252149296177905E-2</v>
      </c>
      <c r="N217" s="302">
        <v>7.0929827720654329E-2</v>
      </c>
      <c r="O217" s="302">
        <f t="shared" si="100"/>
        <v>9.5773877222531015E-2</v>
      </c>
    </row>
    <row r="218" spans="1:15" s="236" customFormat="1" x14ac:dyDescent="0.2">
      <c r="A218" s="237" t="str">
        <f>name!E$9</f>
        <v>Caring, leisure and other service occupations</v>
      </c>
      <c r="B218" s="302">
        <v>3.2752480549640237E-2</v>
      </c>
      <c r="C218" s="302">
        <v>3.217681933973654E-2</v>
      </c>
      <c r="D218" s="302">
        <v>6.8299570855313461E-3</v>
      </c>
      <c r="E218" s="302">
        <f t="shared" si="98"/>
        <v>7.175925697490812E-2</v>
      </c>
      <c r="F218" s="303"/>
      <c r="G218" s="302">
        <v>2.0586424224379885E-2</v>
      </c>
      <c r="H218" s="302">
        <v>4.4072057286854614E-2</v>
      </c>
      <c r="I218" s="302">
        <v>1.5666050171189744E-2</v>
      </c>
      <c r="J218" s="302">
        <f t="shared" ref="J218:J221" si="101">SUM(G218:I218)</f>
        <v>8.0324531682424247E-2</v>
      </c>
      <c r="K218" s="303"/>
      <c r="L218" s="302">
        <v>2.1611748738629213E-2</v>
      </c>
      <c r="M218" s="302">
        <v>4.1768822321231892E-2</v>
      </c>
      <c r="N218" s="302">
        <v>1.7335579175253319E-2</v>
      </c>
      <c r="O218" s="302">
        <f t="shared" si="100"/>
        <v>8.0716150235114428E-2</v>
      </c>
    </row>
    <row r="219" spans="1:15" s="236" customFormat="1" x14ac:dyDescent="0.2">
      <c r="A219" s="237" t="str">
        <f>name!E$10</f>
        <v>Sales and customer service occupations</v>
      </c>
      <c r="B219" s="302">
        <v>3.6536143943945297E-2</v>
      </c>
      <c r="C219" s="302">
        <v>2.5426215161617444E-2</v>
      </c>
      <c r="D219" s="302">
        <v>7.8384565364969811E-3</v>
      </c>
      <c r="E219" s="302">
        <f t="shared" si="98"/>
        <v>6.9800815642059727E-2</v>
      </c>
      <c r="F219" s="303"/>
      <c r="G219" s="302">
        <v>2.6186003020055346E-2</v>
      </c>
      <c r="H219" s="302">
        <v>3.9314866465491718E-2</v>
      </c>
      <c r="I219" s="302">
        <v>1.1282075610264553E-2</v>
      </c>
      <c r="J219" s="302">
        <f t="shared" si="101"/>
        <v>7.6782945095811614E-2</v>
      </c>
      <c r="K219" s="303"/>
      <c r="L219" s="302">
        <v>2.6070381822457148E-2</v>
      </c>
      <c r="M219" s="302">
        <v>4.911750715208426E-2</v>
      </c>
      <c r="N219" s="302">
        <v>9.1882011218232008E-3</v>
      </c>
      <c r="O219" s="302">
        <f t="shared" si="100"/>
        <v>8.4376090096364598E-2</v>
      </c>
    </row>
    <row r="220" spans="1:15" s="236" customFormat="1" x14ac:dyDescent="0.2">
      <c r="A220" s="237" t="str">
        <f>name!E$11</f>
        <v>Process, plant and machine operatives</v>
      </c>
      <c r="B220" s="302">
        <v>1.0928573134308816E-2</v>
      </c>
      <c r="C220" s="302">
        <v>4.1454468625964453E-3</v>
      </c>
      <c r="D220" s="302">
        <v>1.0997476573903814E-2</v>
      </c>
      <c r="E220" s="302">
        <f t="shared" si="98"/>
        <v>2.6071496570809073E-2</v>
      </c>
      <c r="F220" s="303"/>
      <c r="G220" s="302">
        <v>6.4851169904517614E-3</v>
      </c>
      <c r="H220" s="302">
        <v>6.8570360402018769E-3</v>
      </c>
      <c r="I220" s="302">
        <v>2.5957701387576818E-2</v>
      </c>
      <c r="J220" s="302">
        <f t="shared" si="101"/>
        <v>3.9299854418230459E-2</v>
      </c>
      <c r="K220" s="303"/>
      <c r="L220" s="302">
        <v>3.9747346338865073E-3</v>
      </c>
      <c r="M220" s="302">
        <v>6.4355962632023497E-3</v>
      </c>
      <c r="N220" s="302">
        <v>3.5480206341444061E-2</v>
      </c>
      <c r="O220" s="302">
        <f t="shared" si="100"/>
        <v>4.5890537238532918E-2</v>
      </c>
    </row>
    <row r="221" spans="1:15" s="236" customFormat="1" x14ac:dyDescent="0.2">
      <c r="A221" s="237" t="str">
        <f>name!E$12</f>
        <v>Elementary occupations</v>
      </c>
      <c r="B221" s="302">
        <v>4.9938759870233322E-2</v>
      </c>
      <c r="C221" s="302">
        <v>6.0414065863787426E-2</v>
      </c>
      <c r="D221" s="302">
        <v>6.4320220984698542E-2</v>
      </c>
      <c r="E221" s="302">
        <f t="shared" si="98"/>
        <v>0.1746730467187193</v>
      </c>
      <c r="F221" s="303"/>
      <c r="G221" s="302">
        <v>2.4518413930127245E-2</v>
      </c>
      <c r="H221" s="302">
        <v>6.8226555454756518E-2</v>
      </c>
      <c r="I221" s="302">
        <v>9.0955370906907709E-2</v>
      </c>
      <c r="J221" s="302">
        <f t="shared" si="101"/>
        <v>0.18370034029179147</v>
      </c>
      <c r="K221" s="303"/>
      <c r="L221" s="302">
        <v>2.1835210352258723E-2</v>
      </c>
      <c r="M221" s="302">
        <v>5.5806811525282211E-2</v>
      </c>
      <c r="N221" s="302">
        <v>0.10182047749204552</v>
      </c>
      <c r="O221" s="302">
        <f t="shared" si="100"/>
        <v>0.17946249936958647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0.50816808880143804</v>
      </c>
      <c r="C223" s="311">
        <f t="shared" ref="C223:E223" si="102">SUM(C213:C221)</f>
        <v>0.25453251594764437</v>
      </c>
      <c r="D223" s="311">
        <f t="shared" si="102"/>
        <v>0.4402993952509161</v>
      </c>
      <c r="E223" s="311">
        <f t="shared" si="102"/>
        <v>1.2029999999999985</v>
      </c>
      <c r="F223" s="311"/>
      <c r="G223" s="311">
        <f t="shared" ref="G223:J223" si="103">SUM(G213:G221)</f>
        <v>0.41868165354857628</v>
      </c>
      <c r="H223" s="311">
        <f t="shared" si="103"/>
        <v>0.36972449106285132</v>
      </c>
      <c r="I223" s="311">
        <f t="shared" si="103"/>
        <v>0.77959385538857373</v>
      </c>
      <c r="J223" s="311">
        <f t="shared" si="103"/>
        <v>1.5680000000000012</v>
      </c>
      <c r="K223" s="311"/>
      <c r="L223" s="311">
        <f t="shared" ref="L223:O223" si="104">SUM(L213:L221)</f>
        <v>0.41067306489404498</v>
      </c>
      <c r="M223" s="311">
        <f t="shared" si="104"/>
        <v>0.3864064649151403</v>
      </c>
      <c r="N223" s="311">
        <f t="shared" si="104"/>
        <v>0.76792047019081322</v>
      </c>
      <c r="O223" s="311">
        <f t="shared" si="104"/>
        <v>1.5649999999999986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0.74183035966785704</v>
      </c>
      <c r="C230" s="302">
        <v>6.9125787498381192E-2</v>
      </c>
      <c r="D230" s="302">
        <v>7.9677618549539392E-2</v>
      </c>
      <c r="E230" s="302">
        <f>SUM(B230:D230)</f>
        <v>0.89063376571577757</v>
      </c>
      <c r="F230" s="303"/>
      <c r="G230" s="302">
        <v>0.93765177351991047</v>
      </c>
      <c r="H230" s="302">
        <v>8.6321391645029888E-2</v>
      </c>
      <c r="I230" s="302">
        <v>0.1898544004370242</v>
      </c>
      <c r="J230" s="302">
        <f>SUM(G230:I230)</f>
        <v>1.2138275656019646</v>
      </c>
      <c r="K230" s="303"/>
      <c r="L230" s="302">
        <v>0.89033862810091946</v>
      </c>
      <c r="M230" s="302">
        <v>0.10320813194921911</v>
      </c>
      <c r="N230" s="302">
        <v>0.23012012019907471</v>
      </c>
      <c r="O230" s="302">
        <f>SUM(L230:N230)</f>
        <v>1.2236668802492132</v>
      </c>
    </row>
    <row r="231" spans="1:15" s="236" customFormat="1" x14ac:dyDescent="0.2">
      <c r="A231" s="237" t="str">
        <f>name!E$5</f>
        <v>Professional occupations</v>
      </c>
      <c r="B231" s="302">
        <v>2.2466289425749446</v>
      </c>
      <c r="C231" s="302">
        <v>9.6883237716117662E-2</v>
      </c>
      <c r="D231" s="302">
        <v>0.29446652836677983</v>
      </c>
      <c r="E231" s="302">
        <f t="shared" ref="E231:E238" si="105">SUM(B231:D231)</f>
        <v>2.6379787086578421</v>
      </c>
      <c r="F231" s="303"/>
      <c r="G231" s="302">
        <v>2.9599149152482522</v>
      </c>
      <c r="H231" s="302">
        <v>8.749641652149473E-2</v>
      </c>
      <c r="I231" s="302">
        <v>0.60516786479695039</v>
      </c>
      <c r="J231" s="302">
        <f t="shared" ref="J231:J233" si="106">SUM(G231:I231)</f>
        <v>3.6525791965666974</v>
      </c>
      <c r="K231" s="303"/>
      <c r="L231" s="302">
        <v>3.855805289500926</v>
      </c>
      <c r="M231" s="302">
        <v>0.11921949607379159</v>
      </c>
      <c r="N231" s="302">
        <v>0.59636291391880736</v>
      </c>
      <c r="O231" s="302">
        <f t="shared" ref="O231:O238" si="107">SUM(L231:N231)</f>
        <v>4.571387699493525</v>
      </c>
    </row>
    <row r="232" spans="1:15" s="236" customFormat="1" x14ac:dyDescent="0.2">
      <c r="A232" s="237" t="str">
        <f>name!E$6</f>
        <v>Associate professional occupations</v>
      </c>
      <c r="B232" s="302">
        <v>0.94659824407161763</v>
      </c>
      <c r="C232" s="302">
        <v>0.1103178072138192</v>
      </c>
      <c r="D232" s="302">
        <v>0.10360811678274195</v>
      </c>
      <c r="E232" s="302">
        <f t="shared" si="105"/>
        <v>1.1605241680681786</v>
      </c>
      <c r="F232" s="303"/>
      <c r="G232" s="302">
        <v>1.2040695454400541</v>
      </c>
      <c r="H232" s="302">
        <v>0.11197124367765056</v>
      </c>
      <c r="I232" s="302">
        <v>0.2067494833551049</v>
      </c>
      <c r="J232" s="302">
        <f t="shared" si="106"/>
        <v>1.5227902724728095</v>
      </c>
      <c r="K232" s="303"/>
      <c r="L232" s="302">
        <v>1.237178135239746</v>
      </c>
      <c r="M232" s="302">
        <v>0.11401346201001164</v>
      </c>
      <c r="N232" s="302">
        <v>0.23974507995269881</v>
      </c>
      <c r="O232" s="302">
        <f t="shared" si="107"/>
        <v>1.5909366772024565</v>
      </c>
    </row>
    <row r="233" spans="1:15" s="236" customFormat="1" x14ac:dyDescent="0.2">
      <c r="A233" s="237" t="str">
        <f>name!E$7</f>
        <v>Administrative and secretarial occupations</v>
      </c>
      <c r="B233" s="302">
        <v>0.39506600998697555</v>
      </c>
      <c r="C233" s="302">
        <v>0.25645270110801222</v>
      </c>
      <c r="D233" s="302">
        <v>1.8146334656945012E-2</v>
      </c>
      <c r="E233" s="302">
        <f t="shared" si="105"/>
        <v>0.66966504575193286</v>
      </c>
      <c r="F233" s="303"/>
      <c r="G233" s="302">
        <v>0.45510381526361904</v>
      </c>
      <c r="H233" s="302">
        <v>0.17964877094364146</v>
      </c>
      <c r="I233" s="302">
        <v>2.8189299940259958E-2</v>
      </c>
      <c r="J233" s="302">
        <f t="shared" si="106"/>
        <v>0.66294188614752048</v>
      </c>
      <c r="K233" s="303"/>
      <c r="L233" s="302">
        <v>0.44125560390431795</v>
      </c>
      <c r="M233" s="302">
        <v>0.16582954761013971</v>
      </c>
      <c r="N233" s="302">
        <v>2.1277970052817639E-2</v>
      </c>
      <c r="O233" s="302">
        <f t="shared" si="107"/>
        <v>0.62836312156727525</v>
      </c>
    </row>
    <row r="234" spans="1:15" s="236" customFormat="1" x14ac:dyDescent="0.2">
      <c r="A234" s="237" t="str">
        <f>name!E$8</f>
        <v>Skilled trades occupations</v>
      </c>
      <c r="B234" s="302">
        <v>0.25273999990242102</v>
      </c>
      <c r="C234" s="302">
        <v>1.0666246116608274E-2</v>
      </c>
      <c r="D234" s="302">
        <v>8.7636411556584429E-2</v>
      </c>
      <c r="E234" s="302">
        <f t="shared" si="105"/>
        <v>0.3510426575756137</v>
      </c>
      <c r="F234" s="303"/>
      <c r="G234" s="302">
        <v>0.25140585725752979</v>
      </c>
      <c r="H234" s="302">
        <v>9.2288162714939288E-3</v>
      </c>
      <c r="I234" s="302">
        <v>0.14602280765061845</v>
      </c>
      <c r="J234" s="302">
        <f>SUM(G234:I234)</f>
        <v>0.40665748117964218</v>
      </c>
      <c r="K234" s="303"/>
      <c r="L234" s="302">
        <v>0.17489132609134089</v>
      </c>
      <c r="M234" s="302">
        <v>1.0980756889712374E-2</v>
      </c>
      <c r="N234" s="302">
        <v>0.26632318022896595</v>
      </c>
      <c r="O234" s="302">
        <f t="shared" si="107"/>
        <v>0.45219526321001924</v>
      </c>
    </row>
    <row r="235" spans="1:15" s="236" customFormat="1" x14ac:dyDescent="0.2">
      <c r="A235" s="237" t="str">
        <f>name!E$9</f>
        <v>Caring, leisure and other service occupations</v>
      </c>
      <c r="B235" s="302">
        <v>0.12705203865270456</v>
      </c>
      <c r="C235" s="302">
        <v>2.7428807778244302E-2</v>
      </c>
      <c r="D235" s="302">
        <v>1.0816457952297204E-2</v>
      </c>
      <c r="E235" s="302">
        <f t="shared" si="105"/>
        <v>0.16529730438324608</v>
      </c>
      <c r="F235" s="303"/>
      <c r="G235" s="302">
        <v>0.14469385245848038</v>
      </c>
      <c r="H235" s="302">
        <v>2.0804032646828508E-2</v>
      </c>
      <c r="I235" s="302">
        <v>2.0129618123535031E-2</v>
      </c>
      <c r="J235" s="302">
        <f t="shared" ref="J235:J238" si="108">SUM(G235:I235)</f>
        <v>0.18562750322884392</v>
      </c>
      <c r="K235" s="303"/>
      <c r="L235" s="302">
        <v>0.18437737033550544</v>
      </c>
      <c r="M235" s="302">
        <v>2.0966201531171531E-2</v>
      </c>
      <c r="N235" s="302">
        <v>3.2676366628893963E-2</v>
      </c>
      <c r="O235" s="302">
        <f t="shared" si="107"/>
        <v>0.23801993849557096</v>
      </c>
    </row>
    <row r="236" spans="1:15" s="236" customFormat="1" x14ac:dyDescent="0.2">
      <c r="A236" s="237" t="str">
        <f>name!E$10</f>
        <v>Sales and customer service occupations</v>
      </c>
      <c r="B236" s="302">
        <v>0.17974909765912078</v>
      </c>
      <c r="C236" s="302">
        <v>9.5787869388270705E-2</v>
      </c>
      <c r="D236" s="302">
        <v>1.2709690901618212E-2</v>
      </c>
      <c r="E236" s="302">
        <f t="shared" si="105"/>
        <v>0.28824665794900972</v>
      </c>
      <c r="F236" s="303"/>
      <c r="G236" s="302">
        <v>0.21256812207727771</v>
      </c>
      <c r="H236" s="302">
        <v>8.6940983859021215E-2</v>
      </c>
      <c r="I236" s="302">
        <v>1.8856576073903921E-2</v>
      </c>
      <c r="J236" s="302">
        <f t="shared" si="108"/>
        <v>0.31836568201020282</v>
      </c>
      <c r="K236" s="303"/>
      <c r="L236" s="302">
        <v>0.23677173160086734</v>
      </c>
      <c r="M236" s="302">
        <v>0.1083191411754844</v>
      </c>
      <c r="N236" s="302">
        <v>2.1690238499814676E-2</v>
      </c>
      <c r="O236" s="302">
        <f t="shared" si="107"/>
        <v>0.36678111127616642</v>
      </c>
    </row>
    <row r="237" spans="1:15" s="236" customFormat="1" x14ac:dyDescent="0.2">
      <c r="A237" s="237" t="str">
        <f>name!E$11</f>
        <v>Process, plant and machine operatives</v>
      </c>
      <c r="B237" s="302">
        <v>2.9602817736423346E-2</v>
      </c>
      <c r="C237" s="302">
        <v>1.0153518688400177E-2</v>
      </c>
      <c r="D237" s="302">
        <v>1.991783689197853E-2</v>
      </c>
      <c r="E237" s="302">
        <f t="shared" si="105"/>
        <v>5.9674173316802054E-2</v>
      </c>
      <c r="F237" s="303"/>
      <c r="G237" s="302">
        <v>2.627224258541596E-2</v>
      </c>
      <c r="H237" s="302">
        <v>1.5460722093193916E-2</v>
      </c>
      <c r="I237" s="302">
        <v>4.2659644002458655E-2</v>
      </c>
      <c r="J237" s="302">
        <f t="shared" si="108"/>
        <v>8.4392608681068529E-2</v>
      </c>
      <c r="K237" s="303"/>
      <c r="L237" s="302">
        <v>2.2999932701007388E-2</v>
      </c>
      <c r="M237" s="302">
        <v>1.5124322445656136E-2</v>
      </c>
      <c r="N237" s="302">
        <v>5.834802661103506E-2</v>
      </c>
      <c r="O237" s="302">
        <f t="shared" si="107"/>
        <v>9.6472281757698591E-2</v>
      </c>
    </row>
    <row r="238" spans="1:15" s="236" customFormat="1" x14ac:dyDescent="0.2">
      <c r="A238" s="237" t="str">
        <f>name!E$12</f>
        <v>Elementary occupations</v>
      </c>
      <c r="B238" s="302">
        <v>5.1185829757684279E-2</v>
      </c>
      <c r="C238" s="302">
        <v>2.3224791261331243E-2</v>
      </c>
      <c r="D238" s="302">
        <v>2.9526897562583691E-2</v>
      </c>
      <c r="E238" s="302">
        <f t="shared" si="105"/>
        <v>0.10393751858159922</v>
      </c>
      <c r="F238" s="303"/>
      <c r="G238" s="302">
        <v>4.1502634030644796E-2</v>
      </c>
      <c r="H238" s="302">
        <v>1.6565088051739264E-2</v>
      </c>
      <c r="I238" s="302">
        <v>4.2750082028848585E-2</v>
      </c>
      <c r="J238" s="302">
        <f t="shared" si="108"/>
        <v>0.10081780411123265</v>
      </c>
      <c r="K238" s="303"/>
      <c r="L238" s="302">
        <v>3.8732157167539423E-2</v>
      </c>
      <c r="M238" s="302">
        <v>1.9850666851199704E-2</v>
      </c>
      <c r="N238" s="302">
        <v>6.3594202729325269E-2</v>
      </c>
      <c r="O238" s="302">
        <f t="shared" si="107"/>
        <v>0.1221770267480644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4.9704533400097493</v>
      </c>
      <c r="C240" s="311">
        <f t="shared" ref="C240:E240" si="109">SUM(C230:C238)</f>
        <v>0.70004076676918492</v>
      </c>
      <c r="D240" s="311">
        <f t="shared" si="109"/>
        <v>0.65650589322106834</v>
      </c>
      <c r="E240" s="311">
        <f t="shared" si="109"/>
        <v>6.3270000000000035</v>
      </c>
      <c r="F240" s="311"/>
      <c r="G240" s="311">
        <f t="shared" ref="G240:J240" si="110">SUM(G230:G238)</f>
        <v>6.2331827578811838</v>
      </c>
      <c r="H240" s="311">
        <f t="shared" si="110"/>
        <v>0.6144374657100935</v>
      </c>
      <c r="I240" s="311">
        <f t="shared" si="110"/>
        <v>1.3003797764087042</v>
      </c>
      <c r="J240" s="311">
        <f t="shared" si="110"/>
        <v>8.1479999999999819</v>
      </c>
      <c r="K240" s="311"/>
      <c r="L240" s="311">
        <f t="shared" ref="L240:O240" si="111">SUM(L230:L238)</f>
        <v>7.08235017464217</v>
      </c>
      <c r="M240" s="311">
        <f t="shared" si="111"/>
        <v>0.67751172653638614</v>
      </c>
      <c r="N240" s="311">
        <f t="shared" si="111"/>
        <v>1.5301380988214337</v>
      </c>
      <c r="O240" s="311">
        <f t="shared" si="111"/>
        <v>9.2899999999999885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0.80508717101464367</v>
      </c>
      <c r="C247" s="302">
        <v>6.5025752069853296E-2</v>
      </c>
      <c r="D247" s="302">
        <v>8.5439195877329885E-2</v>
      </c>
      <c r="E247" s="302">
        <f>SUM(B247:D247)</f>
        <v>0.95555211896182679</v>
      </c>
      <c r="F247" s="303"/>
      <c r="G247" s="302">
        <v>0.54695881633174492</v>
      </c>
      <c r="H247" s="302">
        <v>7.9939199338716099E-2</v>
      </c>
      <c r="I247" s="302">
        <v>5.5589517112625934E-2</v>
      </c>
      <c r="J247" s="302">
        <f>SUM(G247:I247)</f>
        <v>0.68248753278308694</v>
      </c>
      <c r="K247" s="303"/>
      <c r="L247" s="302">
        <v>0.45132002707795438</v>
      </c>
      <c r="M247" s="302">
        <v>0.10025012512127844</v>
      </c>
      <c r="N247" s="302">
        <v>5.6768240986563356E-2</v>
      </c>
      <c r="O247" s="302">
        <f>SUM(L247:N247)</f>
        <v>0.60833839318579619</v>
      </c>
    </row>
    <row r="248" spans="1:15" s="236" customFormat="1" x14ac:dyDescent="0.2">
      <c r="A248" s="237" t="str">
        <f>name!E$5</f>
        <v>Professional occupations</v>
      </c>
      <c r="B248" s="302">
        <v>1.0008801255276749</v>
      </c>
      <c r="C248" s="302">
        <v>4.9364158873383843E-2</v>
      </c>
      <c r="D248" s="302">
        <v>0.21766140439803661</v>
      </c>
      <c r="E248" s="302">
        <f t="shared" ref="E248:E255" si="112">SUM(B248:D248)</f>
        <v>1.2679056887990954</v>
      </c>
      <c r="F248" s="303"/>
      <c r="G248" s="302">
        <v>0.80537605464619155</v>
      </c>
      <c r="H248" s="302">
        <v>5.62450171248483E-2</v>
      </c>
      <c r="I248" s="302">
        <v>0.10217106898869364</v>
      </c>
      <c r="J248" s="302">
        <f t="shared" ref="J248:J250" si="113">SUM(G248:I248)</f>
        <v>0.96379214075973352</v>
      </c>
      <c r="K248" s="303"/>
      <c r="L248" s="302">
        <v>0.94179370006557661</v>
      </c>
      <c r="M248" s="302">
        <v>6.1911526893797461E-2</v>
      </c>
      <c r="N248" s="302">
        <v>8.9950734262628576E-2</v>
      </c>
      <c r="O248" s="302">
        <f t="shared" ref="O248:O255" si="114">SUM(L248:N248)</f>
        <v>1.0936559612220027</v>
      </c>
    </row>
    <row r="249" spans="1:15" s="236" customFormat="1" x14ac:dyDescent="0.2">
      <c r="A249" s="237" t="str">
        <f>name!E$6</f>
        <v>Associate professional occupations</v>
      </c>
      <c r="B249" s="302">
        <v>1.2177273297375131</v>
      </c>
      <c r="C249" s="302">
        <v>0.12474180555209151</v>
      </c>
      <c r="D249" s="302">
        <v>0.26057090842515285</v>
      </c>
      <c r="E249" s="302">
        <f t="shared" si="112"/>
        <v>1.6030400437147574</v>
      </c>
      <c r="F249" s="303"/>
      <c r="G249" s="302">
        <v>0.84661195674348622</v>
      </c>
      <c r="H249" s="302">
        <v>0.11293530360444179</v>
      </c>
      <c r="I249" s="302">
        <v>0.13415198200064077</v>
      </c>
      <c r="J249" s="302">
        <f t="shared" si="113"/>
        <v>1.0936992423485687</v>
      </c>
      <c r="K249" s="303"/>
      <c r="L249" s="302">
        <v>0.75605712226507149</v>
      </c>
      <c r="M249" s="302">
        <v>0.11437497337681883</v>
      </c>
      <c r="N249" s="302">
        <v>0.14650259881308558</v>
      </c>
      <c r="O249" s="302">
        <f t="shared" si="114"/>
        <v>1.0169346944549758</v>
      </c>
    </row>
    <row r="250" spans="1:15" s="236" customFormat="1" x14ac:dyDescent="0.2">
      <c r="A250" s="237" t="str">
        <f>name!E$7</f>
        <v>Administrative and secretarial occupations</v>
      </c>
      <c r="B250" s="302">
        <v>1.5614968738052368</v>
      </c>
      <c r="C250" s="302">
        <v>0.56148929792434743</v>
      </c>
      <c r="D250" s="302">
        <v>9.8489975713936015E-2</v>
      </c>
      <c r="E250" s="302">
        <f t="shared" si="112"/>
        <v>2.2214761474435205</v>
      </c>
      <c r="F250" s="303"/>
      <c r="G250" s="302">
        <v>0.93607348339252727</v>
      </c>
      <c r="H250" s="302">
        <v>0.4341407863485382</v>
      </c>
      <c r="I250" s="302">
        <v>2.8337860011726189E-2</v>
      </c>
      <c r="J250" s="302">
        <f t="shared" si="113"/>
        <v>1.3985521297527916</v>
      </c>
      <c r="K250" s="303"/>
      <c r="L250" s="302">
        <v>0.81491961742798324</v>
      </c>
      <c r="M250" s="302">
        <v>0.356837375635015</v>
      </c>
      <c r="N250" s="302">
        <v>2.8464306110249849E-2</v>
      </c>
      <c r="O250" s="302">
        <f t="shared" si="114"/>
        <v>1.2002212991732482</v>
      </c>
    </row>
    <row r="251" spans="1:15" s="236" customFormat="1" x14ac:dyDescent="0.2">
      <c r="A251" s="237" t="str">
        <f>name!E$8</f>
        <v>Skilled trades occupations</v>
      </c>
      <c r="B251" s="302">
        <v>4.5900746749026528E-2</v>
      </c>
      <c r="C251" s="302">
        <v>1.0675102653692719E-2</v>
      </c>
      <c r="D251" s="302">
        <v>3.0382302281724029E-2</v>
      </c>
      <c r="E251" s="302">
        <f t="shared" si="112"/>
        <v>8.6958151684443277E-2</v>
      </c>
      <c r="F251" s="303"/>
      <c r="G251" s="302">
        <v>2.3048749553258342E-2</v>
      </c>
      <c r="H251" s="302">
        <v>6.9795770636846719E-3</v>
      </c>
      <c r="I251" s="302">
        <v>1.4481754078256562E-2</v>
      </c>
      <c r="J251" s="302">
        <f>SUM(G251:I251)</f>
        <v>4.4510080695199579E-2</v>
      </c>
      <c r="K251" s="303"/>
      <c r="L251" s="302">
        <v>1.8796837256192436E-2</v>
      </c>
      <c r="M251" s="302">
        <v>6.0737111885995386E-3</v>
      </c>
      <c r="N251" s="302">
        <v>1.3583016129655087E-2</v>
      </c>
      <c r="O251" s="302">
        <f t="shared" si="114"/>
        <v>3.8453564574447062E-2</v>
      </c>
    </row>
    <row r="252" spans="1:15" s="236" customFormat="1" x14ac:dyDescent="0.2">
      <c r="A252" s="237" t="str">
        <f>name!E$9</f>
        <v>Caring, leisure and other service occupations</v>
      </c>
      <c r="B252" s="302">
        <v>3.6633173941603224E-2</v>
      </c>
      <c r="C252" s="302">
        <v>4.3517180159191758E-3</v>
      </c>
      <c r="D252" s="302">
        <v>2.6684645530843203E-2</v>
      </c>
      <c r="E252" s="302">
        <f t="shared" si="112"/>
        <v>6.76695374883656E-2</v>
      </c>
      <c r="F252" s="303"/>
      <c r="G252" s="302">
        <v>2.6771400583092943E-2</v>
      </c>
      <c r="H252" s="302">
        <v>3.2678010498810761E-3</v>
      </c>
      <c r="I252" s="302">
        <v>7.6693785659519781E-3</v>
      </c>
      <c r="J252" s="302">
        <f t="shared" ref="J252:J255" si="115">SUM(G252:I252)</f>
        <v>3.7708580198925999E-2</v>
      </c>
      <c r="K252" s="303"/>
      <c r="L252" s="302">
        <v>2.8153832869601565E-2</v>
      </c>
      <c r="M252" s="302">
        <v>2.4981973514101945E-3</v>
      </c>
      <c r="N252" s="302">
        <v>1.2316904340854766E-2</v>
      </c>
      <c r="O252" s="302">
        <f t="shared" si="114"/>
        <v>4.2968934561866526E-2</v>
      </c>
    </row>
    <row r="253" spans="1:15" s="236" customFormat="1" x14ac:dyDescent="0.2">
      <c r="A253" s="237" t="str">
        <f>name!E$10</f>
        <v>Sales and customer service occupations</v>
      </c>
      <c r="B253" s="302">
        <v>0.3793742528312754</v>
      </c>
      <c r="C253" s="302">
        <v>0.1487239633984033</v>
      </c>
      <c r="D253" s="302">
        <v>0.12908750600065519</v>
      </c>
      <c r="E253" s="302">
        <f t="shared" si="112"/>
        <v>0.65718572223033389</v>
      </c>
      <c r="F253" s="303"/>
      <c r="G253" s="302">
        <v>0.23169915092258919</v>
      </c>
      <c r="H253" s="302">
        <v>0.13240336115168019</v>
      </c>
      <c r="I253" s="302">
        <v>2.5300967364969822E-2</v>
      </c>
      <c r="J253" s="302">
        <f t="shared" si="115"/>
        <v>0.3894034794392392</v>
      </c>
      <c r="K253" s="303"/>
      <c r="L253" s="302">
        <v>0.21710219590343374</v>
      </c>
      <c r="M253" s="302">
        <v>0.13804619989182834</v>
      </c>
      <c r="N253" s="302">
        <v>2.2448729234256625E-2</v>
      </c>
      <c r="O253" s="302">
        <f t="shared" si="114"/>
        <v>0.3775971250295187</v>
      </c>
    </row>
    <row r="254" spans="1:15" s="236" customFormat="1" x14ac:dyDescent="0.2">
      <c r="A254" s="237" t="str">
        <f>name!E$11</f>
        <v>Process, plant and machine operatives</v>
      </c>
      <c r="B254" s="302">
        <v>2.4459395958192E-2</v>
      </c>
      <c r="C254" s="302">
        <v>3.2614503287441742E-3</v>
      </c>
      <c r="D254" s="302">
        <v>2.1316577236937011E-2</v>
      </c>
      <c r="E254" s="302">
        <f t="shared" si="112"/>
        <v>4.9037423523873185E-2</v>
      </c>
      <c r="F254" s="303"/>
      <c r="G254" s="302">
        <v>1.1560999121457671E-2</v>
      </c>
      <c r="H254" s="302">
        <v>2.6247663016832324E-3</v>
      </c>
      <c r="I254" s="302">
        <v>2.0249398662330768E-2</v>
      </c>
      <c r="J254" s="302">
        <f t="shared" si="115"/>
        <v>3.4435164085471676E-2</v>
      </c>
      <c r="K254" s="303"/>
      <c r="L254" s="302">
        <v>9.8514221981550795E-3</v>
      </c>
      <c r="M254" s="302">
        <v>3.6505041963558085E-3</v>
      </c>
      <c r="N254" s="302">
        <v>2.6969263280990852E-2</v>
      </c>
      <c r="O254" s="302">
        <f t="shared" si="114"/>
        <v>4.0471189675501743E-2</v>
      </c>
    </row>
    <row r="255" spans="1:15" s="236" customFormat="1" x14ac:dyDescent="0.2">
      <c r="A255" s="237" t="str">
        <f>name!E$12</f>
        <v>Elementary occupations</v>
      </c>
      <c r="B255" s="302">
        <v>6.0854010115202917E-2</v>
      </c>
      <c r="C255" s="302">
        <v>1.4793192202610831E-2</v>
      </c>
      <c r="D255" s="302">
        <v>4.5527963835990393E-2</v>
      </c>
      <c r="E255" s="302">
        <f t="shared" si="112"/>
        <v>0.12117516615380414</v>
      </c>
      <c r="F255" s="303"/>
      <c r="G255" s="302">
        <v>2.9416808332241619E-2</v>
      </c>
      <c r="H255" s="302">
        <v>1.0194254572575273E-2</v>
      </c>
      <c r="I255" s="302">
        <v>1.0800587032163335E-2</v>
      </c>
      <c r="J255" s="302">
        <f t="shared" si="115"/>
        <v>5.0411649936980225E-2</v>
      </c>
      <c r="K255" s="303"/>
      <c r="L255" s="302">
        <v>2.4378756839065267E-2</v>
      </c>
      <c r="M255" s="302">
        <v>8.7448951753501588E-3</v>
      </c>
      <c r="N255" s="302">
        <v>1.323518610822823E-2</v>
      </c>
      <c r="O255" s="302">
        <f t="shared" si="114"/>
        <v>4.6358838122643652E-2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5.1324130796803686</v>
      </c>
      <c r="C257" s="311">
        <f t="shared" ref="C257:E257" si="116">SUM(C247:C255)</f>
        <v>0.98242644101904641</v>
      </c>
      <c r="D257" s="311">
        <f t="shared" si="116"/>
        <v>0.91516047930060518</v>
      </c>
      <c r="E257" s="311">
        <f t="shared" si="116"/>
        <v>7.0300000000000198</v>
      </c>
      <c r="F257" s="311"/>
      <c r="G257" s="311">
        <f t="shared" ref="G257:J257" si="117">SUM(G247:G255)</f>
        <v>3.4575174196265896</v>
      </c>
      <c r="H257" s="311">
        <f t="shared" si="117"/>
        <v>0.83873006655604876</v>
      </c>
      <c r="I257" s="311">
        <f t="shared" si="117"/>
        <v>0.39875251381735899</v>
      </c>
      <c r="J257" s="311">
        <f t="shared" si="117"/>
        <v>4.6949999999999967</v>
      </c>
      <c r="K257" s="311"/>
      <c r="L257" s="311">
        <f t="shared" ref="L257:O257" si="118">SUM(L247:L255)</f>
        <v>3.262373511903033</v>
      </c>
      <c r="M257" s="311">
        <f t="shared" si="118"/>
        <v>0.79238750883045383</v>
      </c>
      <c r="N257" s="311">
        <f t="shared" si="118"/>
        <v>0.41023897926651287</v>
      </c>
      <c r="O257" s="311">
        <f t="shared" si="118"/>
        <v>4.4650000000000007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0.41741988591942014</v>
      </c>
      <c r="C264" s="302">
        <v>7.4125416067578109E-2</v>
      </c>
      <c r="D264" s="302">
        <v>6.6102649823121126E-2</v>
      </c>
      <c r="E264" s="302">
        <f>SUM(B264:D264)</f>
        <v>0.55764795181011939</v>
      </c>
      <c r="F264" s="303"/>
      <c r="G264" s="302">
        <v>0.46354255481842438</v>
      </c>
      <c r="H264" s="302">
        <v>0.16950553294838369</v>
      </c>
      <c r="I264" s="302">
        <v>7.5077935613996769E-2</v>
      </c>
      <c r="J264" s="302">
        <f>SUM(G264:I264)</f>
        <v>0.70812602338080488</v>
      </c>
      <c r="K264" s="303"/>
      <c r="L264" s="302">
        <v>0.51993531282983285</v>
      </c>
      <c r="M264" s="302">
        <v>0.17207623533982622</v>
      </c>
      <c r="N264" s="302">
        <v>8.7396697171183521E-2</v>
      </c>
      <c r="O264" s="302">
        <f>SUM(L264:N264)</f>
        <v>0.77940824534084252</v>
      </c>
    </row>
    <row r="265" spans="1:15" s="236" customFormat="1" x14ac:dyDescent="0.2">
      <c r="A265" s="237" t="str">
        <f>name!E$5</f>
        <v>Professional occupations</v>
      </c>
      <c r="B265" s="302">
        <v>0.44859364709598465</v>
      </c>
      <c r="C265" s="302">
        <v>8.253132138566463E-2</v>
      </c>
      <c r="D265" s="302">
        <v>4.7852068153154528E-2</v>
      </c>
      <c r="E265" s="302">
        <f t="shared" ref="E265:E272" si="119">SUM(B265:D265)</f>
        <v>0.57897703663480382</v>
      </c>
      <c r="F265" s="303"/>
      <c r="G265" s="302">
        <v>0.55420554489004803</v>
      </c>
      <c r="H265" s="302">
        <v>0.15270096887272394</v>
      </c>
      <c r="I265" s="302">
        <v>4.4100723269609454E-2</v>
      </c>
      <c r="J265" s="302">
        <f t="shared" ref="J265:J267" si="120">SUM(G265:I265)</f>
        <v>0.75100723703238137</v>
      </c>
      <c r="K265" s="303"/>
      <c r="L265" s="302">
        <v>0.71442034787613673</v>
      </c>
      <c r="M265" s="302">
        <v>0.19176643841039206</v>
      </c>
      <c r="N265" s="302">
        <v>3.8031441227818583E-2</v>
      </c>
      <c r="O265" s="302">
        <f t="shared" ref="O265:O272" si="121">SUM(L265:N265)</f>
        <v>0.94421822751434736</v>
      </c>
    </row>
    <row r="266" spans="1:15" s="236" customFormat="1" x14ac:dyDescent="0.2">
      <c r="A266" s="237" t="str">
        <f>name!E$6</f>
        <v>Associate professional occupations</v>
      </c>
      <c r="B266" s="302">
        <v>0.45498256714246704</v>
      </c>
      <c r="C266" s="302">
        <v>0.10780214721326349</v>
      </c>
      <c r="D266" s="302">
        <v>4.7585324258127837E-2</v>
      </c>
      <c r="E266" s="302">
        <f t="shared" si="119"/>
        <v>0.61037003861385841</v>
      </c>
      <c r="F266" s="303"/>
      <c r="G266" s="302">
        <v>0.50909588543742668</v>
      </c>
      <c r="H266" s="302">
        <v>0.1890733890809452</v>
      </c>
      <c r="I266" s="302">
        <v>4.33804645282082E-2</v>
      </c>
      <c r="J266" s="302">
        <f t="shared" si="120"/>
        <v>0.74154973904658006</v>
      </c>
      <c r="K266" s="303"/>
      <c r="L266" s="302">
        <v>0.66463155967068044</v>
      </c>
      <c r="M266" s="302">
        <v>0.21672693539009408</v>
      </c>
      <c r="N266" s="302">
        <v>5.8858788948812288E-2</v>
      </c>
      <c r="O266" s="302">
        <f t="shared" si="121"/>
        <v>0.94021728400958671</v>
      </c>
    </row>
    <row r="267" spans="1:15" s="236" customFormat="1" x14ac:dyDescent="0.2">
      <c r="A267" s="237" t="str">
        <f>name!E$7</f>
        <v>Administrative and secretarial occupations</v>
      </c>
      <c r="B267" s="302">
        <v>0.51795780908631328</v>
      </c>
      <c r="C267" s="302">
        <v>0.43811797707089867</v>
      </c>
      <c r="D267" s="302">
        <v>8.2447637979583023E-3</v>
      </c>
      <c r="E267" s="302">
        <f t="shared" si="119"/>
        <v>0.96432054995517036</v>
      </c>
      <c r="F267" s="303"/>
      <c r="G267" s="302">
        <v>0.45230154087605701</v>
      </c>
      <c r="H267" s="302">
        <v>0.43847277959268949</v>
      </c>
      <c r="I267" s="302">
        <v>7.190654466122659E-3</v>
      </c>
      <c r="J267" s="302">
        <f t="shared" si="120"/>
        <v>0.89796497493486915</v>
      </c>
      <c r="K267" s="303"/>
      <c r="L267" s="302">
        <v>0.45664127484258138</v>
      </c>
      <c r="M267" s="302">
        <v>0.37455319755522648</v>
      </c>
      <c r="N267" s="302">
        <v>1.1101496092468154E-2</v>
      </c>
      <c r="O267" s="302">
        <f t="shared" si="121"/>
        <v>0.84229596849027599</v>
      </c>
    </row>
    <row r="268" spans="1:15" s="236" customFormat="1" x14ac:dyDescent="0.2">
      <c r="A268" s="237" t="str">
        <f>name!E$8</f>
        <v>Skilled trades occupations</v>
      </c>
      <c r="B268" s="302">
        <v>8.3807973933375218E-2</v>
      </c>
      <c r="C268" s="302">
        <v>2.3488746132872416E-2</v>
      </c>
      <c r="D268" s="302">
        <v>0.14347472884811496</v>
      </c>
      <c r="E268" s="302">
        <f t="shared" si="119"/>
        <v>0.25077144891436259</v>
      </c>
      <c r="F268" s="303"/>
      <c r="G268" s="302">
        <v>7.6127050260935608E-2</v>
      </c>
      <c r="H268" s="302">
        <v>3.4241542385792682E-2</v>
      </c>
      <c r="I268" s="302">
        <v>9.3288162703341726E-2</v>
      </c>
      <c r="J268" s="302">
        <f>SUM(G268:I268)</f>
        <v>0.20365675535007002</v>
      </c>
      <c r="K268" s="303"/>
      <c r="L268" s="302">
        <v>8.8400653924593064E-2</v>
      </c>
      <c r="M268" s="302">
        <v>5.1728450978303614E-2</v>
      </c>
      <c r="N268" s="302">
        <v>0.10858111957753749</v>
      </c>
      <c r="O268" s="302">
        <f t="shared" si="121"/>
        <v>0.24871022448043417</v>
      </c>
    </row>
    <row r="269" spans="1:15" s="236" customFormat="1" x14ac:dyDescent="0.2">
      <c r="A269" s="237" t="str">
        <f>name!E$9</f>
        <v>Caring, leisure and other service occupations</v>
      </c>
      <c r="B269" s="302">
        <v>8.9434174094512639E-2</v>
      </c>
      <c r="C269" s="302">
        <v>4.3074182472895253E-2</v>
      </c>
      <c r="D269" s="302">
        <v>2.4957405146218085E-2</v>
      </c>
      <c r="E269" s="302">
        <f t="shared" si="119"/>
        <v>0.15746576171362597</v>
      </c>
      <c r="F269" s="303"/>
      <c r="G269" s="302">
        <v>7.8830912404140752E-2</v>
      </c>
      <c r="H269" s="302">
        <v>5.3043036793203595E-2</v>
      </c>
      <c r="I269" s="302">
        <v>2.0502817613033065E-2</v>
      </c>
      <c r="J269" s="302">
        <f t="shared" ref="J269:J272" si="122">SUM(G269:I269)</f>
        <v>0.15237676681037743</v>
      </c>
      <c r="K269" s="303"/>
      <c r="L269" s="302">
        <v>9.7777684923446948E-2</v>
      </c>
      <c r="M269" s="302">
        <v>4.8732288414335079E-2</v>
      </c>
      <c r="N269" s="302">
        <v>4.2734593622899143E-2</v>
      </c>
      <c r="O269" s="302">
        <f t="shared" si="121"/>
        <v>0.18924456696068118</v>
      </c>
    </row>
    <row r="270" spans="1:15" s="236" customFormat="1" x14ac:dyDescent="0.2">
      <c r="A270" s="237" t="str">
        <f>name!E$10</f>
        <v>Sales and customer service occupations</v>
      </c>
      <c r="B270" s="302">
        <v>0.38926179173627024</v>
      </c>
      <c r="C270" s="302">
        <v>0.19276433740529714</v>
      </c>
      <c r="D270" s="302">
        <v>2.5975288193114728E-2</v>
      </c>
      <c r="E270" s="302">
        <f t="shared" si="119"/>
        <v>0.60800141733468205</v>
      </c>
      <c r="F270" s="303"/>
      <c r="G270" s="302">
        <v>0.32495826863940441</v>
      </c>
      <c r="H270" s="302">
        <v>0.23273122642595076</v>
      </c>
      <c r="I270" s="302">
        <v>2.0739557625452976E-2</v>
      </c>
      <c r="J270" s="302">
        <f t="shared" si="122"/>
        <v>0.57842905269080813</v>
      </c>
      <c r="K270" s="303"/>
      <c r="L270" s="302">
        <v>0.3594301532020418</v>
      </c>
      <c r="M270" s="302">
        <v>0.26357206324109339</v>
      </c>
      <c r="N270" s="302">
        <v>1.9977423425881019E-2</v>
      </c>
      <c r="O270" s="302">
        <f t="shared" si="121"/>
        <v>0.6429796398690163</v>
      </c>
    </row>
    <row r="271" spans="1:15" s="236" customFormat="1" x14ac:dyDescent="0.2">
      <c r="A271" s="237" t="str">
        <f>name!E$11</f>
        <v>Process, plant and machine operatives</v>
      </c>
      <c r="B271" s="302">
        <v>4.0981100763167091E-2</v>
      </c>
      <c r="C271" s="302">
        <v>5.5139485080028363E-3</v>
      </c>
      <c r="D271" s="302">
        <v>7.8701944052591011E-3</v>
      </c>
      <c r="E271" s="302">
        <f t="shared" si="119"/>
        <v>5.4365243676429031E-2</v>
      </c>
      <c r="F271" s="303"/>
      <c r="G271" s="302">
        <v>3.5619966109600339E-2</v>
      </c>
      <c r="H271" s="302">
        <v>1.0985719887256962E-2</v>
      </c>
      <c r="I271" s="302">
        <v>9.0967704439031249E-3</v>
      </c>
      <c r="J271" s="302">
        <f t="shared" si="122"/>
        <v>5.5702456440760426E-2</v>
      </c>
      <c r="K271" s="303"/>
      <c r="L271" s="302">
        <v>2.7202556837341418E-2</v>
      </c>
      <c r="M271" s="302">
        <v>1.1262170721477487E-2</v>
      </c>
      <c r="N271" s="302">
        <v>1.5154993706343553E-2</v>
      </c>
      <c r="O271" s="302">
        <f t="shared" si="121"/>
        <v>5.3619721265162457E-2</v>
      </c>
    </row>
    <row r="272" spans="1:15" s="236" customFormat="1" x14ac:dyDescent="0.2">
      <c r="A272" s="237" t="str">
        <f>name!E$12</f>
        <v>Elementary occupations</v>
      </c>
      <c r="B272" s="302">
        <v>6.4925024277989046E-2</v>
      </c>
      <c r="C272" s="302">
        <v>5.8652300628056979E-2</v>
      </c>
      <c r="D272" s="302">
        <v>0.18350322644090619</v>
      </c>
      <c r="E272" s="302">
        <f t="shared" si="119"/>
        <v>0.30708055134695222</v>
      </c>
      <c r="F272" s="303"/>
      <c r="G272" s="302">
        <v>5.5922446926005079E-2</v>
      </c>
      <c r="H272" s="302">
        <v>5.432968323362606E-2</v>
      </c>
      <c r="I272" s="302">
        <v>0.15793486415371788</v>
      </c>
      <c r="J272" s="302">
        <f t="shared" si="122"/>
        <v>0.26818699431334903</v>
      </c>
      <c r="K272" s="303"/>
      <c r="L272" s="302">
        <v>5.6142984212630108E-2</v>
      </c>
      <c r="M272" s="302">
        <v>4.4582947075668088E-2</v>
      </c>
      <c r="N272" s="302">
        <v>0.19658019078135874</v>
      </c>
      <c r="O272" s="302">
        <f t="shared" si="121"/>
        <v>0.29730612206965695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2.5073639740494995</v>
      </c>
      <c r="C274" s="311">
        <f t="shared" ref="C274:E274" si="123">SUM(C264:C272)</f>
        <v>1.0260703768845294</v>
      </c>
      <c r="D274" s="311">
        <f t="shared" si="123"/>
        <v>0.55556564906597483</v>
      </c>
      <c r="E274" s="311">
        <f t="shared" si="123"/>
        <v>4.089000000000004</v>
      </c>
      <c r="F274" s="311"/>
      <c r="G274" s="311">
        <f t="shared" ref="G274:J274" si="124">SUM(G264:G272)</f>
        <v>2.5506041703620421</v>
      </c>
      <c r="H274" s="311">
        <f t="shared" si="124"/>
        <v>1.3350838792205721</v>
      </c>
      <c r="I274" s="311">
        <f t="shared" si="124"/>
        <v>0.47131195041738588</v>
      </c>
      <c r="J274" s="311">
        <f t="shared" si="124"/>
        <v>4.3570000000000002</v>
      </c>
      <c r="K274" s="311"/>
      <c r="L274" s="311">
        <f t="shared" ref="L274:O274" si="125">SUM(L264:L272)</f>
        <v>2.9845825283192848</v>
      </c>
      <c r="M274" s="311">
        <f t="shared" si="125"/>
        <v>1.3750007271264164</v>
      </c>
      <c r="N274" s="311">
        <f t="shared" si="125"/>
        <v>0.57841674455430248</v>
      </c>
      <c r="O274" s="311">
        <f t="shared" si="125"/>
        <v>4.9380000000000042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1.2968863423667247</v>
      </c>
      <c r="C281" s="302">
        <v>0.24711670597658603</v>
      </c>
      <c r="D281" s="302">
        <v>0.27030065905237549</v>
      </c>
      <c r="E281" s="302">
        <f>SUM(B281:D281)</f>
        <v>1.8143037073956862</v>
      </c>
      <c r="F281" s="303"/>
      <c r="G281" s="302">
        <v>1.3649712928654321</v>
      </c>
      <c r="H281" s="302">
        <v>0.36571362342511721</v>
      </c>
      <c r="I281" s="302">
        <v>0.45449823239494258</v>
      </c>
      <c r="J281" s="302">
        <f>SUM(G281:I281)</f>
        <v>2.1851831486854918</v>
      </c>
      <c r="K281" s="303"/>
      <c r="L281" s="302">
        <v>1.2428265252913493</v>
      </c>
      <c r="M281" s="302">
        <v>0.48570184262503574</v>
      </c>
      <c r="N281" s="302">
        <v>0.54341526378788141</v>
      </c>
      <c r="O281" s="302">
        <f>SUM(L281:N281)</f>
        <v>2.2719436317042665</v>
      </c>
    </row>
    <row r="282" spans="1:15" s="236" customFormat="1" x14ac:dyDescent="0.2">
      <c r="A282" s="237" t="str">
        <f>name!E$5</f>
        <v>Professional occupations</v>
      </c>
      <c r="B282" s="302">
        <v>3.5341190671773908</v>
      </c>
      <c r="C282" s="302">
        <v>0.44126834210992844</v>
      </c>
      <c r="D282" s="302">
        <v>1.2522738529820481</v>
      </c>
      <c r="E282" s="302">
        <f t="shared" ref="E282:E289" si="126">SUM(B282:D282)</f>
        <v>5.2276612622693674</v>
      </c>
      <c r="F282" s="303"/>
      <c r="G282" s="302">
        <v>4.3699807522838912</v>
      </c>
      <c r="H282" s="302">
        <v>0.64656876128885366</v>
      </c>
      <c r="I282" s="302">
        <v>1.9362542207928528</v>
      </c>
      <c r="J282" s="302">
        <f t="shared" ref="J282:J284" si="127">SUM(G282:I282)</f>
        <v>6.9528037343655971</v>
      </c>
      <c r="K282" s="303"/>
      <c r="L282" s="302">
        <v>5.3120523564703293</v>
      </c>
      <c r="M282" s="302">
        <v>0.82101438790233305</v>
      </c>
      <c r="N282" s="302">
        <v>1.897621845371932</v>
      </c>
      <c r="O282" s="302">
        <f t="shared" ref="O282:O289" si="128">SUM(L282:N282)</f>
        <v>8.0306885897445941</v>
      </c>
    </row>
    <row r="283" spans="1:15" s="236" customFormat="1" x14ac:dyDescent="0.2">
      <c r="A283" s="237" t="str">
        <f>name!E$6</f>
        <v>Associate professional occupations</v>
      </c>
      <c r="B283" s="302">
        <v>2.0129250814601405</v>
      </c>
      <c r="C283" s="302">
        <v>0.42806452831323222</v>
      </c>
      <c r="D283" s="302">
        <v>0.58218240313766645</v>
      </c>
      <c r="E283" s="302">
        <f t="shared" si="126"/>
        <v>3.0231720129110391</v>
      </c>
      <c r="F283" s="303"/>
      <c r="G283" s="302">
        <v>2.1876914540845336</v>
      </c>
      <c r="H283" s="302">
        <v>0.52367896087848831</v>
      </c>
      <c r="I283" s="302">
        <v>0.73873571423894302</v>
      </c>
      <c r="J283" s="302">
        <f t="shared" si="127"/>
        <v>3.4501061292019646</v>
      </c>
      <c r="K283" s="303"/>
      <c r="L283" s="302">
        <v>2.2714379790069925</v>
      </c>
      <c r="M283" s="302">
        <v>0.62088897394564402</v>
      </c>
      <c r="N283" s="302">
        <v>0.87652505983120133</v>
      </c>
      <c r="O283" s="302">
        <f t="shared" si="128"/>
        <v>3.7688520127838379</v>
      </c>
    </row>
    <row r="284" spans="1:15" s="236" customFormat="1" x14ac:dyDescent="0.2">
      <c r="A284" s="237" t="str">
        <f>name!E$7</f>
        <v>Administrative and secretarial occupations</v>
      </c>
      <c r="B284" s="302">
        <v>2.0546250994592943</v>
      </c>
      <c r="C284" s="302">
        <v>1.627842510015201</v>
      </c>
      <c r="D284" s="302">
        <v>0.38663532263100442</v>
      </c>
      <c r="E284" s="302">
        <f t="shared" si="126"/>
        <v>4.0691029321054994</v>
      </c>
      <c r="F284" s="303"/>
      <c r="G284" s="302">
        <v>1.8337128375144784</v>
      </c>
      <c r="H284" s="302">
        <v>1.6091555251767944</v>
      </c>
      <c r="I284" s="302">
        <v>0.30042865104414918</v>
      </c>
      <c r="J284" s="302">
        <f t="shared" si="127"/>
        <v>3.7432970137354218</v>
      </c>
      <c r="K284" s="303"/>
      <c r="L284" s="302">
        <v>1.7434198006369805</v>
      </c>
      <c r="M284" s="302">
        <v>1.6006907997273421</v>
      </c>
      <c r="N284" s="302">
        <v>0.33272827612145894</v>
      </c>
      <c r="O284" s="302">
        <f t="shared" si="128"/>
        <v>3.6768388764857813</v>
      </c>
    </row>
    <row r="285" spans="1:15" s="236" customFormat="1" x14ac:dyDescent="0.2">
      <c r="A285" s="237" t="str">
        <f>name!E$8</f>
        <v>Skilled trades occupations</v>
      </c>
      <c r="B285" s="302">
        <v>0.23335278448572189</v>
      </c>
      <c r="C285" s="302">
        <v>6.5670450011661399E-2</v>
      </c>
      <c r="D285" s="302">
        <v>7.8799446003509147E-2</v>
      </c>
      <c r="E285" s="302">
        <f t="shared" si="126"/>
        <v>0.3778226805008924</v>
      </c>
      <c r="F285" s="303"/>
      <c r="G285" s="302">
        <v>0.18075265066717353</v>
      </c>
      <c r="H285" s="302">
        <v>4.0339369947395488E-2</v>
      </c>
      <c r="I285" s="302">
        <v>9.9885503736928768E-2</v>
      </c>
      <c r="J285" s="302">
        <f>SUM(G285:I285)</f>
        <v>0.32097752435149779</v>
      </c>
      <c r="K285" s="303"/>
      <c r="L285" s="302">
        <v>0.13517769849609668</v>
      </c>
      <c r="M285" s="302">
        <v>5.0492205518900699E-2</v>
      </c>
      <c r="N285" s="302">
        <v>0.11463974569699011</v>
      </c>
      <c r="O285" s="302">
        <f t="shared" si="128"/>
        <v>0.30030964971198748</v>
      </c>
    </row>
    <row r="286" spans="1:15" s="236" customFormat="1" x14ac:dyDescent="0.2">
      <c r="A286" s="237" t="str">
        <f>name!E$9</f>
        <v>Caring, leisure and other service occupations</v>
      </c>
      <c r="B286" s="302">
        <v>0.12232595633382114</v>
      </c>
      <c r="C286" s="302">
        <v>5.8406402809411555E-2</v>
      </c>
      <c r="D286" s="302">
        <v>9.7726154017741859E-2</v>
      </c>
      <c r="E286" s="302">
        <f t="shared" si="126"/>
        <v>0.27845851316097453</v>
      </c>
      <c r="F286" s="303"/>
      <c r="G286" s="302">
        <v>0.14527579633763427</v>
      </c>
      <c r="H286" s="302">
        <v>9.8418210381482754E-2</v>
      </c>
      <c r="I286" s="302">
        <v>0.10342068753963633</v>
      </c>
      <c r="J286" s="302">
        <f t="shared" ref="J286:J289" si="129">SUM(G286:I286)</f>
        <v>0.34711469425875335</v>
      </c>
      <c r="K286" s="303"/>
      <c r="L286" s="302">
        <v>0.16130968634361828</v>
      </c>
      <c r="M286" s="302">
        <v>0.11549317844414378</v>
      </c>
      <c r="N286" s="302">
        <v>0.16326524839551951</v>
      </c>
      <c r="O286" s="302">
        <f t="shared" si="128"/>
        <v>0.44006811318328154</v>
      </c>
    </row>
    <row r="287" spans="1:15" s="236" customFormat="1" x14ac:dyDescent="0.2">
      <c r="A287" s="237" t="str">
        <f>name!E$10</f>
        <v>Sales and customer service occupations</v>
      </c>
      <c r="B287" s="302">
        <v>0.43577496096843027</v>
      </c>
      <c r="C287" s="302">
        <v>0.29846400645932963</v>
      </c>
      <c r="D287" s="302">
        <v>0.10700463845011925</v>
      </c>
      <c r="E287" s="302">
        <f t="shared" si="126"/>
        <v>0.84124360587787905</v>
      </c>
      <c r="F287" s="303"/>
      <c r="G287" s="302">
        <v>0.36770941660585893</v>
      </c>
      <c r="H287" s="302">
        <v>0.29328164053252315</v>
      </c>
      <c r="I287" s="302">
        <v>8.558518002046861E-2</v>
      </c>
      <c r="J287" s="302">
        <f t="shared" si="129"/>
        <v>0.74657623715885069</v>
      </c>
      <c r="K287" s="303"/>
      <c r="L287" s="302">
        <v>0.38338744193159852</v>
      </c>
      <c r="M287" s="302">
        <v>0.37716766836273102</v>
      </c>
      <c r="N287" s="302">
        <v>7.8330018005871332E-2</v>
      </c>
      <c r="O287" s="302">
        <f t="shared" si="128"/>
        <v>0.8388851283002009</v>
      </c>
    </row>
    <row r="288" spans="1:15" s="236" customFormat="1" x14ac:dyDescent="0.2">
      <c r="A288" s="237" t="str">
        <f>name!E$11</f>
        <v>Process, plant and machine operatives</v>
      </c>
      <c r="B288" s="302">
        <v>0.13537627268279062</v>
      </c>
      <c r="C288" s="302">
        <v>4.5865107769794689E-2</v>
      </c>
      <c r="D288" s="302">
        <v>2.8454619829279139E-2</v>
      </c>
      <c r="E288" s="302">
        <f t="shared" si="126"/>
        <v>0.20969600028186444</v>
      </c>
      <c r="F288" s="303"/>
      <c r="G288" s="302">
        <v>9.590750146358816E-2</v>
      </c>
      <c r="H288" s="302">
        <v>4.1076242938305113E-2</v>
      </c>
      <c r="I288" s="302">
        <v>4.7556351381314317E-2</v>
      </c>
      <c r="J288" s="302">
        <f t="shared" si="129"/>
        <v>0.18454009578320757</v>
      </c>
      <c r="K288" s="303"/>
      <c r="L288" s="302">
        <v>6.0526647886457126E-2</v>
      </c>
      <c r="M288" s="302">
        <v>4.5173887624822766E-2</v>
      </c>
      <c r="N288" s="302">
        <v>6.4147314369805128E-2</v>
      </c>
      <c r="O288" s="302">
        <f t="shared" si="128"/>
        <v>0.16984784988108503</v>
      </c>
    </row>
    <row r="289" spans="1:15" s="236" customFormat="1" x14ac:dyDescent="0.2">
      <c r="A289" s="237" t="str">
        <f>name!E$12</f>
        <v>Elementary occupations</v>
      </c>
      <c r="B289" s="302">
        <v>0.25520615096497806</v>
      </c>
      <c r="C289" s="302">
        <v>0.1382707652298833</v>
      </c>
      <c r="D289" s="302">
        <v>0.30506236930192643</v>
      </c>
      <c r="E289" s="302">
        <f t="shared" si="126"/>
        <v>0.69853928549678779</v>
      </c>
      <c r="F289" s="303"/>
      <c r="G289" s="302">
        <v>0.18800176577821109</v>
      </c>
      <c r="H289" s="302">
        <v>0.13110534875939606</v>
      </c>
      <c r="I289" s="302">
        <v>0.25429430792158469</v>
      </c>
      <c r="J289" s="302">
        <f t="shared" si="129"/>
        <v>0.5734014224591919</v>
      </c>
      <c r="K289" s="303"/>
      <c r="L289" s="302">
        <v>0.12980381409569697</v>
      </c>
      <c r="M289" s="302">
        <v>0.11803418097399106</v>
      </c>
      <c r="N289" s="302">
        <v>0.36872815313530755</v>
      </c>
      <c r="O289" s="302">
        <f t="shared" si="128"/>
        <v>0.61656614820499556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10.080591715899294</v>
      </c>
      <c r="C291" s="311">
        <f t="shared" ref="C291:E291" si="130">SUM(C281:C289)</f>
        <v>3.3509688186950282</v>
      </c>
      <c r="D291" s="311">
        <f t="shared" si="130"/>
        <v>3.1084394654056706</v>
      </c>
      <c r="E291" s="311">
        <f t="shared" si="130"/>
        <v>16.539999999999992</v>
      </c>
      <c r="F291" s="311"/>
      <c r="G291" s="311">
        <f t="shared" ref="G291:J291" si="131">SUM(G281:G289)</f>
        <v>10.7340034676008</v>
      </c>
      <c r="H291" s="311">
        <f t="shared" si="131"/>
        <v>3.7493376833283554</v>
      </c>
      <c r="I291" s="311">
        <f t="shared" si="131"/>
        <v>4.0206588490708208</v>
      </c>
      <c r="J291" s="311">
        <f t="shared" si="131"/>
        <v>18.50399999999998</v>
      </c>
      <c r="K291" s="311"/>
      <c r="L291" s="311">
        <f t="shared" ref="L291:O291" si="132">SUM(L281:L289)</f>
        <v>11.439941950159117</v>
      </c>
      <c r="M291" s="311">
        <f t="shared" si="132"/>
        <v>4.2346571251249445</v>
      </c>
      <c r="N291" s="311">
        <f t="shared" si="132"/>
        <v>4.4394009247159678</v>
      </c>
      <c r="O291" s="311">
        <f t="shared" si="132"/>
        <v>20.114000000000033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1.0799476814821569</v>
      </c>
      <c r="C298" s="302">
        <v>0.24868891562481435</v>
      </c>
      <c r="D298" s="302">
        <v>9.6945580435545381E-2</v>
      </c>
      <c r="E298" s="302">
        <f>SUM(B298:D298)</f>
        <v>1.4255821775425168</v>
      </c>
      <c r="F298" s="303"/>
      <c r="G298" s="302">
        <v>1.3024582251454837</v>
      </c>
      <c r="H298" s="302">
        <v>0.32994362056991611</v>
      </c>
      <c r="I298" s="302">
        <v>6.9107152700877195E-2</v>
      </c>
      <c r="J298" s="302">
        <f>SUM(G298:I298)</f>
        <v>1.7015089984162768</v>
      </c>
      <c r="K298" s="303"/>
      <c r="L298" s="302">
        <v>1.3608064019912731</v>
      </c>
      <c r="M298" s="302">
        <v>0.34102142030603566</v>
      </c>
      <c r="N298" s="302">
        <v>6.5001970213811877E-2</v>
      </c>
      <c r="O298" s="302">
        <f>SUM(L298:N298)</f>
        <v>1.7668297925111205</v>
      </c>
    </row>
    <row r="299" spans="1:15" s="236" customFormat="1" x14ac:dyDescent="0.2">
      <c r="A299" s="237" t="str">
        <f>name!E$5</f>
        <v>Professional occupations</v>
      </c>
      <c r="B299" s="302">
        <v>1.25519879355111</v>
      </c>
      <c r="C299" s="302">
        <v>0.39269819884102186</v>
      </c>
      <c r="D299" s="302">
        <v>0.125034202102693</v>
      </c>
      <c r="E299" s="302">
        <f t="shared" ref="E299:E306" si="133">SUM(B299:D299)</f>
        <v>1.7729311944948249</v>
      </c>
      <c r="F299" s="303"/>
      <c r="G299" s="302">
        <v>1.737967888632008</v>
      </c>
      <c r="H299" s="302">
        <v>0.52580564172838551</v>
      </c>
      <c r="I299" s="302">
        <v>7.7168354505631531E-2</v>
      </c>
      <c r="J299" s="302">
        <f t="shared" ref="J299:J301" si="134">SUM(G299:I299)</f>
        <v>2.3409418848660248</v>
      </c>
      <c r="K299" s="303"/>
      <c r="L299" s="302">
        <v>2.4016728033019663</v>
      </c>
      <c r="M299" s="302">
        <v>0.69903482169980946</v>
      </c>
      <c r="N299" s="302">
        <v>6.0527289340120277E-2</v>
      </c>
      <c r="O299" s="302">
        <f t="shared" ref="O299:O306" si="135">SUM(L299:N299)</f>
        <v>3.1612349143418959</v>
      </c>
    </row>
    <row r="300" spans="1:15" s="236" customFormat="1" x14ac:dyDescent="0.2">
      <c r="A300" s="237" t="str">
        <f>name!E$6</f>
        <v>Associate professional occupations</v>
      </c>
      <c r="B300" s="302">
        <v>1.7734828430106364</v>
      </c>
      <c r="C300" s="302">
        <v>0.54808336266146007</v>
      </c>
      <c r="D300" s="302">
        <v>0.28611026779864701</v>
      </c>
      <c r="E300" s="302">
        <f t="shared" si="133"/>
        <v>2.6076764734707436</v>
      </c>
      <c r="F300" s="303"/>
      <c r="G300" s="302">
        <v>2.203976965621294</v>
      </c>
      <c r="H300" s="302">
        <v>0.63224402331082663</v>
      </c>
      <c r="I300" s="302">
        <v>0.18334637574837617</v>
      </c>
      <c r="J300" s="302">
        <f t="shared" si="134"/>
        <v>3.0195673646804968</v>
      </c>
      <c r="K300" s="303"/>
      <c r="L300" s="302">
        <v>2.4348676098111768</v>
      </c>
      <c r="M300" s="302">
        <v>0.81129052326032136</v>
      </c>
      <c r="N300" s="302">
        <v>0.17093513087802278</v>
      </c>
      <c r="O300" s="302">
        <f t="shared" si="135"/>
        <v>3.4170932639495208</v>
      </c>
    </row>
    <row r="301" spans="1:15" s="236" customFormat="1" x14ac:dyDescent="0.2">
      <c r="A301" s="237" t="str">
        <f>name!E$7</f>
        <v>Administrative and secretarial occupations</v>
      </c>
      <c r="B301" s="302">
        <v>1.7182141565134523</v>
      </c>
      <c r="C301" s="302">
        <v>1.3024268821588572</v>
      </c>
      <c r="D301" s="302">
        <v>2.4935399513562252E-2</v>
      </c>
      <c r="E301" s="302">
        <f t="shared" si="133"/>
        <v>3.0455764381858716</v>
      </c>
      <c r="F301" s="303"/>
      <c r="G301" s="302">
        <v>1.9177407021108612</v>
      </c>
      <c r="H301" s="302">
        <v>1.3086520398624393</v>
      </c>
      <c r="I301" s="302">
        <v>1.5563621184878808E-2</v>
      </c>
      <c r="J301" s="302">
        <f t="shared" si="134"/>
        <v>3.2419563631581791</v>
      </c>
      <c r="K301" s="303"/>
      <c r="L301" s="302">
        <v>2.234342244360354</v>
      </c>
      <c r="M301" s="302">
        <v>1.41770468940147</v>
      </c>
      <c r="N301" s="302">
        <v>1.5894070755277063E-2</v>
      </c>
      <c r="O301" s="302">
        <f t="shared" si="135"/>
        <v>3.6679410045171008</v>
      </c>
    </row>
    <row r="302" spans="1:15" s="236" customFormat="1" x14ac:dyDescent="0.2">
      <c r="A302" s="237" t="str">
        <f>name!E$8</f>
        <v>Skilled trades occupations</v>
      </c>
      <c r="B302" s="302">
        <v>0.27604840497303351</v>
      </c>
      <c r="C302" s="302">
        <v>0.17180763797062093</v>
      </c>
      <c r="D302" s="302">
        <v>0.14071634452585874</v>
      </c>
      <c r="E302" s="302">
        <f t="shared" si="133"/>
        <v>0.58857238746951324</v>
      </c>
      <c r="F302" s="303"/>
      <c r="G302" s="302">
        <v>0.23655137182374253</v>
      </c>
      <c r="H302" s="302">
        <v>0.11143402532324249</v>
      </c>
      <c r="I302" s="302">
        <v>6.5340388099833432E-2</v>
      </c>
      <c r="J302" s="302">
        <f>SUM(G302:I302)</f>
        <v>0.41332578524681846</v>
      </c>
      <c r="K302" s="303"/>
      <c r="L302" s="302">
        <v>0.22313136133842859</v>
      </c>
      <c r="M302" s="302">
        <v>0.15907717695168896</v>
      </c>
      <c r="N302" s="302">
        <v>5.3565705999668284E-2</v>
      </c>
      <c r="O302" s="302">
        <f t="shared" si="135"/>
        <v>0.43577424428978584</v>
      </c>
    </row>
    <row r="303" spans="1:15" s="236" customFormat="1" x14ac:dyDescent="0.2">
      <c r="A303" s="237" t="str">
        <f>name!E$9</f>
        <v>Caring, leisure and other service occupations</v>
      </c>
      <c r="B303" s="302">
        <v>0.67588034424013366</v>
      </c>
      <c r="C303" s="302">
        <v>0.77973186210286427</v>
      </c>
      <c r="D303" s="302">
        <v>9.0008339827017614E-2</v>
      </c>
      <c r="E303" s="302">
        <f t="shared" si="133"/>
        <v>1.5456205461700154</v>
      </c>
      <c r="F303" s="303"/>
      <c r="G303" s="302">
        <v>0.75262037094548395</v>
      </c>
      <c r="H303" s="302">
        <v>0.78722760521555779</v>
      </c>
      <c r="I303" s="302">
        <v>9.1060738518085396E-2</v>
      </c>
      <c r="J303" s="302">
        <f t="shared" ref="J303:J306" si="136">SUM(G303:I303)</f>
        <v>1.6309087146791272</v>
      </c>
      <c r="K303" s="303"/>
      <c r="L303" s="302">
        <v>0.97003415213067412</v>
      </c>
      <c r="M303" s="302">
        <v>0.88100862460180807</v>
      </c>
      <c r="N303" s="302">
        <v>0.14789293351746416</v>
      </c>
      <c r="O303" s="302">
        <f t="shared" si="135"/>
        <v>1.9989357102499463</v>
      </c>
    </row>
    <row r="304" spans="1:15" s="236" customFormat="1" x14ac:dyDescent="0.2">
      <c r="A304" s="237" t="str">
        <f>name!E$10</f>
        <v>Sales and customer service occupations</v>
      </c>
      <c r="B304" s="302">
        <v>1.1907609172743441</v>
      </c>
      <c r="C304" s="302">
        <v>0.83588869189644788</v>
      </c>
      <c r="D304" s="302">
        <v>5.8660022529351478E-2</v>
      </c>
      <c r="E304" s="302">
        <f t="shared" si="133"/>
        <v>2.0853096317001434</v>
      </c>
      <c r="F304" s="303"/>
      <c r="G304" s="302">
        <v>1.2526457907181334</v>
      </c>
      <c r="H304" s="302">
        <v>0.76721535413928887</v>
      </c>
      <c r="I304" s="302">
        <v>2.9589511931004675E-2</v>
      </c>
      <c r="J304" s="302">
        <f t="shared" si="136"/>
        <v>2.049450656788427</v>
      </c>
      <c r="K304" s="303"/>
      <c r="L304" s="302">
        <v>1.4064654705041928</v>
      </c>
      <c r="M304" s="302">
        <v>1.1974931027469533</v>
      </c>
      <c r="N304" s="302">
        <v>2.4190940825110543E-2</v>
      </c>
      <c r="O304" s="302">
        <f t="shared" si="135"/>
        <v>2.6281495140762567</v>
      </c>
    </row>
    <row r="305" spans="1:15" s="236" customFormat="1" x14ac:dyDescent="0.2">
      <c r="A305" s="237" t="str">
        <f>name!E$11</f>
        <v>Process, plant and machine operatives</v>
      </c>
      <c r="B305" s="302">
        <v>0.54865834966922999</v>
      </c>
      <c r="C305" s="302">
        <v>0.38599819200406976</v>
      </c>
      <c r="D305" s="302">
        <v>4.5258027412686037E-2</v>
      </c>
      <c r="E305" s="302">
        <f t="shared" si="133"/>
        <v>0.97991456908598573</v>
      </c>
      <c r="F305" s="303"/>
      <c r="G305" s="302">
        <v>0.4475678410887024</v>
      </c>
      <c r="H305" s="302">
        <v>0.33143234736172084</v>
      </c>
      <c r="I305" s="302">
        <v>3.2791766933464375E-2</v>
      </c>
      <c r="J305" s="302">
        <f t="shared" si="136"/>
        <v>0.8117919553838876</v>
      </c>
      <c r="K305" s="303"/>
      <c r="L305" s="302">
        <v>0.37039585536602182</v>
      </c>
      <c r="M305" s="302">
        <v>0.32880283783323744</v>
      </c>
      <c r="N305" s="302">
        <v>4.0812256358283151E-2</v>
      </c>
      <c r="O305" s="302">
        <f t="shared" si="135"/>
        <v>0.74001094955754243</v>
      </c>
    </row>
    <row r="306" spans="1:15" s="236" customFormat="1" x14ac:dyDescent="0.2">
      <c r="A306" s="237" t="str">
        <f>name!E$12</f>
        <v>Elementary occupations</v>
      </c>
      <c r="B306" s="302">
        <v>2.4408458109338285</v>
      </c>
      <c r="C306" s="302">
        <v>2.3236530385385055</v>
      </c>
      <c r="D306" s="302">
        <v>1.1783177324080554</v>
      </c>
      <c r="E306" s="302">
        <f t="shared" si="133"/>
        <v>5.9428165818803897</v>
      </c>
      <c r="F306" s="303"/>
      <c r="G306" s="302">
        <v>2.2497847132384328</v>
      </c>
      <c r="H306" s="302">
        <v>1.8858677186126971</v>
      </c>
      <c r="I306" s="302">
        <v>1.1178958449296457</v>
      </c>
      <c r="J306" s="302">
        <f t="shared" si="136"/>
        <v>5.2535482767807746</v>
      </c>
      <c r="K306" s="303"/>
      <c r="L306" s="302">
        <v>2.6974484893978539</v>
      </c>
      <c r="M306" s="302">
        <v>1.5729797352727997</v>
      </c>
      <c r="N306" s="302">
        <v>1.3346023818361634</v>
      </c>
      <c r="O306" s="302">
        <f t="shared" si="135"/>
        <v>5.6050306065068174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10.959037301647925</v>
      </c>
      <c r="C308" s="311">
        <f t="shared" ref="C308:E308" si="137">SUM(C298:C306)</f>
        <v>6.9889767817986606</v>
      </c>
      <c r="D308" s="311">
        <f t="shared" si="137"/>
        <v>2.0459859165534171</v>
      </c>
      <c r="E308" s="311">
        <f t="shared" si="137"/>
        <v>19.994000000000007</v>
      </c>
      <c r="F308" s="311"/>
      <c r="G308" s="311">
        <f t="shared" ref="G308:J308" si="138">SUM(G298:G306)</f>
        <v>12.101313869324141</v>
      </c>
      <c r="H308" s="311">
        <f t="shared" si="138"/>
        <v>6.6798223761240756</v>
      </c>
      <c r="I308" s="311">
        <f t="shared" si="138"/>
        <v>1.6818637545517974</v>
      </c>
      <c r="J308" s="311">
        <f t="shared" si="138"/>
        <v>20.463000000000012</v>
      </c>
      <c r="K308" s="311"/>
      <c r="L308" s="311">
        <f t="shared" ref="L308:O308" si="139">SUM(L298:L306)</f>
        <v>14.09916438820194</v>
      </c>
      <c r="M308" s="311">
        <f t="shared" si="139"/>
        <v>7.408412932074123</v>
      </c>
      <c r="N308" s="311">
        <f t="shared" si="139"/>
        <v>1.9134226797239213</v>
      </c>
      <c r="O308" s="311">
        <f t="shared" si="139"/>
        <v>23.420999999999985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0.65626682836478312</v>
      </c>
      <c r="C315" s="302">
        <v>0.18901730837382089</v>
      </c>
      <c r="D315" s="302">
        <v>0.1356628480649214</v>
      </c>
      <c r="E315" s="302">
        <f>SUM(B315:D315)</f>
        <v>0.98094698480352549</v>
      </c>
      <c r="F315" s="303"/>
      <c r="G315" s="302">
        <v>0.70254876354238827</v>
      </c>
      <c r="H315" s="302">
        <v>0.2345390358651806</v>
      </c>
      <c r="I315" s="302">
        <v>2.6808764498796055E-2</v>
      </c>
      <c r="J315" s="302">
        <f>SUM(G315:I315)</f>
        <v>0.96389656390636491</v>
      </c>
      <c r="K315" s="303"/>
      <c r="L315" s="302">
        <v>0.68021370321879082</v>
      </c>
      <c r="M315" s="302">
        <v>0.29620292079141708</v>
      </c>
      <c r="N315" s="302">
        <v>3.8880732208355841E-2</v>
      </c>
      <c r="O315" s="302">
        <f>SUM(L315:N315)</f>
        <v>1.0152973562185637</v>
      </c>
    </row>
    <row r="316" spans="1:15" s="236" customFormat="1" x14ac:dyDescent="0.2">
      <c r="A316" s="237" t="str">
        <f>name!E$5</f>
        <v>Professional occupations</v>
      </c>
      <c r="B316" s="302">
        <v>1.4754973815610899</v>
      </c>
      <c r="C316" s="302">
        <v>0.6488295141003666</v>
      </c>
      <c r="D316" s="302">
        <v>0.31179300144513128</v>
      </c>
      <c r="E316" s="302">
        <f t="shared" ref="E316:E323" si="140">SUM(B316:D316)</f>
        <v>2.4361198971065878</v>
      </c>
      <c r="F316" s="303"/>
      <c r="G316" s="302">
        <v>1.8056648662813022</v>
      </c>
      <c r="H316" s="302">
        <v>0.74459455363094151</v>
      </c>
      <c r="I316" s="302">
        <v>0.10548245949409733</v>
      </c>
      <c r="J316" s="302">
        <f t="shared" ref="J316:J318" si="141">SUM(G316:I316)</f>
        <v>2.655741879406341</v>
      </c>
      <c r="K316" s="303"/>
      <c r="L316" s="302">
        <v>2.199058577928636</v>
      </c>
      <c r="M316" s="302">
        <v>0.9850331706808696</v>
      </c>
      <c r="N316" s="302">
        <v>0.11569516198230788</v>
      </c>
      <c r="O316" s="302">
        <f t="shared" ref="O316:O323" si="142">SUM(L316:N316)</f>
        <v>3.2997869105918132</v>
      </c>
    </row>
    <row r="317" spans="1:15" s="236" customFormat="1" x14ac:dyDescent="0.2">
      <c r="A317" s="237" t="str">
        <f>name!E$6</f>
        <v>Associate professional occupations</v>
      </c>
      <c r="B317" s="302">
        <v>2.9130359019271781</v>
      </c>
      <c r="C317" s="302">
        <v>0.74196626980615776</v>
      </c>
      <c r="D317" s="302">
        <v>0.24143155470771802</v>
      </c>
      <c r="E317" s="302">
        <f t="shared" si="140"/>
        <v>3.8964337264410536</v>
      </c>
      <c r="F317" s="303"/>
      <c r="G317" s="302">
        <v>3.1626499855101393</v>
      </c>
      <c r="H317" s="302">
        <v>0.71586099243687396</v>
      </c>
      <c r="I317" s="302">
        <v>4.838969309500029E-2</v>
      </c>
      <c r="J317" s="302">
        <f t="shared" si="141"/>
        <v>3.9269006710420138</v>
      </c>
      <c r="K317" s="303"/>
      <c r="L317" s="302">
        <v>3.1862590036096652</v>
      </c>
      <c r="M317" s="302">
        <v>0.92600218715975147</v>
      </c>
      <c r="N317" s="302">
        <v>5.7012546516624914E-2</v>
      </c>
      <c r="O317" s="302">
        <f t="shared" si="142"/>
        <v>4.1692737372860416</v>
      </c>
    </row>
    <row r="318" spans="1:15" s="236" customFormat="1" x14ac:dyDescent="0.2">
      <c r="A318" s="237" t="str">
        <f>name!E$7</f>
        <v>Administrative and secretarial occupations</v>
      </c>
      <c r="B318" s="302">
        <v>2.182460958295263</v>
      </c>
      <c r="C318" s="302">
        <v>2.2096158508633374</v>
      </c>
      <c r="D318" s="302">
        <v>8.0179179902826525E-2</v>
      </c>
      <c r="E318" s="302">
        <f t="shared" si="140"/>
        <v>4.4722559890614271</v>
      </c>
      <c r="F318" s="303"/>
      <c r="G318" s="302">
        <v>2.014187813306068</v>
      </c>
      <c r="H318" s="302">
        <v>1.8178791280570485</v>
      </c>
      <c r="I318" s="302">
        <v>2.0292823835477314E-2</v>
      </c>
      <c r="J318" s="302">
        <f t="shared" si="141"/>
        <v>3.8523597651985937</v>
      </c>
      <c r="K318" s="303"/>
      <c r="L318" s="302">
        <v>1.8113077141921363</v>
      </c>
      <c r="M318" s="302">
        <v>1.6747483901263092</v>
      </c>
      <c r="N318" s="302">
        <v>1.1003099757480905E-2</v>
      </c>
      <c r="O318" s="302">
        <f t="shared" si="142"/>
        <v>3.4970592040759265</v>
      </c>
    </row>
    <row r="319" spans="1:15" s="236" customFormat="1" x14ac:dyDescent="0.2">
      <c r="A319" s="237" t="str">
        <f>name!E$8</f>
        <v>Skilled trades occupations</v>
      </c>
      <c r="B319" s="302">
        <v>0.18736743397405678</v>
      </c>
      <c r="C319" s="302">
        <v>2.1649553749623018E-2</v>
      </c>
      <c r="D319" s="302">
        <v>0.12176335976177899</v>
      </c>
      <c r="E319" s="302">
        <f t="shared" si="140"/>
        <v>0.33078034748545881</v>
      </c>
      <c r="F319" s="303"/>
      <c r="G319" s="302">
        <v>0.144783804331405</v>
      </c>
      <c r="H319" s="302">
        <v>1.5217604462728672E-2</v>
      </c>
      <c r="I319" s="302">
        <v>1.4779158183373141E-3</v>
      </c>
      <c r="J319" s="302">
        <f>SUM(G319:I319)</f>
        <v>0.161479324612471</v>
      </c>
      <c r="K319" s="303"/>
      <c r="L319" s="302">
        <v>0.144451299108105</v>
      </c>
      <c r="M319" s="302">
        <v>3.5530520616792058E-2</v>
      </c>
      <c r="N319" s="302">
        <v>2.7693734072024522E-3</v>
      </c>
      <c r="O319" s="302">
        <f t="shared" si="142"/>
        <v>0.18275119313209953</v>
      </c>
    </row>
    <row r="320" spans="1:15" s="236" customFormat="1" x14ac:dyDescent="0.2">
      <c r="A320" s="237" t="str">
        <f>name!E$9</f>
        <v>Caring, leisure and other service occupations</v>
      </c>
      <c r="B320" s="302">
        <v>0.32233953257248155</v>
      </c>
      <c r="C320" s="302">
        <v>0.31219410872968389</v>
      </c>
      <c r="D320" s="302">
        <v>5.5851584424073113E-2</v>
      </c>
      <c r="E320" s="302">
        <f t="shared" si="140"/>
        <v>0.69038522572623851</v>
      </c>
      <c r="F320" s="303"/>
      <c r="G320" s="302">
        <v>0.29615464116268353</v>
      </c>
      <c r="H320" s="302">
        <v>0.26340163153791873</v>
      </c>
      <c r="I320" s="302">
        <v>2.5312178457592174E-2</v>
      </c>
      <c r="J320" s="302">
        <f t="shared" ref="J320:J323" si="143">SUM(G320:I320)</f>
        <v>0.58486845115819441</v>
      </c>
      <c r="K320" s="303"/>
      <c r="L320" s="302">
        <v>0.34262193996774581</v>
      </c>
      <c r="M320" s="302">
        <v>0.26727392691443641</v>
      </c>
      <c r="N320" s="302">
        <v>1.9660812675491173E-2</v>
      </c>
      <c r="O320" s="302">
        <f t="shared" si="142"/>
        <v>0.62955667955767336</v>
      </c>
    </row>
    <row r="321" spans="1:15" s="236" customFormat="1" x14ac:dyDescent="0.2">
      <c r="A321" s="237" t="str">
        <f>name!E$10</f>
        <v>Sales and customer service occupations</v>
      </c>
      <c r="B321" s="302">
        <v>0.17807601621815178</v>
      </c>
      <c r="C321" s="302">
        <v>0.20012037778008096</v>
      </c>
      <c r="D321" s="302">
        <v>2.6884031743015211E-2</v>
      </c>
      <c r="E321" s="302">
        <f t="shared" si="140"/>
        <v>0.40508042574124797</v>
      </c>
      <c r="F321" s="303"/>
      <c r="G321" s="302">
        <v>0.16542712908161841</v>
      </c>
      <c r="H321" s="302">
        <v>0.18026031903263079</v>
      </c>
      <c r="I321" s="302">
        <v>3.6979312004519595E-3</v>
      </c>
      <c r="J321" s="302">
        <f t="shared" si="143"/>
        <v>0.34938537931470121</v>
      </c>
      <c r="K321" s="303"/>
      <c r="L321" s="302">
        <v>0.17873276437840452</v>
      </c>
      <c r="M321" s="302">
        <v>0.21875830290500511</v>
      </c>
      <c r="N321" s="302">
        <v>3.6223822783441541E-3</v>
      </c>
      <c r="O321" s="302">
        <f t="shared" si="142"/>
        <v>0.40111344956175382</v>
      </c>
    </row>
    <row r="322" spans="1:15" s="236" customFormat="1" x14ac:dyDescent="0.2">
      <c r="A322" s="237" t="str">
        <f>name!E$11</f>
        <v>Process, plant and machine operatives</v>
      </c>
      <c r="B322" s="302">
        <v>0.15357726353780141</v>
      </c>
      <c r="C322" s="302">
        <v>5.2743085945673063E-2</v>
      </c>
      <c r="D322" s="302">
        <v>1.728450162025558E-2</v>
      </c>
      <c r="E322" s="302">
        <f t="shared" si="140"/>
        <v>0.22360485110373005</v>
      </c>
      <c r="F322" s="303"/>
      <c r="G322" s="302">
        <v>0.11074659686958897</v>
      </c>
      <c r="H322" s="302">
        <v>3.5413117190971073E-2</v>
      </c>
      <c r="I322" s="302">
        <v>1.2883144570994974E-3</v>
      </c>
      <c r="J322" s="302">
        <f t="shared" si="143"/>
        <v>0.14744802851765956</v>
      </c>
      <c r="K322" s="303"/>
      <c r="L322" s="302">
        <v>0.11005986705914288</v>
      </c>
      <c r="M322" s="302">
        <v>4.0046105417855291E-2</v>
      </c>
      <c r="N322" s="302">
        <v>1.1489420770071585E-3</v>
      </c>
      <c r="O322" s="302">
        <f t="shared" si="142"/>
        <v>0.15125491455400533</v>
      </c>
    </row>
    <row r="323" spans="1:15" s="236" customFormat="1" x14ac:dyDescent="0.2">
      <c r="A323" s="237" t="str">
        <f>name!E$12</f>
        <v>Elementary occupations</v>
      </c>
      <c r="B323" s="302">
        <v>0.20967980598474908</v>
      </c>
      <c r="C323" s="302">
        <v>0.20916943962049236</v>
      </c>
      <c r="D323" s="302">
        <v>1.6543306925476873E-2</v>
      </c>
      <c r="E323" s="302">
        <f t="shared" si="140"/>
        <v>0.43539255253071835</v>
      </c>
      <c r="F323" s="303"/>
      <c r="G323" s="302">
        <v>0.1616443923095181</v>
      </c>
      <c r="H323" s="302">
        <v>0.13722080457764624</v>
      </c>
      <c r="I323" s="302">
        <v>2.0547399564934433E-3</v>
      </c>
      <c r="J323" s="302">
        <f t="shared" si="143"/>
        <v>0.30091993684365781</v>
      </c>
      <c r="K323" s="303"/>
      <c r="L323" s="302">
        <v>0.15615556315878135</v>
      </c>
      <c r="M323" s="302">
        <v>8.0573742539182813E-2</v>
      </c>
      <c r="N323" s="302">
        <v>2.1772493241390286E-3</v>
      </c>
      <c r="O323" s="302">
        <f t="shared" si="142"/>
        <v>0.2389065550221032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8.278301122435554</v>
      </c>
      <c r="C325" s="311">
        <f t="shared" ref="C325:E325" si="144">SUM(C315:C323)</f>
        <v>4.5853055089692365</v>
      </c>
      <c r="D325" s="311">
        <f t="shared" si="144"/>
        <v>1.007393368595197</v>
      </c>
      <c r="E325" s="311">
        <f t="shared" si="144"/>
        <v>13.870999999999986</v>
      </c>
      <c r="F325" s="311"/>
      <c r="G325" s="311">
        <f t="shared" ref="G325:J325" si="145">SUM(G315:G323)</f>
        <v>8.563807992394711</v>
      </c>
      <c r="H325" s="311">
        <f t="shared" si="145"/>
        <v>4.1443871867919402</v>
      </c>
      <c r="I325" s="311">
        <f t="shared" si="145"/>
        <v>0.23480482081334539</v>
      </c>
      <c r="J325" s="311">
        <f t="shared" si="145"/>
        <v>12.942999999999994</v>
      </c>
      <c r="K325" s="311"/>
      <c r="L325" s="311">
        <f t="shared" ref="L325:O325" si="146">SUM(L315:L323)</f>
        <v>8.8088604326214082</v>
      </c>
      <c r="M325" s="311">
        <f t="shared" si="146"/>
        <v>4.5241692671516187</v>
      </c>
      <c r="N325" s="311">
        <f t="shared" si="146"/>
        <v>0.25197030022695349</v>
      </c>
      <c r="O325" s="311">
        <f t="shared" si="146"/>
        <v>13.58499999999998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0.38237693969052355</v>
      </c>
      <c r="C332" s="302">
        <v>0.15026692002302761</v>
      </c>
      <c r="D332" s="302">
        <v>0.10986712352702112</v>
      </c>
      <c r="E332" s="302">
        <f>SUM(B332:D332)</f>
        <v>0.64251098324057232</v>
      </c>
      <c r="F332" s="303"/>
      <c r="G332" s="302">
        <v>0.40303455942159166</v>
      </c>
      <c r="H332" s="302">
        <v>0.18432779058879187</v>
      </c>
      <c r="I332" s="302">
        <v>0.12417060515702763</v>
      </c>
      <c r="J332" s="302">
        <f>SUM(G332:I332)</f>
        <v>0.71153295516741111</v>
      </c>
      <c r="K332" s="303"/>
      <c r="L332" s="302">
        <v>0.37729309481655704</v>
      </c>
      <c r="M332" s="302">
        <v>0.23591035782338857</v>
      </c>
      <c r="N332" s="302">
        <v>0.10270009646056254</v>
      </c>
      <c r="O332" s="302">
        <f>SUM(L332:N332)</f>
        <v>0.71590354910050813</v>
      </c>
    </row>
    <row r="333" spans="1:15" s="236" customFormat="1" x14ac:dyDescent="0.2">
      <c r="A333" s="237" t="str">
        <f>name!E$5</f>
        <v>Professional occupations</v>
      </c>
      <c r="B333" s="302">
        <v>7.5061227084967239</v>
      </c>
      <c r="C333" s="302">
        <v>3.8900215474412145</v>
      </c>
      <c r="D333" s="302">
        <v>0.57148062227840712</v>
      </c>
      <c r="E333" s="302">
        <f t="shared" ref="E333:E340" si="147">SUM(B333:D333)</f>
        <v>11.967624878216347</v>
      </c>
      <c r="F333" s="303"/>
      <c r="G333" s="302">
        <v>8.4398117461756037</v>
      </c>
      <c r="H333" s="302">
        <v>4.1768253673417881</v>
      </c>
      <c r="I333" s="302">
        <v>0.75061939922903509</v>
      </c>
      <c r="J333" s="302">
        <f t="shared" ref="J333:J335" si="148">SUM(G333:I333)</f>
        <v>13.367256512746426</v>
      </c>
      <c r="K333" s="303"/>
      <c r="L333" s="302">
        <v>9.1482003259529012</v>
      </c>
      <c r="M333" s="302">
        <v>5.2304689667670008</v>
      </c>
      <c r="N333" s="302">
        <v>0.67804268959508063</v>
      </c>
      <c r="O333" s="302">
        <f t="shared" ref="O333:O340" si="149">SUM(L333:N333)</f>
        <v>15.056711982314983</v>
      </c>
    </row>
    <row r="334" spans="1:15" s="236" customFormat="1" x14ac:dyDescent="0.2">
      <c r="A334" s="237" t="str">
        <f>name!E$6</f>
        <v>Associate professional occupations</v>
      </c>
      <c r="B334" s="302">
        <v>1.0232793548638774</v>
      </c>
      <c r="C334" s="302">
        <v>0.91872303117567244</v>
      </c>
      <c r="D334" s="302">
        <v>0.3207191780271692</v>
      </c>
      <c r="E334" s="302">
        <f t="shared" si="147"/>
        <v>2.2627215640667191</v>
      </c>
      <c r="F334" s="303"/>
      <c r="G334" s="302">
        <v>1.1319533936367092</v>
      </c>
      <c r="H334" s="302">
        <v>0.96343513460122721</v>
      </c>
      <c r="I334" s="302">
        <v>0.29601486906438379</v>
      </c>
      <c r="J334" s="302">
        <f t="shared" si="148"/>
        <v>2.3914033973023203</v>
      </c>
      <c r="K334" s="303"/>
      <c r="L334" s="302">
        <v>1.3752996811377074</v>
      </c>
      <c r="M334" s="302">
        <v>1.3685209620452334</v>
      </c>
      <c r="N334" s="302">
        <v>0.24662197257352511</v>
      </c>
      <c r="O334" s="302">
        <f t="shared" si="149"/>
        <v>2.9904426157564661</v>
      </c>
    </row>
    <row r="335" spans="1:15" s="236" customFormat="1" x14ac:dyDescent="0.2">
      <c r="A335" s="237" t="str">
        <f>name!E$7</f>
        <v>Administrative and secretarial occupations</v>
      </c>
      <c r="B335" s="302">
        <v>0.57201405220551349</v>
      </c>
      <c r="C335" s="302">
        <v>1.3821359640147859</v>
      </c>
      <c r="D335" s="302">
        <v>3.5692432440765365E-2</v>
      </c>
      <c r="E335" s="302">
        <f t="shared" si="147"/>
        <v>1.9898424486610646</v>
      </c>
      <c r="F335" s="303"/>
      <c r="G335" s="302">
        <v>0.51055915690652454</v>
      </c>
      <c r="H335" s="302">
        <v>1.1653731039798294</v>
      </c>
      <c r="I335" s="302">
        <v>3.3146869641078054E-2</v>
      </c>
      <c r="J335" s="302">
        <f t="shared" si="148"/>
        <v>1.709079130527432</v>
      </c>
      <c r="K335" s="303"/>
      <c r="L335" s="302">
        <v>0.31104226702326426</v>
      </c>
      <c r="M335" s="302">
        <v>0.70251889254536992</v>
      </c>
      <c r="N335" s="302">
        <v>1.7427397797470507E-2</v>
      </c>
      <c r="O335" s="302">
        <f t="shared" si="149"/>
        <v>1.0309885573661048</v>
      </c>
    </row>
    <row r="336" spans="1:15" s="236" customFormat="1" x14ac:dyDescent="0.2">
      <c r="A336" s="237" t="str">
        <f>name!E$8</f>
        <v>Skilled trades occupations</v>
      </c>
      <c r="B336" s="302">
        <v>0.28297978636312093</v>
      </c>
      <c r="C336" s="302">
        <v>0.17969346960389668</v>
      </c>
      <c r="D336" s="302">
        <v>5.0975343264576672E-2</v>
      </c>
      <c r="E336" s="302">
        <f t="shared" si="147"/>
        <v>0.51364859923159423</v>
      </c>
      <c r="F336" s="303"/>
      <c r="G336" s="302">
        <v>0.2104252208765662</v>
      </c>
      <c r="H336" s="302">
        <v>0.11542154374777135</v>
      </c>
      <c r="I336" s="302">
        <v>4.7183961770140274E-2</v>
      </c>
      <c r="J336" s="302">
        <f>SUM(G336:I336)</f>
        <v>0.37303072639447782</v>
      </c>
      <c r="K336" s="303"/>
      <c r="L336" s="302">
        <v>0.12990126829127593</v>
      </c>
      <c r="M336" s="302">
        <v>5.3643892510655794E-2</v>
      </c>
      <c r="N336" s="302">
        <v>8.5971253244505122E-2</v>
      </c>
      <c r="O336" s="302">
        <f t="shared" si="149"/>
        <v>0.26951641404643684</v>
      </c>
    </row>
    <row r="337" spans="1:15" s="236" customFormat="1" x14ac:dyDescent="0.2">
      <c r="A337" s="237" t="str">
        <f>name!E$9</f>
        <v>Caring, leisure and other service occupations</v>
      </c>
      <c r="B337" s="302">
        <v>3.1196075853406819</v>
      </c>
      <c r="C337" s="302">
        <v>4.2411759118870256</v>
      </c>
      <c r="D337" s="302">
        <v>0.17515509860323145</v>
      </c>
      <c r="E337" s="302">
        <f t="shared" si="147"/>
        <v>7.5359385958309391</v>
      </c>
      <c r="F337" s="303"/>
      <c r="G337" s="302">
        <v>2.9076019134173325</v>
      </c>
      <c r="H337" s="302">
        <v>3.8287864789013906</v>
      </c>
      <c r="I337" s="302">
        <v>0.1906742604857572</v>
      </c>
      <c r="J337" s="302">
        <f t="shared" ref="J337:J340" si="150">SUM(G337:I337)</f>
        <v>6.9270626528044801</v>
      </c>
      <c r="K337" s="303"/>
      <c r="L337" s="302">
        <v>3.5980955179903664</v>
      </c>
      <c r="M337" s="302">
        <v>3.8739686244491702</v>
      </c>
      <c r="N337" s="302">
        <v>0.28736897906152598</v>
      </c>
      <c r="O337" s="302">
        <f t="shared" si="149"/>
        <v>7.759433121501063</v>
      </c>
    </row>
    <row r="338" spans="1:15" s="236" customFormat="1" x14ac:dyDescent="0.2">
      <c r="A338" s="237" t="str">
        <f>name!E$10</f>
        <v>Sales and customer service occupations</v>
      </c>
      <c r="B338" s="302">
        <v>5.2889215969600667E-2</v>
      </c>
      <c r="C338" s="302">
        <v>0.1007121413583409</v>
      </c>
      <c r="D338" s="302">
        <v>2.9722464848810116E-2</v>
      </c>
      <c r="E338" s="302">
        <f t="shared" si="147"/>
        <v>0.18332382217675167</v>
      </c>
      <c r="F338" s="303"/>
      <c r="G338" s="302">
        <v>4.7498202652621356E-2</v>
      </c>
      <c r="H338" s="302">
        <v>8.6167742427434885E-2</v>
      </c>
      <c r="I338" s="302">
        <v>2.1754732377750954E-2</v>
      </c>
      <c r="J338" s="302">
        <f t="shared" si="150"/>
        <v>0.15542067745780719</v>
      </c>
      <c r="K338" s="303"/>
      <c r="L338" s="302">
        <v>5.1865477727481256E-2</v>
      </c>
      <c r="M338" s="302">
        <v>8.9155009982125083E-2</v>
      </c>
      <c r="N338" s="302">
        <v>2.5770955172621606E-2</v>
      </c>
      <c r="O338" s="302">
        <f t="shared" si="149"/>
        <v>0.16679144288222794</v>
      </c>
    </row>
    <row r="339" spans="1:15" s="236" customFormat="1" x14ac:dyDescent="0.2">
      <c r="A339" s="237" t="str">
        <f>name!E$11</f>
        <v>Process, plant and machine operatives</v>
      </c>
      <c r="B339" s="302">
        <v>4.6750731019636407E-2</v>
      </c>
      <c r="C339" s="302">
        <v>6.4246895068204496E-2</v>
      </c>
      <c r="D339" s="302">
        <v>0.368965691697277</v>
      </c>
      <c r="E339" s="302">
        <f t="shared" si="147"/>
        <v>0.47996331778511792</v>
      </c>
      <c r="F339" s="303"/>
      <c r="G339" s="302">
        <v>3.3339084509089387E-2</v>
      </c>
      <c r="H339" s="302">
        <v>4.0911548781154349E-2</v>
      </c>
      <c r="I339" s="302">
        <v>0.39946140263846847</v>
      </c>
      <c r="J339" s="302">
        <f t="shared" si="150"/>
        <v>0.47371203592871219</v>
      </c>
      <c r="K339" s="303"/>
      <c r="L339" s="302">
        <v>2.2376160965768943E-2</v>
      </c>
      <c r="M339" s="302">
        <v>3.8961992028427712E-2</v>
      </c>
      <c r="N339" s="302">
        <v>0.46208623605369703</v>
      </c>
      <c r="O339" s="302">
        <f t="shared" si="149"/>
        <v>0.52342438904789368</v>
      </c>
    </row>
    <row r="340" spans="1:15" s="236" customFormat="1" x14ac:dyDescent="0.2">
      <c r="A340" s="237" t="str">
        <f>name!E$12</f>
        <v>Elementary occupations</v>
      </c>
      <c r="B340" s="302">
        <v>0.16588729613452768</v>
      </c>
      <c r="C340" s="302">
        <v>1.3420518009076112</v>
      </c>
      <c r="D340" s="302">
        <v>7.0486693748804563E-2</v>
      </c>
      <c r="E340" s="302">
        <f t="shared" si="147"/>
        <v>1.5784257907909436</v>
      </c>
      <c r="F340" s="303"/>
      <c r="G340" s="302">
        <v>0.12338556442553747</v>
      </c>
      <c r="H340" s="302">
        <v>0.98370141576129255</v>
      </c>
      <c r="I340" s="302">
        <v>4.8414931484085599E-2</v>
      </c>
      <c r="J340" s="302">
        <f t="shared" si="150"/>
        <v>1.1555019116709155</v>
      </c>
      <c r="K340" s="303"/>
      <c r="L340" s="302">
        <v>8.1166420874039261E-2</v>
      </c>
      <c r="M340" s="302">
        <v>5.679149789841513E-2</v>
      </c>
      <c r="N340" s="302">
        <v>0.18583000921183443</v>
      </c>
      <c r="O340" s="302">
        <f t="shared" si="149"/>
        <v>0.32378792798428879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13.151907670084208</v>
      </c>
      <c r="C342" s="311">
        <f t="shared" ref="C342:E342" si="151">SUM(C332:C340)</f>
        <v>12.269027681479782</v>
      </c>
      <c r="D342" s="311">
        <f t="shared" si="151"/>
        <v>1.7330646484360628</v>
      </c>
      <c r="E342" s="311">
        <f t="shared" si="151"/>
        <v>27.15400000000005</v>
      </c>
      <c r="F342" s="311"/>
      <c r="G342" s="311">
        <f t="shared" ref="G342:J342" si="152">SUM(G332:G340)</f>
        <v>13.807608842021576</v>
      </c>
      <c r="H342" s="311">
        <f t="shared" si="152"/>
        <v>11.544950126130681</v>
      </c>
      <c r="I342" s="311">
        <f t="shared" si="152"/>
        <v>1.9114410318477271</v>
      </c>
      <c r="J342" s="311">
        <f t="shared" si="152"/>
        <v>27.263999999999985</v>
      </c>
      <c r="K342" s="311"/>
      <c r="L342" s="311">
        <f t="shared" ref="L342:O342" si="153">SUM(L332:L340)</f>
        <v>15.095240214779361</v>
      </c>
      <c r="M342" s="311">
        <f t="shared" si="153"/>
        <v>11.649940196049787</v>
      </c>
      <c r="N342" s="311">
        <f t="shared" si="153"/>
        <v>2.0918195891708229</v>
      </c>
      <c r="O342" s="311">
        <f t="shared" si="153"/>
        <v>28.836999999999968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1.2126565129849227</v>
      </c>
      <c r="C349" s="302">
        <v>0.36039922484796566</v>
      </c>
      <c r="D349" s="302">
        <v>0.16270271244009263</v>
      </c>
      <c r="E349" s="302">
        <f>SUM(B349:D349)</f>
        <v>1.735758450272981</v>
      </c>
      <c r="F349" s="303"/>
      <c r="G349" s="302">
        <v>1.3485296994159475</v>
      </c>
      <c r="H349" s="302">
        <v>0.52365730167779012</v>
      </c>
      <c r="I349" s="302">
        <v>0.30961405167192879</v>
      </c>
      <c r="J349" s="302">
        <f>SUM(G349:I349)</f>
        <v>2.1818010527656666</v>
      </c>
      <c r="K349" s="303"/>
      <c r="L349" s="302">
        <v>1.3506879413535775</v>
      </c>
      <c r="M349" s="302">
        <v>0.65635649544611763</v>
      </c>
      <c r="N349" s="302">
        <v>0.36681407427679907</v>
      </c>
      <c r="O349" s="302">
        <f>SUM(L349:N349)</f>
        <v>2.3738585110764943</v>
      </c>
    </row>
    <row r="350" spans="1:15" s="236" customFormat="1" x14ac:dyDescent="0.2">
      <c r="A350" s="237" t="str">
        <f>name!E$5</f>
        <v>Professional occupations</v>
      </c>
      <c r="B350" s="302">
        <v>8.40408027014373</v>
      </c>
      <c r="C350" s="302">
        <v>4.0396048431556455</v>
      </c>
      <c r="D350" s="302">
        <v>1.0284847129425978</v>
      </c>
      <c r="E350" s="302">
        <f t="shared" ref="E350:E357" si="154">SUM(B350:D350)</f>
        <v>13.472169826241974</v>
      </c>
      <c r="F350" s="303"/>
      <c r="G350" s="302">
        <v>9.9285156886774519</v>
      </c>
      <c r="H350" s="302">
        <v>5.0704560951973443</v>
      </c>
      <c r="I350" s="302">
        <v>1.391911662493339</v>
      </c>
      <c r="J350" s="302">
        <f t="shared" ref="J350:J352" si="155">SUM(G350:I350)</f>
        <v>16.390883446368136</v>
      </c>
      <c r="K350" s="303"/>
      <c r="L350" s="302">
        <v>10.939404413242121</v>
      </c>
      <c r="M350" s="302">
        <v>5.6848553521002758</v>
      </c>
      <c r="N350" s="302">
        <v>1.3229896307139726</v>
      </c>
      <c r="O350" s="302">
        <f t="shared" ref="O350:O357" si="156">SUM(L350:N350)</f>
        <v>17.947249396056371</v>
      </c>
    </row>
    <row r="351" spans="1:15" s="236" customFormat="1" x14ac:dyDescent="0.2">
      <c r="A351" s="237" t="str">
        <f>name!E$6</f>
        <v>Associate professional occupations</v>
      </c>
      <c r="B351" s="302">
        <v>3.5084612385027758</v>
      </c>
      <c r="C351" s="302">
        <v>2.122674897619282</v>
      </c>
      <c r="D351" s="302">
        <v>0.48037025739707634</v>
      </c>
      <c r="E351" s="302">
        <f t="shared" si="154"/>
        <v>6.1115063935191341</v>
      </c>
      <c r="F351" s="303"/>
      <c r="G351" s="302">
        <v>4.0044443127210867</v>
      </c>
      <c r="H351" s="302">
        <v>2.625321027364139</v>
      </c>
      <c r="I351" s="302">
        <v>0.41466369830080635</v>
      </c>
      <c r="J351" s="302">
        <f t="shared" si="155"/>
        <v>7.0444290383860322</v>
      </c>
      <c r="K351" s="303"/>
      <c r="L351" s="302">
        <v>7.0734069850171526</v>
      </c>
      <c r="M351" s="302">
        <v>4.1547662075252987</v>
      </c>
      <c r="N351" s="302">
        <v>0.55706201143343859</v>
      </c>
      <c r="O351" s="302">
        <f t="shared" si="156"/>
        <v>11.785235203975891</v>
      </c>
    </row>
    <row r="352" spans="1:15" s="236" customFormat="1" x14ac:dyDescent="0.2">
      <c r="A352" s="237" t="str">
        <f>name!E$7</f>
        <v>Administrative and secretarial occupations</v>
      </c>
      <c r="B352" s="302">
        <v>1.5994159905795748</v>
      </c>
      <c r="C352" s="302">
        <v>2.4804949076188216</v>
      </c>
      <c r="D352" s="302">
        <v>9.8234883123024044E-2</v>
      </c>
      <c r="E352" s="302">
        <f t="shared" si="154"/>
        <v>4.1781457813214207</v>
      </c>
      <c r="F352" s="303"/>
      <c r="G352" s="302">
        <v>1.5775205445433287</v>
      </c>
      <c r="H352" s="302">
        <v>2.3569046831038185</v>
      </c>
      <c r="I352" s="302">
        <v>6.5341048210851099E-2</v>
      </c>
      <c r="J352" s="302">
        <f t="shared" si="155"/>
        <v>3.9997662758579984</v>
      </c>
      <c r="K352" s="303"/>
      <c r="L352" s="302">
        <v>1.132162713701542</v>
      </c>
      <c r="M352" s="302">
        <v>1.1763162527540258</v>
      </c>
      <c r="N352" s="302">
        <v>4.8238990561964373E-2</v>
      </c>
      <c r="O352" s="302">
        <f t="shared" si="156"/>
        <v>2.3567179570175325</v>
      </c>
    </row>
    <row r="353" spans="1:15" s="236" customFormat="1" x14ac:dyDescent="0.2">
      <c r="A353" s="237" t="str">
        <f>name!E$8</f>
        <v>Skilled trades occupations</v>
      </c>
      <c r="B353" s="302">
        <v>0.32487648346283698</v>
      </c>
      <c r="C353" s="302">
        <v>0.2394761451724482</v>
      </c>
      <c r="D353" s="302">
        <v>7.114971782463532E-2</v>
      </c>
      <c r="E353" s="302">
        <f t="shared" si="154"/>
        <v>0.63550234645992043</v>
      </c>
      <c r="F353" s="303"/>
      <c r="G353" s="302">
        <v>0.23446343755396937</v>
      </c>
      <c r="H353" s="302">
        <v>0.17863373667917512</v>
      </c>
      <c r="I353" s="302">
        <v>0.15086143462739285</v>
      </c>
      <c r="J353" s="302">
        <f>SUM(G353:I353)</f>
        <v>0.56395860886053739</v>
      </c>
      <c r="K353" s="303"/>
      <c r="L353" s="302">
        <v>0.14943104295702631</v>
      </c>
      <c r="M353" s="302">
        <v>0.13315165031656515</v>
      </c>
      <c r="N353" s="302">
        <v>0.16982761376852107</v>
      </c>
      <c r="O353" s="302">
        <f t="shared" si="156"/>
        <v>0.45241030704211249</v>
      </c>
    </row>
    <row r="354" spans="1:15" s="236" customFormat="1" x14ac:dyDescent="0.2">
      <c r="A354" s="237" t="str">
        <f>name!E$9</f>
        <v>Caring, leisure and other service occupations</v>
      </c>
      <c r="B354" s="302">
        <v>7.7237789054235648</v>
      </c>
      <c r="C354" s="302">
        <v>6.9635503650818089</v>
      </c>
      <c r="D354" s="302">
        <v>0.9582835198100772</v>
      </c>
      <c r="E354" s="302">
        <f t="shared" si="154"/>
        <v>15.64561279031545</v>
      </c>
      <c r="F354" s="303"/>
      <c r="G354" s="302">
        <v>8.1987112444639614</v>
      </c>
      <c r="H354" s="302">
        <v>7.1684295385526209</v>
      </c>
      <c r="I354" s="302">
        <v>0.76248547534309652</v>
      </c>
      <c r="J354" s="302">
        <f t="shared" ref="J354:J357" si="157">SUM(G354:I354)</f>
        <v>16.129626258359679</v>
      </c>
      <c r="K354" s="303"/>
      <c r="L354" s="302">
        <v>9.5881606899754281</v>
      </c>
      <c r="M354" s="302">
        <v>6.9421296920425304</v>
      </c>
      <c r="N354" s="302">
        <v>0.9706396460675919</v>
      </c>
      <c r="O354" s="302">
        <f t="shared" si="156"/>
        <v>17.500930028085552</v>
      </c>
    </row>
    <row r="355" spans="1:15" s="236" customFormat="1" x14ac:dyDescent="0.2">
      <c r="A355" s="237" t="str">
        <f>name!E$10</f>
        <v>Sales and customer service occupations</v>
      </c>
      <c r="B355" s="302">
        <v>0.26493038872443164</v>
      </c>
      <c r="C355" s="302">
        <v>0.28866015975973924</v>
      </c>
      <c r="D355" s="302">
        <v>4.0942908365035169E-2</v>
      </c>
      <c r="E355" s="302">
        <f t="shared" si="154"/>
        <v>0.594533456849206</v>
      </c>
      <c r="F355" s="303"/>
      <c r="G355" s="302">
        <v>0.25845087751528861</v>
      </c>
      <c r="H355" s="302">
        <v>0.27990883736555416</v>
      </c>
      <c r="I355" s="302">
        <v>3.9954423548116992E-2</v>
      </c>
      <c r="J355" s="302">
        <f t="shared" si="157"/>
        <v>0.57831413842895973</v>
      </c>
      <c r="K355" s="303"/>
      <c r="L355" s="302">
        <v>0.27957821500603902</v>
      </c>
      <c r="M355" s="302">
        <v>0.29336530831737562</v>
      </c>
      <c r="N355" s="302">
        <v>3.9984085527685918E-2</v>
      </c>
      <c r="O355" s="302">
        <f t="shared" si="156"/>
        <v>0.61292760885110054</v>
      </c>
    </row>
    <row r="356" spans="1:15" s="236" customFormat="1" x14ac:dyDescent="0.2">
      <c r="A356" s="237" t="str">
        <f>name!E$11</f>
        <v>Process, plant and machine operatives</v>
      </c>
      <c r="B356" s="302">
        <v>0.11667362557792402</v>
      </c>
      <c r="C356" s="302">
        <v>0.17011800890209491</v>
      </c>
      <c r="D356" s="302">
        <v>2.0107990690939662E-2</v>
      </c>
      <c r="E356" s="302">
        <f t="shared" si="154"/>
        <v>0.30689962517095859</v>
      </c>
      <c r="F356" s="303"/>
      <c r="G356" s="302">
        <v>8.2408942564972221E-2</v>
      </c>
      <c r="H356" s="302">
        <v>0.14393068914857676</v>
      </c>
      <c r="I356" s="302">
        <v>4.8685487053983463E-2</v>
      </c>
      <c r="J356" s="302">
        <f t="shared" si="157"/>
        <v>0.27502511876753244</v>
      </c>
      <c r="K356" s="303"/>
      <c r="L356" s="302">
        <v>5.6631001692697178E-2</v>
      </c>
      <c r="M356" s="302">
        <v>0.10473010671288564</v>
      </c>
      <c r="N356" s="302">
        <v>5.5477483636327721E-2</v>
      </c>
      <c r="O356" s="302">
        <f t="shared" si="156"/>
        <v>0.21683859204191053</v>
      </c>
    </row>
    <row r="357" spans="1:15" s="236" customFormat="1" x14ac:dyDescent="0.2">
      <c r="A357" s="237" t="str">
        <f>name!E$12</f>
        <v>Elementary occupations</v>
      </c>
      <c r="B357" s="302">
        <v>0.32060202001672156</v>
      </c>
      <c r="C357" s="302">
        <v>0.73847085771551124</v>
      </c>
      <c r="D357" s="302">
        <v>5.2798452116794889E-2</v>
      </c>
      <c r="E357" s="302">
        <f t="shared" si="154"/>
        <v>1.1118713298490275</v>
      </c>
      <c r="F357" s="303"/>
      <c r="G357" s="302">
        <v>0.25473324086714805</v>
      </c>
      <c r="H357" s="302">
        <v>0.59021387508953227</v>
      </c>
      <c r="I357" s="302">
        <v>7.9248946248753949E-2</v>
      </c>
      <c r="J357" s="302">
        <f t="shared" si="157"/>
        <v>0.92419606220543438</v>
      </c>
      <c r="K357" s="303"/>
      <c r="L357" s="302">
        <v>0.17986151611852019</v>
      </c>
      <c r="M357" s="302">
        <v>0.24485430859739576</v>
      </c>
      <c r="N357" s="302">
        <v>8.9116571137154585E-2</v>
      </c>
      <c r="O357" s="302">
        <f t="shared" si="156"/>
        <v>0.5138323958530705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23.475475435416481</v>
      </c>
      <c r="C359" s="311">
        <f t="shared" ref="C359:E359" si="158">SUM(C349:C357)</f>
        <v>17.403449409873318</v>
      </c>
      <c r="D359" s="311">
        <f t="shared" si="158"/>
        <v>2.9130751547102727</v>
      </c>
      <c r="E359" s="311">
        <f t="shared" si="158"/>
        <v>43.792000000000073</v>
      </c>
      <c r="F359" s="311"/>
      <c r="G359" s="311">
        <f t="shared" ref="G359:J359" si="159">SUM(G349:G357)</f>
        <v>25.887777988323151</v>
      </c>
      <c r="H359" s="311">
        <f t="shared" si="159"/>
        <v>18.937455784178553</v>
      </c>
      <c r="I359" s="311">
        <f t="shared" si="159"/>
        <v>3.2627662274982687</v>
      </c>
      <c r="J359" s="311">
        <f t="shared" si="159"/>
        <v>48.087999999999965</v>
      </c>
      <c r="K359" s="311"/>
      <c r="L359" s="311">
        <f t="shared" ref="L359:O359" si="160">SUM(L349:L357)</f>
        <v>30.749324519064107</v>
      </c>
      <c r="M359" s="311">
        <f t="shared" si="160"/>
        <v>19.390525373812473</v>
      </c>
      <c r="N359" s="311">
        <f t="shared" si="160"/>
        <v>3.6201501071234556</v>
      </c>
      <c r="O359" s="311">
        <f t="shared" si="160"/>
        <v>53.760000000000041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0.49624501779167646</v>
      </c>
      <c r="C366" s="302">
        <v>0.15423329890808804</v>
      </c>
      <c r="D366" s="302">
        <v>0.20231215939626446</v>
      </c>
      <c r="E366" s="302">
        <f>SUM(B366:D366)</f>
        <v>0.85279047609602898</v>
      </c>
      <c r="F366" s="303"/>
      <c r="G366" s="302">
        <v>0.5557389804298245</v>
      </c>
      <c r="H366" s="302">
        <v>0.19826070057985418</v>
      </c>
      <c r="I366" s="302">
        <v>0.20891978167544539</v>
      </c>
      <c r="J366" s="302">
        <f>SUM(G366:I366)</f>
        <v>0.96291946268512407</v>
      </c>
      <c r="K366" s="303"/>
      <c r="L366" s="302">
        <v>0.59248595443800056</v>
      </c>
      <c r="M366" s="302">
        <v>0.27360235874839373</v>
      </c>
      <c r="N366" s="302">
        <v>0.21823911726161241</v>
      </c>
      <c r="O366" s="302">
        <f>SUM(L366:N366)</f>
        <v>1.0843274304480068</v>
      </c>
    </row>
    <row r="367" spans="1:15" s="236" customFormat="1" x14ac:dyDescent="0.2">
      <c r="A367" s="237" t="str">
        <f>name!E$5</f>
        <v>Professional occupations</v>
      </c>
      <c r="B367" s="302">
        <v>0.65410458823167072</v>
      </c>
      <c r="C367" s="302">
        <v>0.37222713979944649</v>
      </c>
      <c r="D367" s="302">
        <v>0.65003403485939582</v>
      </c>
      <c r="E367" s="302">
        <f t="shared" ref="E367:E374" si="161">SUM(B367:D367)</f>
        <v>1.6763657628905131</v>
      </c>
      <c r="F367" s="303"/>
      <c r="G367" s="302">
        <v>0.88568712737967326</v>
      </c>
      <c r="H367" s="302">
        <v>0.50001869754120432</v>
      </c>
      <c r="I367" s="302">
        <v>0.62786090392206051</v>
      </c>
      <c r="J367" s="302">
        <f t="shared" ref="J367:J369" si="162">SUM(G367:I367)</f>
        <v>2.013566728842938</v>
      </c>
      <c r="K367" s="303"/>
      <c r="L367" s="302">
        <v>1.1840996495618938</v>
      </c>
      <c r="M367" s="302">
        <v>0.80215345048028397</v>
      </c>
      <c r="N367" s="302">
        <v>0.64738716376947558</v>
      </c>
      <c r="O367" s="302">
        <f t="shared" ref="O367:O374" si="163">SUM(L367:N367)</f>
        <v>2.6336402638116532</v>
      </c>
    </row>
    <row r="368" spans="1:15" s="236" customFormat="1" x14ac:dyDescent="0.2">
      <c r="A368" s="237" t="str">
        <f>name!E$6</f>
        <v>Associate professional occupations</v>
      </c>
      <c r="B368" s="302">
        <v>0.952748766834696</v>
      </c>
      <c r="C368" s="302">
        <v>0.78081779786994054</v>
      </c>
      <c r="D368" s="302">
        <v>1.8378836577450959</v>
      </c>
      <c r="E368" s="302">
        <f t="shared" si="161"/>
        <v>3.5714502224497324</v>
      </c>
      <c r="F368" s="303"/>
      <c r="G368" s="302">
        <v>1.12531408381862</v>
      </c>
      <c r="H368" s="302">
        <v>0.8043990084344671</v>
      </c>
      <c r="I368" s="302">
        <v>1.825295945715725</v>
      </c>
      <c r="J368" s="302">
        <f t="shared" si="162"/>
        <v>3.7550090379688119</v>
      </c>
      <c r="K368" s="303"/>
      <c r="L368" s="302">
        <v>1.1805397081352542</v>
      </c>
      <c r="M368" s="302">
        <v>0.89965718538840667</v>
      </c>
      <c r="N368" s="302">
        <v>1.8919292189374979</v>
      </c>
      <c r="O368" s="302">
        <f t="shared" si="163"/>
        <v>3.9721261124611589</v>
      </c>
    </row>
    <row r="369" spans="1:15" s="236" customFormat="1" x14ac:dyDescent="0.2">
      <c r="A369" s="237" t="str">
        <f>name!E$7</f>
        <v>Administrative and secretarial occupations</v>
      </c>
      <c r="B369" s="302">
        <v>0.51714166703047704</v>
      </c>
      <c r="C369" s="302">
        <v>1.2746024183898583</v>
      </c>
      <c r="D369" s="302">
        <v>5.040926709205644E-2</v>
      </c>
      <c r="E369" s="302">
        <f t="shared" si="161"/>
        <v>1.8421533525123917</v>
      </c>
      <c r="F369" s="303"/>
      <c r="G369" s="302">
        <v>0.5279586838907715</v>
      </c>
      <c r="H369" s="302">
        <v>1.22687352761979</v>
      </c>
      <c r="I369" s="302">
        <v>3.8356546380747022E-2</v>
      </c>
      <c r="J369" s="302">
        <f t="shared" si="162"/>
        <v>1.7931887578913084</v>
      </c>
      <c r="K369" s="303"/>
      <c r="L369" s="302">
        <v>0.56601527809257057</v>
      </c>
      <c r="M369" s="302">
        <v>1.4026875571236472</v>
      </c>
      <c r="N369" s="302">
        <v>3.8762252296822571E-2</v>
      </c>
      <c r="O369" s="302">
        <f t="shared" si="163"/>
        <v>2.0074650875130406</v>
      </c>
    </row>
    <row r="370" spans="1:15" s="236" customFormat="1" x14ac:dyDescent="0.2">
      <c r="A370" s="237" t="str">
        <f>name!E$8</f>
        <v>Skilled trades occupations</v>
      </c>
      <c r="B370" s="302">
        <v>0.2497218133426487</v>
      </c>
      <c r="C370" s="302">
        <v>0.19356922590482298</v>
      </c>
      <c r="D370" s="302">
        <v>0.23419105404631813</v>
      </c>
      <c r="E370" s="302">
        <f t="shared" si="161"/>
        <v>0.67748209329378983</v>
      </c>
      <c r="F370" s="303"/>
      <c r="G370" s="302">
        <v>0.2127471667051484</v>
      </c>
      <c r="H370" s="302">
        <v>0.1208634850710408</v>
      </c>
      <c r="I370" s="302">
        <v>0.20921969236663771</v>
      </c>
      <c r="J370" s="302">
        <f>SUM(G370:I370)</f>
        <v>0.54283034414282694</v>
      </c>
      <c r="K370" s="303"/>
      <c r="L370" s="302">
        <v>0.16071161500432044</v>
      </c>
      <c r="M370" s="302">
        <v>0.1742600061726802</v>
      </c>
      <c r="N370" s="302">
        <v>0.19689013848553003</v>
      </c>
      <c r="O370" s="302">
        <f t="shared" si="163"/>
        <v>0.53186175966253069</v>
      </c>
    </row>
    <row r="371" spans="1:15" s="236" customFormat="1" x14ac:dyDescent="0.2">
      <c r="A371" s="237" t="str">
        <f>name!E$9</f>
        <v>Caring, leisure and other service occupations</v>
      </c>
      <c r="B371" s="302">
        <v>0.53322759783680262</v>
      </c>
      <c r="C371" s="302">
        <v>0.78477489933833078</v>
      </c>
      <c r="D371" s="302">
        <v>8.7112683507020131E-2</v>
      </c>
      <c r="E371" s="302">
        <f t="shared" si="161"/>
        <v>1.4051151806821536</v>
      </c>
      <c r="F371" s="303"/>
      <c r="G371" s="302">
        <v>0.46739506463414843</v>
      </c>
      <c r="H371" s="302">
        <v>0.64024514905294938</v>
      </c>
      <c r="I371" s="302">
        <v>6.7755446988348525E-2</v>
      </c>
      <c r="J371" s="302">
        <f t="shared" ref="J371:J374" si="164">SUM(G371:I371)</f>
        <v>1.1753956606754463</v>
      </c>
      <c r="K371" s="303"/>
      <c r="L371" s="302">
        <v>0.42828437199151348</v>
      </c>
      <c r="M371" s="302">
        <v>0.6931552151166257</v>
      </c>
      <c r="N371" s="302">
        <v>6.9753203729623806E-2</v>
      </c>
      <c r="O371" s="302">
        <f t="shared" si="163"/>
        <v>1.1911927908377629</v>
      </c>
    </row>
    <row r="372" spans="1:15" s="236" customFormat="1" x14ac:dyDescent="0.2">
      <c r="A372" s="237" t="str">
        <f>name!E$10</f>
        <v>Sales and customer service occupations</v>
      </c>
      <c r="B372" s="302">
        <v>0.23497056647130465</v>
      </c>
      <c r="C372" s="302">
        <v>0.5569591273201403</v>
      </c>
      <c r="D372" s="302">
        <v>4.7963130568301239E-2</v>
      </c>
      <c r="E372" s="302">
        <f t="shared" si="161"/>
        <v>0.83989282435974622</v>
      </c>
      <c r="F372" s="303"/>
      <c r="G372" s="302">
        <v>0.23207777821918893</v>
      </c>
      <c r="H372" s="302">
        <v>0.46758365440060884</v>
      </c>
      <c r="I372" s="302">
        <v>3.4390801991457949E-2</v>
      </c>
      <c r="J372" s="302">
        <f t="shared" si="164"/>
        <v>0.73405223461125568</v>
      </c>
      <c r="K372" s="303"/>
      <c r="L372" s="302">
        <v>0.24889125646393734</v>
      </c>
      <c r="M372" s="302">
        <v>0.67653546298918354</v>
      </c>
      <c r="N372" s="302">
        <v>3.361703175696084E-2</v>
      </c>
      <c r="O372" s="302">
        <f t="shared" si="163"/>
        <v>0.95904375121008179</v>
      </c>
    </row>
    <row r="373" spans="1:15" s="236" customFormat="1" x14ac:dyDescent="0.2">
      <c r="A373" s="237" t="str">
        <f>name!E$11</f>
        <v>Process, plant and machine operatives</v>
      </c>
      <c r="B373" s="302">
        <v>5.294494904270583E-2</v>
      </c>
      <c r="C373" s="302">
        <v>5.1615178228699252E-2</v>
      </c>
      <c r="D373" s="302">
        <v>1.3529578235486894E-2</v>
      </c>
      <c r="E373" s="302">
        <f t="shared" si="161"/>
        <v>0.11808970550689198</v>
      </c>
      <c r="F373" s="303"/>
      <c r="G373" s="302">
        <v>3.9824579736438222E-2</v>
      </c>
      <c r="H373" s="302">
        <v>3.6888920441415597E-2</v>
      </c>
      <c r="I373" s="302">
        <v>1.3677675487335773E-2</v>
      </c>
      <c r="J373" s="302">
        <f t="shared" si="164"/>
        <v>9.0391175665189588E-2</v>
      </c>
      <c r="K373" s="303"/>
      <c r="L373" s="302">
        <v>3.3867221843921297E-2</v>
      </c>
      <c r="M373" s="302">
        <v>4.5067462118386553E-2</v>
      </c>
      <c r="N373" s="302">
        <v>1.5928682406894278E-2</v>
      </c>
      <c r="O373" s="302">
        <f t="shared" si="163"/>
        <v>9.4863366369202132E-2</v>
      </c>
    </row>
    <row r="374" spans="1:15" s="236" customFormat="1" x14ac:dyDescent="0.2">
      <c r="A374" s="237" t="str">
        <f>name!E$12</f>
        <v>Elementary occupations</v>
      </c>
      <c r="B374" s="302">
        <v>0.24024828925175137</v>
      </c>
      <c r="C374" s="302">
        <v>0.92863747797911722</v>
      </c>
      <c r="D374" s="302">
        <v>5.1774614977901263E-2</v>
      </c>
      <c r="E374" s="302">
        <f t="shared" si="161"/>
        <v>1.2206603822087698</v>
      </c>
      <c r="F374" s="303"/>
      <c r="G374" s="302">
        <v>0.19781270917081781</v>
      </c>
      <c r="H374" s="302">
        <v>0.69744620084428</v>
      </c>
      <c r="I374" s="302">
        <v>3.6387687501999409E-2</v>
      </c>
      <c r="J374" s="302">
        <f t="shared" si="164"/>
        <v>0.93164659751709722</v>
      </c>
      <c r="K374" s="303"/>
      <c r="L374" s="302">
        <v>0.21961479865228598</v>
      </c>
      <c r="M374" s="302">
        <v>0.56255137564732594</v>
      </c>
      <c r="N374" s="302">
        <v>3.2313263386947809E-2</v>
      </c>
      <c r="O374" s="302">
        <f t="shared" si="163"/>
        <v>0.81447943768655973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3.9313532558337334</v>
      </c>
      <c r="C376" s="311">
        <f t="shared" ref="C376:E376" si="165">SUM(C366:C374)</f>
        <v>5.0974365637384436</v>
      </c>
      <c r="D376" s="311">
        <f t="shared" si="165"/>
        <v>3.1752101804278405</v>
      </c>
      <c r="E376" s="311">
        <f t="shared" si="165"/>
        <v>12.204000000000017</v>
      </c>
      <c r="F376" s="311"/>
      <c r="G376" s="311">
        <f t="shared" ref="G376:J376" si="166">SUM(G366:G374)</f>
        <v>4.2445561739846305</v>
      </c>
      <c r="H376" s="311">
        <f t="shared" si="166"/>
        <v>4.6925793439856101</v>
      </c>
      <c r="I376" s="311">
        <f t="shared" si="166"/>
        <v>3.0618644820297574</v>
      </c>
      <c r="J376" s="311">
        <f t="shared" si="166"/>
        <v>11.998999999999997</v>
      </c>
      <c r="K376" s="311"/>
      <c r="L376" s="311">
        <f t="shared" ref="L376:O376" si="167">SUM(L366:L374)</f>
        <v>4.6145098541836971</v>
      </c>
      <c r="M376" s="311">
        <f t="shared" si="167"/>
        <v>5.5296700737849322</v>
      </c>
      <c r="N376" s="311">
        <f t="shared" si="167"/>
        <v>3.1448200720313646</v>
      </c>
      <c r="O376" s="311">
        <f t="shared" si="167"/>
        <v>13.288999999999996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0.38808353863072637</v>
      </c>
      <c r="C383" s="302">
        <v>6.6101089897149273E-2</v>
      </c>
      <c r="D383" s="302">
        <v>0.27554080905515049</v>
      </c>
      <c r="E383" s="302">
        <f>SUM(B383:D383)</f>
        <v>0.72972543758302622</v>
      </c>
      <c r="F383" s="303"/>
      <c r="G383" s="302">
        <v>0.37003832599978614</v>
      </c>
      <c r="H383" s="302">
        <v>0.10203722734825393</v>
      </c>
      <c r="I383" s="302">
        <v>0.29291993813202749</v>
      </c>
      <c r="J383" s="302">
        <f>SUM(G383:I383)</f>
        <v>0.76499549148006762</v>
      </c>
      <c r="K383" s="303"/>
      <c r="L383" s="302">
        <v>0.36411224933643632</v>
      </c>
      <c r="M383" s="302">
        <v>0.11208016907525656</v>
      </c>
      <c r="N383" s="302">
        <v>0.26701755036412511</v>
      </c>
      <c r="O383" s="302">
        <f>SUM(L383:N383)</f>
        <v>0.74320996877581802</v>
      </c>
    </row>
    <row r="384" spans="1:15" s="236" customFormat="1" x14ac:dyDescent="0.2">
      <c r="A384" s="237" t="str">
        <f>name!E$5</f>
        <v>Professional occupations</v>
      </c>
      <c r="B384" s="302">
        <v>0.78181487860802257</v>
      </c>
      <c r="C384" s="302">
        <v>0.24008656447051324</v>
      </c>
      <c r="D384" s="302">
        <v>0.47243168671147806</v>
      </c>
      <c r="E384" s="302">
        <f t="shared" ref="E384:E391" si="168">SUM(B384:D384)</f>
        <v>1.494333129790014</v>
      </c>
      <c r="F384" s="303"/>
      <c r="G384" s="302">
        <v>0.97586041224993614</v>
      </c>
      <c r="H384" s="302">
        <v>0.40928467974503119</v>
      </c>
      <c r="I384" s="302">
        <v>0.52047924820188518</v>
      </c>
      <c r="J384" s="302">
        <f t="shared" ref="J384:J386" si="169">SUM(G384:I384)</f>
        <v>1.9056243401968525</v>
      </c>
      <c r="K384" s="303"/>
      <c r="L384" s="302">
        <v>1.074312391701425</v>
      </c>
      <c r="M384" s="302">
        <v>0.49566160721073793</v>
      </c>
      <c r="N384" s="302">
        <v>0.5585784274029082</v>
      </c>
      <c r="O384" s="302">
        <f t="shared" ref="O384:O391" si="170">SUM(L384:N384)</f>
        <v>2.1285524263150712</v>
      </c>
    </row>
    <row r="385" spans="1:15" s="236" customFormat="1" x14ac:dyDescent="0.2">
      <c r="A385" s="237" t="str">
        <f>name!E$6</f>
        <v>Associate professional occupations</v>
      </c>
      <c r="B385" s="302">
        <v>0.44828876276794055</v>
      </c>
      <c r="C385" s="302">
        <v>0.25566287231676704</v>
      </c>
      <c r="D385" s="302">
        <v>0.40106135773344231</v>
      </c>
      <c r="E385" s="302">
        <f t="shared" si="168"/>
        <v>1.1050129928181498</v>
      </c>
      <c r="F385" s="303"/>
      <c r="G385" s="302">
        <v>0.4714633727474864</v>
      </c>
      <c r="H385" s="302">
        <v>0.3392183246842071</v>
      </c>
      <c r="I385" s="302">
        <v>0.43327420554502544</v>
      </c>
      <c r="J385" s="302">
        <f t="shared" si="169"/>
        <v>1.2439559029767189</v>
      </c>
      <c r="K385" s="303"/>
      <c r="L385" s="302">
        <v>0.52484230874111548</v>
      </c>
      <c r="M385" s="302">
        <v>0.36576626891727809</v>
      </c>
      <c r="N385" s="302">
        <v>0.45331766606186741</v>
      </c>
      <c r="O385" s="302">
        <f t="shared" si="170"/>
        <v>1.343926243720261</v>
      </c>
    </row>
    <row r="386" spans="1:15" s="236" customFormat="1" x14ac:dyDescent="0.2">
      <c r="A386" s="237" t="str">
        <f>name!E$7</f>
        <v>Administrative and secretarial occupations</v>
      </c>
      <c r="B386" s="302">
        <v>0.41016387264140586</v>
      </c>
      <c r="C386" s="302">
        <v>0.50615711678560382</v>
      </c>
      <c r="D386" s="302">
        <v>0.11497647688912685</v>
      </c>
      <c r="E386" s="302">
        <f t="shared" si="168"/>
        <v>1.0312974663161365</v>
      </c>
      <c r="F386" s="303"/>
      <c r="G386" s="302">
        <v>0.39702524461529615</v>
      </c>
      <c r="H386" s="302">
        <v>0.54283389560801065</v>
      </c>
      <c r="I386" s="302">
        <v>0.14040712309153305</v>
      </c>
      <c r="J386" s="302">
        <f t="shared" si="169"/>
        <v>1.0802662633148399</v>
      </c>
      <c r="K386" s="303"/>
      <c r="L386" s="302">
        <v>0.33309868455349656</v>
      </c>
      <c r="M386" s="302">
        <v>0.63734049077759691</v>
      </c>
      <c r="N386" s="302">
        <v>0.10569242089638217</v>
      </c>
      <c r="O386" s="302">
        <f t="shared" si="170"/>
        <v>1.0761315962274756</v>
      </c>
    </row>
    <row r="387" spans="1:15" s="236" customFormat="1" x14ac:dyDescent="0.2">
      <c r="A387" s="237" t="str">
        <f>name!E$8</f>
        <v>Skilled trades occupations</v>
      </c>
      <c r="B387" s="302">
        <v>0.12412787501831969</v>
      </c>
      <c r="C387" s="302">
        <v>6.6751531471342024E-2</v>
      </c>
      <c r="D387" s="302">
        <v>0.11978400863271566</v>
      </c>
      <c r="E387" s="302">
        <f t="shared" si="168"/>
        <v>0.31066341512237738</v>
      </c>
      <c r="F387" s="303"/>
      <c r="G387" s="302">
        <v>7.4650931316847635E-2</v>
      </c>
      <c r="H387" s="302">
        <v>5.1551701320227364E-2</v>
      </c>
      <c r="I387" s="302">
        <v>0.10503775608371123</v>
      </c>
      <c r="J387" s="302">
        <f>SUM(G387:I387)</f>
        <v>0.23124038872078623</v>
      </c>
      <c r="K387" s="303"/>
      <c r="L387" s="302">
        <v>6.0686703973832114E-2</v>
      </c>
      <c r="M387" s="302">
        <v>5.5614277421474484E-2</v>
      </c>
      <c r="N387" s="302">
        <v>0.1375840376507991</v>
      </c>
      <c r="O387" s="302">
        <f t="shared" si="170"/>
        <v>0.25388501904610572</v>
      </c>
    </row>
    <row r="388" spans="1:15" s="236" customFormat="1" x14ac:dyDescent="0.2">
      <c r="A388" s="237" t="str">
        <f>name!E$9</f>
        <v>Caring, leisure and other service occupations</v>
      </c>
      <c r="B388" s="302">
        <v>1.4598279511760761</v>
      </c>
      <c r="C388" s="302">
        <v>0.78574875684531764</v>
      </c>
      <c r="D388" s="302">
        <v>0.8824921262444424</v>
      </c>
      <c r="E388" s="302">
        <f t="shared" si="168"/>
        <v>3.1280688342658363</v>
      </c>
      <c r="F388" s="303"/>
      <c r="G388" s="302">
        <v>1.0197670680535269</v>
      </c>
      <c r="H388" s="302">
        <v>0.4479126026424039</v>
      </c>
      <c r="I388" s="302">
        <v>0.70493643500540304</v>
      </c>
      <c r="J388" s="302">
        <f t="shared" ref="J388:J391" si="171">SUM(G388:I388)</f>
        <v>2.1726161057013336</v>
      </c>
      <c r="K388" s="303"/>
      <c r="L388" s="302">
        <v>0.88455090901234545</v>
      </c>
      <c r="M388" s="302">
        <v>0.2351674364821256</v>
      </c>
      <c r="N388" s="302">
        <v>0.72306824059753738</v>
      </c>
      <c r="O388" s="302">
        <f t="shared" si="170"/>
        <v>1.8427865860920085</v>
      </c>
    </row>
    <row r="389" spans="1:15" s="236" customFormat="1" x14ac:dyDescent="0.2">
      <c r="A389" s="237" t="str">
        <f>name!E$10</f>
        <v>Sales and customer service occupations</v>
      </c>
      <c r="B389" s="302">
        <v>0.13791124245270936</v>
      </c>
      <c r="C389" s="302">
        <v>0.16001049217427016</v>
      </c>
      <c r="D389" s="302">
        <v>9.1893504299478665E-2</v>
      </c>
      <c r="E389" s="302">
        <f t="shared" si="168"/>
        <v>0.3898152389264582</v>
      </c>
      <c r="F389" s="303"/>
      <c r="G389" s="302">
        <v>0.10236318392678399</v>
      </c>
      <c r="H389" s="302">
        <v>0.14640206411835868</v>
      </c>
      <c r="I389" s="302">
        <v>6.0544157314368331E-2</v>
      </c>
      <c r="J389" s="302">
        <f t="shared" si="171"/>
        <v>0.30930940535951101</v>
      </c>
      <c r="K389" s="303"/>
      <c r="L389" s="302">
        <v>0.10025487502102889</v>
      </c>
      <c r="M389" s="302">
        <v>0.17753650917048971</v>
      </c>
      <c r="N389" s="302">
        <v>3.6638122946238375E-2</v>
      </c>
      <c r="O389" s="302">
        <f t="shared" si="170"/>
        <v>0.31442950713775697</v>
      </c>
    </row>
    <row r="390" spans="1:15" s="236" customFormat="1" x14ac:dyDescent="0.2">
      <c r="A390" s="237" t="str">
        <f>name!E$11</f>
        <v>Process, plant and machine operatives</v>
      </c>
      <c r="B390" s="302">
        <v>0.12565454098218012</v>
      </c>
      <c r="C390" s="302">
        <v>5.6496601173166683E-2</v>
      </c>
      <c r="D390" s="302">
        <v>2.8334896693400315E-2</v>
      </c>
      <c r="E390" s="302">
        <f t="shared" si="168"/>
        <v>0.21048603884874711</v>
      </c>
      <c r="F390" s="303"/>
      <c r="G390" s="302">
        <v>6.9434988677011769E-2</v>
      </c>
      <c r="H390" s="302">
        <v>4.3517729124295738E-2</v>
      </c>
      <c r="I390" s="302">
        <v>3.091920744988684E-2</v>
      </c>
      <c r="J390" s="302">
        <f t="shared" si="171"/>
        <v>0.14387192525119435</v>
      </c>
      <c r="K390" s="303"/>
      <c r="L390" s="302">
        <v>5.6385725961840424E-2</v>
      </c>
      <c r="M390" s="302">
        <v>3.0308721766371696E-2</v>
      </c>
      <c r="N390" s="302">
        <v>1.9960885848264148E-2</v>
      </c>
      <c r="O390" s="302">
        <f t="shared" si="170"/>
        <v>0.10665533357647627</v>
      </c>
    </row>
    <row r="391" spans="1:15" s="236" customFormat="1" x14ac:dyDescent="0.2">
      <c r="A391" s="237" t="str">
        <f>name!E$12</f>
        <v>Elementary occupations</v>
      </c>
      <c r="B391" s="302">
        <v>0.31048025685457836</v>
      </c>
      <c r="C391" s="302">
        <v>0.36060863216972072</v>
      </c>
      <c r="D391" s="302">
        <v>0.18150855730495591</v>
      </c>
      <c r="E391" s="302">
        <f t="shared" si="168"/>
        <v>0.85259744632925494</v>
      </c>
      <c r="F391" s="303"/>
      <c r="G391" s="302">
        <v>0.19346318305424534</v>
      </c>
      <c r="H391" s="302">
        <v>0.29737664493218047</v>
      </c>
      <c r="I391" s="302">
        <v>0.11228034901227869</v>
      </c>
      <c r="J391" s="302">
        <f t="shared" si="171"/>
        <v>0.60312017699870446</v>
      </c>
      <c r="K391" s="303"/>
      <c r="L391" s="302">
        <v>0.22996177045846247</v>
      </c>
      <c r="M391" s="302">
        <v>0.16987349696196044</v>
      </c>
      <c r="N391" s="302">
        <v>8.1588051688592081E-2</v>
      </c>
      <c r="O391" s="302">
        <f t="shared" si="170"/>
        <v>0.48142331910901498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4.1863529191319593</v>
      </c>
      <c r="C393" s="311">
        <f t="shared" ref="C393:E393" si="172">SUM(C383:C391)</f>
        <v>2.4976236573038508</v>
      </c>
      <c r="D393" s="311">
        <f t="shared" si="172"/>
        <v>2.568023423564191</v>
      </c>
      <c r="E393" s="311">
        <f t="shared" si="172"/>
        <v>9.2520000000000007</v>
      </c>
      <c r="F393" s="311"/>
      <c r="G393" s="311">
        <f t="shared" ref="G393:J393" si="173">SUM(G383:G391)</f>
        <v>3.6740667106409202</v>
      </c>
      <c r="H393" s="311">
        <f t="shared" si="173"/>
        <v>2.3801348695229687</v>
      </c>
      <c r="I393" s="311">
        <f t="shared" si="173"/>
        <v>2.4007984198361196</v>
      </c>
      <c r="J393" s="311">
        <f t="shared" si="173"/>
        <v>8.455000000000009</v>
      </c>
      <c r="K393" s="311"/>
      <c r="L393" s="311">
        <f t="shared" ref="L393:O393" si="174">SUM(L383:L391)</f>
        <v>3.6282056187599832</v>
      </c>
      <c r="M393" s="311">
        <f t="shared" si="174"/>
        <v>2.2793489777832914</v>
      </c>
      <c r="N393" s="311">
        <f t="shared" si="174"/>
        <v>2.3834454034567139</v>
      </c>
      <c r="O393" s="311">
        <f t="shared" si="174"/>
        <v>8.2909999999999879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Stoke-on-Trent and Staffordshire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Stoke-on-Trent and Staffordshire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Stoke-on-Trent and Staffordshire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26.820049532700928</v>
      </c>
      <c r="C8" s="11">
        <f t="array" ref="C8:C16">MMULT(aggregation!$B$13:$AA$21,'Occ T2'!C8:C33)</f>
        <v>30.303254297307699</v>
      </c>
      <c r="D8" s="11">
        <f t="array" ref="D8:D16">MMULT(aggregation!$B$13:$AA$21,'Occ T2'!D8:D33)</f>
        <v>31.217066888034495</v>
      </c>
      <c r="E8" s="11">
        <f t="array" ref="E8:E16">MMULT(aggregation!$B$13:$AA$21,'Occ T2'!E8:E33)</f>
        <v>29.660533834863109</v>
      </c>
      <c r="F8" s="11">
        <f t="array" ref="F8:F16">MMULT(aggregation!$B$13:$AA$21,'Occ T2'!F8:F33)</f>
        <v>32.871684483648465</v>
      </c>
      <c r="G8" s="11"/>
      <c r="H8" s="11">
        <f>F8-D8</f>
        <v>1.6546175956139706</v>
      </c>
      <c r="I8" s="11">
        <f t="array" ref="I8:I16">MMULT(aggregation!$B$13:$AA$21,'Occ T2'!I8:I33)</f>
        <v>16.309799235112621</v>
      </c>
      <c r="J8" s="11">
        <f>SUM(H8:I8)</f>
        <v>17.964416830726591</v>
      </c>
      <c r="L8" s="10" t="str">
        <f>name!E4</f>
        <v>Managers, directors and senior officials</v>
      </c>
      <c r="M8" s="11">
        <f t="array" ref="M8:M16">MMULT(aggregation!$B$13:$AA$21,'Occ T2'!M8:M33)</f>
        <v>18.190967322885875</v>
      </c>
      <c r="N8" s="11">
        <f t="array" ref="N8:N16">MMULT(aggregation!$B$13:$AA$21,'Occ T2'!N8:N33)</f>
        <v>20.261126633039574</v>
      </c>
      <c r="O8" s="11">
        <f t="array" ref="O8:O16">MMULT(aggregation!$B$13:$AA$21,'Occ T2'!O8:O33)</f>
        <v>20.150302606796846</v>
      </c>
      <c r="P8" s="11">
        <f t="array" ref="P8:P16">MMULT(aggregation!$B$13:$AA$21,'Occ T2'!P8:P33)</f>
        <v>19.002368631145856</v>
      </c>
      <c r="Q8" s="11">
        <f t="array" ref="Q8:Q16">MMULT(aggregation!$B$13:$AA$21,'Occ T2'!Q8:Q33)</f>
        <v>20.416316971663882</v>
      </c>
      <c r="R8" s="11"/>
      <c r="S8" s="11">
        <f>Q8-O8</f>
        <v>0.26601436486703633</v>
      </c>
      <c r="T8" s="11">
        <f t="array" ref="T8:T16">MMULT(aggregation!$B$13:$AA$21,'Occ T2'!T8:T33)</f>
        <v>9.3880159570954334</v>
      </c>
      <c r="U8" s="11">
        <f>SUM(S8:T8)</f>
        <v>9.6540303219624697</v>
      </c>
      <c r="W8" s="10" t="str">
        <f>name!E4</f>
        <v>Managers, directors and senior officials</v>
      </c>
      <c r="X8" s="11">
        <f t="array" ref="X8:X16">MMULT(aggregation!$B$13:$AA$21,'Occ T2'!X8:X33)</f>
        <v>8.6290822098150866</v>
      </c>
      <c r="Y8" s="11">
        <f t="array" ref="Y8:Y16">MMULT(aggregation!$B$13:$AA$21,'Occ T2'!Y8:Y33)</f>
        <v>10.042127664268133</v>
      </c>
      <c r="Z8" s="11">
        <f t="array" ref="Z8:Z16">MMULT(aggregation!$B$13:$AA$21,'Occ T2'!Z8:Z33)</f>
        <v>11.066764281237626</v>
      </c>
      <c r="AA8" s="11">
        <f t="array" ref="AA8:AA16">MMULT(aggregation!$B$13:$AA$21,'Occ T2'!AA8:AA33)</f>
        <v>10.658165203717274</v>
      </c>
      <c r="AB8" s="11">
        <f t="array" ref="AB8:AB16">MMULT(aggregation!$B$13:$AA$21,'Occ T2'!AB8:AB33)</f>
        <v>12.455367511984591</v>
      </c>
      <c r="AC8" s="11"/>
      <c r="AD8" s="11">
        <f>AB8-Z8</f>
        <v>1.3886032307469645</v>
      </c>
      <c r="AE8" s="11">
        <f t="array" ref="AE8:AE16">MMULT(aggregation!$B$13:$AA$21,'Occ T2'!AE8:AE33)</f>
        <v>6.9217832780171902</v>
      </c>
      <c r="AF8" s="11">
        <f>SUM(AD8:AE8)</f>
        <v>8.3103865087641537</v>
      </c>
    </row>
    <row r="9" spans="1:32" x14ac:dyDescent="0.2">
      <c r="A9" t="str">
        <f>name!E5</f>
        <v>Professional occupations</v>
      </c>
      <c r="B9" s="11">
        <v>56.69685821839434</v>
      </c>
      <c r="C9" s="11">
        <v>65.895102882272894</v>
      </c>
      <c r="D9" s="11">
        <v>68.952661070359682</v>
      </c>
      <c r="E9" s="11">
        <v>73.687263399671409</v>
      </c>
      <c r="F9" s="11">
        <v>81.58629222455383</v>
      </c>
      <c r="G9" s="11"/>
      <c r="H9" s="11">
        <f t="shared" ref="H9:H16" si="0">F9-D9</f>
        <v>12.633631154194148</v>
      </c>
      <c r="I9" s="11">
        <v>34.712545876355478</v>
      </c>
      <c r="J9" s="11">
        <f t="shared" ref="J9:J15" si="1">SUM(H9:I9)</f>
        <v>47.346177030549626</v>
      </c>
      <c r="L9" s="10" t="str">
        <f>name!E5</f>
        <v>Professional occupations</v>
      </c>
      <c r="M9" s="11">
        <v>28.977506003117103</v>
      </c>
      <c r="N9" s="11">
        <v>33.422213751511165</v>
      </c>
      <c r="O9" s="11">
        <v>35.184423486300076</v>
      </c>
      <c r="P9" s="11">
        <v>38.816908824282024</v>
      </c>
      <c r="Q9" s="11">
        <v>42.315631473138055</v>
      </c>
      <c r="R9" s="11"/>
      <c r="S9" s="11">
        <f t="shared" ref="S9:S16" si="2">Q9-O9</f>
        <v>7.1312079868379783</v>
      </c>
      <c r="T9" s="11">
        <v>14.73123264794771</v>
      </c>
      <c r="U9" s="11">
        <f t="shared" ref="U9:U12" si="3">SUM(S9:T9)</f>
        <v>21.862440634785688</v>
      </c>
      <c r="W9" s="10" t="str">
        <f>name!E5</f>
        <v>Professional occupations</v>
      </c>
      <c r="X9" s="11">
        <v>27.719352215277265</v>
      </c>
      <c r="Y9" s="11">
        <v>32.472889130761686</v>
      </c>
      <c r="Z9" s="11">
        <v>33.768237584059619</v>
      </c>
      <c r="AA9" s="11">
        <v>34.870354575389356</v>
      </c>
      <c r="AB9" s="11">
        <v>39.270660751415704</v>
      </c>
      <c r="AC9" s="11"/>
      <c r="AD9" s="11">
        <f t="shared" ref="AD9:AD16" si="4">AB9-Z9</f>
        <v>5.5024231673560848</v>
      </c>
      <c r="AE9" s="11">
        <v>19.981313228407771</v>
      </c>
      <c r="AF9" s="11">
        <f t="shared" ref="AF9:AF12" si="5">SUM(AD9:AE9)</f>
        <v>25.483736395763856</v>
      </c>
    </row>
    <row r="10" spans="1:32" x14ac:dyDescent="0.2">
      <c r="A10" t="str">
        <f>name!E6</f>
        <v>Associate professional occupations</v>
      </c>
      <c r="B10" s="11">
        <v>37.02030126289236</v>
      </c>
      <c r="C10" s="11">
        <v>40.085941941854536</v>
      </c>
      <c r="D10" s="11">
        <v>41.305550107925995</v>
      </c>
      <c r="E10" s="11">
        <v>44.426890815825196</v>
      </c>
      <c r="F10" s="11">
        <v>49.01622320773167</v>
      </c>
      <c r="G10" s="11"/>
      <c r="H10" s="11">
        <f t="shared" si="0"/>
        <v>7.7106730998056747</v>
      </c>
      <c r="I10" s="11">
        <v>21.613450328939294</v>
      </c>
      <c r="J10" s="11">
        <f t="shared" si="1"/>
        <v>29.324123428744969</v>
      </c>
      <c r="L10" s="10" t="str">
        <f>name!E6</f>
        <v>Associate professional occupations</v>
      </c>
      <c r="M10" s="11">
        <v>20.50435771880543</v>
      </c>
      <c r="N10" s="11">
        <v>21.851151413009983</v>
      </c>
      <c r="O10" s="11">
        <v>22.438008078091364</v>
      </c>
      <c r="P10" s="11">
        <v>21.779254437813364</v>
      </c>
      <c r="Q10" s="11">
        <v>22.58009409614494</v>
      </c>
      <c r="R10" s="11"/>
      <c r="S10" s="11">
        <f t="shared" si="2"/>
        <v>0.14208601805357546</v>
      </c>
      <c r="T10" s="11">
        <v>8.4183804219250273</v>
      </c>
      <c r="U10" s="11">
        <f t="shared" si="3"/>
        <v>8.5604664399786028</v>
      </c>
      <c r="W10" s="10" t="str">
        <f>name!E6</f>
        <v>Associate professional occupations</v>
      </c>
      <c r="X10" s="11">
        <v>16.515943544086948</v>
      </c>
      <c r="Y10" s="11">
        <v>18.234790528844545</v>
      </c>
      <c r="Z10" s="11">
        <v>18.867542029834649</v>
      </c>
      <c r="AA10" s="11">
        <v>22.647636378011818</v>
      </c>
      <c r="AB10" s="11">
        <v>26.436129111586745</v>
      </c>
      <c r="AC10" s="11"/>
      <c r="AD10" s="11">
        <f t="shared" si="4"/>
        <v>7.5685870817520957</v>
      </c>
      <c r="AE10" s="11">
        <v>13.195069907014267</v>
      </c>
      <c r="AF10" s="11">
        <f t="shared" si="5"/>
        <v>20.763656988766364</v>
      </c>
    </row>
    <row r="11" spans="1:32" x14ac:dyDescent="0.2">
      <c r="A11" t="str">
        <f>name!E7</f>
        <v>Administrative and secretarial occupations</v>
      </c>
      <c r="B11" s="11">
        <v>38.749505850935087</v>
      </c>
      <c r="C11" s="11">
        <v>36.263385894427444</v>
      </c>
      <c r="D11" s="11">
        <v>37.361682243775036</v>
      </c>
      <c r="E11" s="11">
        <v>38.501841322201628</v>
      </c>
      <c r="F11" s="11">
        <v>36.222418921900974</v>
      </c>
      <c r="G11" s="11"/>
      <c r="H11" s="11">
        <f t="shared" si="0"/>
        <v>-1.1392633218740613</v>
      </c>
      <c r="I11" s="11">
        <v>18.979033337106024</v>
      </c>
      <c r="J11" s="11">
        <f t="shared" si="1"/>
        <v>17.839770015231963</v>
      </c>
      <c r="L11" s="10" t="str">
        <f>name!E7</f>
        <v>Administrative and secretarial occupations</v>
      </c>
      <c r="M11" s="11">
        <v>10.453614044956669</v>
      </c>
      <c r="N11" s="11">
        <v>9.4763530332012351</v>
      </c>
      <c r="O11" s="11">
        <v>11.127268046610229</v>
      </c>
      <c r="P11" s="11">
        <v>12.087907998053591</v>
      </c>
      <c r="Q11" s="11">
        <v>13.686166558780245</v>
      </c>
      <c r="R11" s="11"/>
      <c r="S11" s="11">
        <f t="shared" si="2"/>
        <v>2.5588985121700158</v>
      </c>
      <c r="T11" s="11">
        <v>4.7439128548276788</v>
      </c>
      <c r="U11" s="11">
        <f t="shared" si="3"/>
        <v>7.3028113669976946</v>
      </c>
      <c r="W11" s="10" t="str">
        <f>name!E7</f>
        <v>Administrative and secretarial occupations</v>
      </c>
      <c r="X11" s="11">
        <v>28.295891805978467</v>
      </c>
      <c r="Y11" s="11">
        <v>26.787032861226205</v>
      </c>
      <c r="Z11" s="11">
        <v>26.234414197164803</v>
      </c>
      <c r="AA11" s="11">
        <v>26.413933324148033</v>
      </c>
      <c r="AB11" s="11">
        <v>22.536252363120727</v>
      </c>
      <c r="AC11" s="11"/>
      <c r="AD11" s="11">
        <f t="shared" si="4"/>
        <v>-3.6981618340440754</v>
      </c>
      <c r="AE11" s="11">
        <v>14.23512048227834</v>
      </c>
      <c r="AF11" s="11">
        <f t="shared" si="5"/>
        <v>10.536958648234265</v>
      </c>
    </row>
    <row r="12" spans="1:32" x14ac:dyDescent="0.2">
      <c r="A12" t="str">
        <f>name!E8</f>
        <v>Skilled trades occupations</v>
      </c>
      <c r="B12" s="11">
        <v>39.391459756488722</v>
      </c>
      <c r="C12" s="11">
        <v>40.735301881985265</v>
      </c>
      <c r="D12" s="11">
        <v>34.700976543160479</v>
      </c>
      <c r="E12" s="11">
        <v>34.305121141200061</v>
      </c>
      <c r="F12" s="11">
        <v>31.724153389615477</v>
      </c>
      <c r="G12" s="11"/>
      <c r="H12" s="11">
        <f t="shared" si="0"/>
        <v>-2.976823153545002</v>
      </c>
      <c r="I12" s="11">
        <v>13.98203908004233</v>
      </c>
      <c r="J12" s="11">
        <f t="shared" si="1"/>
        <v>11.005215926497328</v>
      </c>
      <c r="L12" s="10" t="str">
        <f>name!E8</f>
        <v>Skilled trades occupations</v>
      </c>
      <c r="M12" s="11">
        <v>36.14060596967304</v>
      </c>
      <c r="N12" s="11">
        <v>37.529959478808465</v>
      </c>
      <c r="O12" s="11">
        <v>31.239822241708538</v>
      </c>
      <c r="P12" s="11">
        <v>30.635953236020175</v>
      </c>
      <c r="Q12" s="11">
        <v>27.844112046803495</v>
      </c>
      <c r="R12" s="11"/>
      <c r="S12" s="11">
        <f t="shared" si="2"/>
        <v>-3.3957101949050426</v>
      </c>
      <c r="T12" s="11">
        <v>11.768713389545521</v>
      </c>
      <c r="U12" s="11">
        <f t="shared" si="3"/>
        <v>8.3730031946404786</v>
      </c>
      <c r="W12" s="10" t="str">
        <f>name!E8</f>
        <v>Skilled trades occupations</v>
      </c>
      <c r="X12" s="11">
        <v>3.2508537868157115</v>
      </c>
      <c r="Y12" s="11">
        <v>3.2053424031768003</v>
      </c>
      <c r="Z12" s="11">
        <v>3.4611543014519386</v>
      </c>
      <c r="AA12" s="11">
        <v>3.6691679051798665</v>
      </c>
      <c r="AB12" s="11">
        <v>3.880041342811976</v>
      </c>
      <c r="AC12" s="11"/>
      <c r="AD12" s="11">
        <f t="shared" si="4"/>
        <v>0.4188870413600374</v>
      </c>
      <c r="AE12" s="11">
        <v>2.2133256904968142</v>
      </c>
      <c r="AF12" s="11">
        <f t="shared" si="5"/>
        <v>2.6322127318568516</v>
      </c>
    </row>
    <row r="13" spans="1:32" x14ac:dyDescent="0.2">
      <c r="A13" t="str">
        <f>name!E9</f>
        <v>Caring, leisure and other service occupations</v>
      </c>
      <c r="B13" s="11">
        <v>33.683341347970128</v>
      </c>
      <c r="C13" s="11">
        <v>34.474163460609681</v>
      </c>
      <c r="D13" s="11">
        <v>32.987075230611261</v>
      </c>
      <c r="E13" s="11">
        <v>33.580971590451</v>
      </c>
      <c r="F13" s="11">
        <v>35.776833251565783</v>
      </c>
      <c r="G13" s="11"/>
      <c r="H13" s="11">
        <f t="shared" si="0"/>
        <v>2.7897580209545225</v>
      </c>
      <c r="I13" s="11">
        <v>19.051762112761971</v>
      </c>
      <c r="J13" s="11">
        <f>SUM(H13:I13)</f>
        <v>21.841520133716493</v>
      </c>
      <c r="L13" s="10" t="str">
        <f>name!E9</f>
        <v>Caring, leisure and other service occupations</v>
      </c>
      <c r="M13" s="11">
        <v>5.1079885663065596</v>
      </c>
      <c r="N13" s="11">
        <v>5.2626556741490633</v>
      </c>
      <c r="O13" s="11">
        <v>5.0744306597229425</v>
      </c>
      <c r="P13" s="11">
        <v>5.4899351067709867</v>
      </c>
      <c r="Q13" s="11">
        <v>6.0622621375528514</v>
      </c>
      <c r="R13" s="11"/>
      <c r="S13" s="11">
        <f t="shared" si="2"/>
        <v>0.98783147782990888</v>
      </c>
      <c r="T13" s="11">
        <v>2.4577331512201188</v>
      </c>
      <c r="U13" s="11">
        <f>SUM(S13:T13)</f>
        <v>3.4455646290500277</v>
      </c>
      <c r="W13" s="10" t="str">
        <f>name!E9</f>
        <v>Caring, leisure and other service occupations</v>
      </c>
      <c r="X13" s="11">
        <v>28.575352781663572</v>
      </c>
      <c r="Y13" s="11">
        <v>29.211507786460615</v>
      </c>
      <c r="Z13" s="11">
        <v>27.912644570888336</v>
      </c>
      <c r="AA13" s="11">
        <v>28.091036483680011</v>
      </c>
      <c r="AB13" s="11">
        <v>29.714571114012923</v>
      </c>
      <c r="AC13" s="11"/>
      <c r="AD13" s="11">
        <f t="shared" si="4"/>
        <v>1.801926543124587</v>
      </c>
      <c r="AE13" s="11">
        <v>16.594028961541852</v>
      </c>
      <c r="AF13" s="11">
        <f>SUM(AD13:AE13)</f>
        <v>18.395955504666439</v>
      </c>
    </row>
    <row r="14" spans="1:32" x14ac:dyDescent="0.2">
      <c r="A14" t="str">
        <f>name!E10</f>
        <v>Sales and customer service occupations</v>
      </c>
      <c r="B14" s="11">
        <v>26.080133781778322</v>
      </c>
      <c r="C14" s="11">
        <v>23.957119731094938</v>
      </c>
      <c r="D14" s="11">
        <v>23.649088759711088</v>
      </c>
      <c r="E14" s="11">
        <v>24.12180898547529</v>
      </c>
      <c r="F14" s="11">
        <v>24.450128640637679</v>
      </c>
      <c r="G14" s="11"/>
      <c r="H14" s="11">
        <f t="shared" si="0"/>
        <v>0.80103988092659151</v>
      </c>
      <c r="I14" s="11">
        <v>10.941000960823821</v>
      </c>
      <c r="J14" s="11">
        <f t="shared" si="1"/>
        <v>11.742040841750413</v>
      </c>
      <c r="L14" s="10" t="str">
        <f>name!E10</f>
        <v>Sales and customer service occupations</v>
      </c>
      <c r="M14" s="11">
        <v>10.548619601487085</v>
      </c>
      <c r="N14" s="11">
        <v>9.9529226820361796</v>
      </c>
      <c r="O14" s="11">
        <v>10.122770181331386</v>
      </c>
      <c r="P14" s="11">
        <v>10.75615768973308</v>
      </c>
      <c r="Q14" s="11">
        <v>11.157997389619773</v>
      </c>
      <c r="R14" s="11"/>
      <c r="S14" s="11">
        <f t="shared" si="2"/>
        <v>1.0352272082883864</v>
      </c>
      <c r="T14" s="11">
        <v>3.5883725249652247</v>
      </c>
      <c r="U14" s="11">
        <f t="shared" ref="U14:U15" si="6">SUM(S14:T14)</f>
        <v>4.6235997332536112</v>
      </c>
      <c r="W14" s="10" t="str">
        <f>name!E10</f>
        <v>Sales and customer service occupations</v>
      </c>
      <c r="X14" s="11">
        <v>15.531514180291177</v>
      </c>
      <c r="Y14" s="11">
        <v>14.004197049058742</v>
      </c>
      <c r="Z14" s="11">
        <v>13.526318578379716</v>
      </c>
      <c r="AA14" s="11">
        <v>13.365651295742202</v>
      </c>
      <c r="AB14" s="11">
        <v>13.292131251017908</v>
      </c>
      <c r="AC14" s="11"/>
      <c r="AD14" s="11">
        <f t="shared" si="4"/>
        <v>-0.23418732736180736</v>
      </c>
      <c r="AE14" s="11">
        <v>7.3526284358585965</v>
      </c>
      <c r="AF14" s="11">
        <f t="shared" ref="AF14:AF15" si="7">SUM(AD14:AE14)</f>
        <v>7.1184411084967891</v>
      </c>
    </row>
    <row r="15" spans="1:32" x14ac:dyDescent="0.2">
      <c r="A15" t="str">
        <f>name!E11</f>
        <v>Process, plant and machine operatives</v>
      </c>
      <c r="B15" s="11">
        <v>28.104813983878319</v>
      </c>
      <c r="C15" s="11">
        <v>30.006811134306432</v>
      </c>
      <c r="D15" s="11">
        <v>26.227471011036897</v>
      </c>
      <c r="E15" s="11">
        <v>27.724967138106095</v>
      </c>
      <c r="F15" s="11">
        <v>27.169829968668658</v>
      </c>
      <c r="G15" s="11"/>
      <c r="H15" s="11">
        <f t="shared" si="0"/>
        <v>0.94235895763176103</v>
      </c>
      <c r="I15" s="11">
        <v>13.109238672451673</v>
      </c>
      <c r="J15" s="11">
        <f t="shared" si="1"/>
        <v>14.051597630083434</v>
      </c>
      <c r="L15" s="10" t="str">
        <f>name!E11</f>
        <v>Process, plant and machine operatives</v>
      </c>
      <c r="M15" s="11">
        <v>24.796202522761369</v>
      </c>
      <c r="N15" s="11">
        <v>26.510560541671566</v>
      </c>
      <c r="O15" s="11">
        <v>23.188409745603614</v>
      </c>
      <c r="P15" s="11">
        <v>24.011635376505122</v>
      </c>
      <c r="Q15" s="11">
        <v>23.292620539144551</v>
      </c>
      <c r="R15" s="11"/>
      <c r="S15" s="11">
        <f t="shared" si="2"/>
        <v>0.10421079354093621</v>
      </c>
      <c r="T15" s="11">
        <v>11.088000646766247</v>
      </c>
      <c r="U15" s="11">
        <f t="shared" si="6"/>
        <v>11.192211440307183</v>
      </c>
      <c r="W15" s="10" t="str">
        <f>name!E11</f>
        <v>Process, plant and machine operatives</v>
      </c>
      <c r="X15" s="11">
        <v>3.3086114611169339</v>
      </c>
      <c r="Y15" s="11">
        <v>3.4962505926348673</v>
      </c>
      <c r="Z15" s="11">
        <v>3.0390612654333102</v>
      </c>
      <c r="AA15" s="11">
        <v>3.7133317616009944</v>
      </c>
      <c r="AB15" s="11">
        <v>3.8772094295241111</v>
      </c>
      <c r="AC15" s="11"/>
      <c r="AD15" s="11">
        <f t="shared" si="4"/>
        <v>0.83814816409080084</v>
      </c>
      <c r="AE15" s="11">
        <v>2.0212380256854248</v>
      </c>
      <c r="AF15" s="11">
        <f t="shared" si="7"/>
        <v>2.8593861897762256</v>
      </c>
    </row>
    <row r="16" spans="1:32" x14ac:dyDescent="0.2">
      <c r="A16" t="str">
        <f>name!E12</f>
        <v>Elementary occupations</v>
      </c>
      <c r="B16" s="11">
        <v>36.416536264961749</v>
      </c>
      <c r="C16" s="11">
        <v>35.461918776141118</v>
      </c>
      <c r="D16" s="11">
        <v>31.726428145384968</v>
      </c>
      <c r="E16" s="11">
        <v>33.333601772206165</v>
      </c>
      <c r="F16" s="11">
        <v>32.25243591167731</v>
      </c>
      <c r="G16" s="11"/>
      <c r="H16" s="11">
        <f t="shared" si="0"/>
        <v>0.52600776629234147</v>
      </c>
      <c r="I16" s="11">
        <v>15.865832963552378</v>
      </c>
      <c r="J16" s="11">
        <f>SUM(H16:I16)</f>
        <v>16.39184072984472</v>
      </c>
      <c r="L16" s="10" t="str">
        <f>name!E12</f>
        <v>Elementary occupations</v>
      </c>
      <c r="M16" s="11">
        <v>20.151798580593535</v>
      </c>
      <c r="N16" s="11">
        <v>18.743393488917977</v>
      </c>
      <c r="O16" s="11">
        <v>17.266896573444605</v>
      </c>
      <c r="P16" s="11">
        <v>18.763881345106753</v>
      </c>
      <c r="Q16" s="11">
        <v>18.275365447571474</v>
      </c>
      <c r="R16" s="11"/>
      <c r="S16" s="11">
        <f t="shared" si="2"/>
        <v>1.0084688741268693</v>
      </c>
      <c r="T16" s="11">
        <v>7.1008268226107107</v>
      </c>
      <c r="U16" s="11">
        <f>SUM(S16:T16)</f>
        <v>8.1092956967375791</v>
      </c>
      <c r="W16" s="10" t="str">
        <f>name!E12</f>
        <v>Elementary occupations</v>
      </c>
      <c r="X16" s="11">
        <v>16.264737684368239</v>
      </c>
      <c r="Y16" s="11">
        <v>16.718525287223102</v>
      </c>
      <c r="Z16" s="11">
        <v>14.459531571940335</v>
      </c>
      <c r="AA16" s="11">
        <v>14.569720427099373</v>
      </c>
      <c r="AB16" s="11">
        <v>13.977070464105832</v>
      </c>
      <c r="AC16" s="11"/>
      <c r="AD16" s="11">
        <f t="shared" si="4"/>
        <v>-0.48246110783450291</v>
      </c>
      <c r="AE16" s="11">
        <v>8.7650061409416722</v>
      </c>
      <c r="AF16" s="11">
        <f>SUM(AD16:AE16)</f>
        <v>8.2825450331071693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322.96299999999997</v>
      </c>
      <c r="C18" s="34">
        <f>SUM(C8:C16)</f>
        <v>337.18299999999999</v>
      </c>
      <c r="D18" s="34">
        <f>SUM(D8:D16)</f>
        <v>328.12799999999993</v>
      </c>
      <c r="E18" s="34">
        <f>SUM(E8:E16)</f>
        <v>339.34299999999996</v>
      </c>
      <c r="F18" s="34">
        <f>SUM(F8:F16)</f>
        <v>351.06999999999982</v>
      </c>
      <c r="G18" s="11"/>
      <c r="H18" s="34">
        <f>SUM(H8:H16)</f>
        <v>22.941999999999947</v>
      </c>
      <c r="I18" s="34">
        <f>SUM(I8:I16)</f>
        <v>164.56470256714562</v>
      </c>
      <c r="J18" s="34">
        <f>SUM(H18:I18)</f>
        <v>187.50670256714557</v>
      </c>
      <c r="L18" s="231" t="str">
        <f>name!E3</f>
        <v>All occupations</v>
      </c>
      <c r="M18" s="34">
        <f>SUM(M8:M16)</f>
        <v>174.87166033058668</v>
      </c>
      <c r="N18" s="34">
        <f>SUM(N8:N16)</f>
        <v>183.01033669634521</v>
      </c>
      <c r="O18" s="34">
        <f>SUM(O8:O16)</f>
        <v>175.7923316196096</v>
      </c>
      <c r="P18" s="34">
        <f>SUM(P8:P16)</f>
        <v>181.34400264543098</v>
      </c>
      <c r="Q18" s="34">
        <f>SUM(Q8:Q16)</f>
        <v>185.63056666041928</v>
      </c>
      <c r="R18" s="11"/>
      <c r="S18" s="34">
        <f>SUM(S8:S16)</f>
        <v>9.8382350408096642</v>
      </c>
      <c r="T18" s="34">
        <f>SUM(T8:T16)</f>
        <v>73.285188416903679</v>
      </c>
      <c r="U18" s="34">
        <f>SUM(S18:T18)</f>
        <v>83.123423457713344</v>
      </c>
      <c r="W18" s="231" t="str">
        <f>name!E3</f>
        <v>All occupations</v>
      </c>
      <c r="X18" s="34">
        <f>SUM(X8:X16)</f>
        <v>148.0913396694134</v>
      </c>
      <c r="Y18" s="34">
        <f>SUM(Y8:Y16)</f>
        <v>154.1726633036547</v>
      </c>
      <c r="Z18" s="34">
        <f>SUM(Z8:Z16)</f>
        <v>152.33566838039033</v>
      </c>
      <c r="AA18" s="34">
        <f>SUM(AA8:AA16)</f>
        <v>157.99899735456893</v>
      </c>
      <c r="AB18" s="34">
        <f>SUM(AB8:AB16)</f>
        <v>165.43943333958049</v>
      </c>
      <c r="AC18" s="11"/>
      <c r="AD18" s="34">
        <f>SUM(AD8:AD16)</f>
        <v>13.103764959190183</v>
      </c>
      <c r="AE18" s="34">
        <f>SUM(AE8:AE16)</f>
        <v>91.279514150241937</v>
      </c>
      <c r="AF18" s="34">
        <f>SUM(AD18:AE18)</f>
        <v>104.38327910943212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8.3043721827890291</v>
      </c>
      <c r="C26" s="18">
        <f t="shared" si="8"/>
        <v>8.9871833091548812</v>
      </c>
      <c r="D26" s="18">
        <f t="shared" si="8"/>
        <v>9.5136857836071584</v>
      </c>
      <c r="E26" s="18">
        <f t="shared" si="8"/>
        <v>8.740576300340102</v>
      </c>
      <c r="F26" s="18">
        <f t="shared" si="8"/>
        <v>9.3632849527582778</v>
      </c>
      <c r="G26" s="11"/>
      <c r="H26" s="40">
        <f>IF(D8&gt;0,(H8/D8)*100,0)</f>
        <v>5.3003621434023502</v>
      </c>
      <c r="I26" s="40">
        <f>IF(D8&gt;0,(I8/D8)*100,0)</f>
        <v>52.246417940579057</v>
      </c>
      <c r="J26" s="40">
        <f>IF(D8&gt;0,(J8/D8)*100,0)</f>
        <v>57.546780083981417</v>
      </c>
      <c r="L26" t="str">
        <f>$A$8</f>
        <v>Managers, directors and senior officials</v>
      </c>
      <c r="M26" s="18">
        <f t="shared" ref="M26:Q26" si="9">M8/M$18*100</f>
        <v>10.402467322890802</v>
      </c>
      <c r="N26" s="18">
        <f t="shared" si="9"/>
        <v>11.071028554336406</v>
      </c>
      <c r="O26" s="18">
        <f t="shared" si="9"/>
        <v>11.462560636831034</v>
      </c>
      <c r="P26" s="18">
        <f t="shared" si="9"/>
        <v>10.47863086396071</v>
      </c>
      <c r="Q26" s="18">
        <f t="shared" si="9"/>
        <v>10.998359450689062</v>
      </c>
      <c r="R26" s="11"/>
      <c r="S26" s="40">
        <f>IF(O8&gt;0,(S8/O8)*100,0)</f>
        <v>1.3201507196090829</v>
      </c>
      <c r="T26" s="40">
        <f>IF(O8&gt;0,(T8/O8)*100,0)</f>
        <v>46.589950236919947</v>
      </c>
      <c r="U26" s="40">
        <f>IF(O8&gt;0,(U8/O8)*100,0)</f>
        <v>47.910100956529028</v>
      </c>
      <c r="W26" t="str">
        <f>$A$8</f>
        <v>Managers, directors and senior officials</v>
      </c>
      <c r="X26" s="18">
        <f t="shared" ref="X26:AB26" si="10">X8/X$18*100</f>
        <v>5.8268648450867699</v>
      </c>
      <c r="Y26" s="18">
        <f t="shared" si="10"/>
        <v>6.5135591803907573</v>
      </c>
      <c r="Z26" s="18">
        <f t="shared" si="10"/>
        <v>7.2647229627163368</v>
      </c>
      <c r="AA26" s="18">
        <f t="shared" si="10"/>
        <v>6.745716986924327</v>
      </c>
      <c r="AB26" s="18">
        <f t="shared" si="10"/>
        <v>7.5286570200096978</v>
      </c>
      <c r="AC26" s="11"/>
      <c r="AD26" s="40">
        <f>IF(Z8&gt;0,(AD8/Z8)*100,0)</f>
        <v>12.547508878463914</v>
      </c>
      <c r="AE26" s="40">
        <f>IF(Z8&gt;0,(AE8/Z8)*100,0)</f>
        <v>62.545682749855303</v>
      </c>
      <c r="AF26" s="40">
        <f>IF(Z8&gt;0,(AF8/Z8)*100,0)</f>
        <v>75.093191628319218</v>
      </c>
    </row>
    <row r="27" spans="1:32" x14ac:dyDescent="0.2">
      <c r="A27" t="str">
        <f>$A$9</f>
        <v>Professional occupations</v>
      </c>
      <c r="B27" s="18">
        <f t="shared" si="8"/>
        <v>17.555217847987027</v>
      </c>
      <c r="C27" s="18">
        <f t="shared" si="8"/>
        <v>19.542830712779974</v>
      </c>
      <c r="D27" s="18">
        <f t="shared" si="8"/>
        <v>21.013952198641899</v>
      </c>
      <c r="E27" s="18">
        <f t="shared" si="8"/>
        <v>21.714684964673332</v>
      </c>
      <c r="F27" s="18">
        <f t="shared" si="8"/>
        <v>23.239323275857771</v>
      </c>
      <c r="G27" s="11"/>
      <c r="H27" s="40">
        <f t="shared" ref="H27:H36" si="11">IF(D9&gt;0,(H9/D9)*100,0)</f>
        <v>18.322180693363986</v>
      </c>
      <c r="I27" s="40">
        <f t="shared" ref="I27:I36" si="12">IF(D9&gt;0,(I9/D9)*100,0)</f>
        <v>50.342576105851236</v>
      </c>
      <c r="J27" s="40">
        <f t="shared" ref="J27:J36" si="13">IF(D9&gt;0,(J9/D9)*100,0)</f>
        <v>68.664756799215226</v>
      </c>
      <c r="L27" t="str">
        <f>$A$9</f>
        <v>Professional occupations</v>
      </c>
      <c r="M27" s="18">
        <f t="shared" ref="M27:Q27" si="14">M9/M$18*100</f>
        <v>16.570727325592085</v>
      </c>
      <c r="N27" s="18">
        <f t="shared" si="14"/>
        <v>18.262473232299463</v>
      </c>
      <c r="O27" s="18">
        <f t="shared" si="14"/>
        <v>20.014765810396284</v>
      </c>
      <c r="P27" s="18">
        <f t="shared" si="14"/>
        <v>21.405124105580686</v>
      </c>
      <c r="Q27" s="18">
        <f t="shared" si="14"/>
        <v>22.795616171633831</v>
      </c>
      <c r="R27" s="11"/>
      <c r="S27" s="40">
        <f t="shared" ref="S27:S34" si="15">IF(O9&gt;0,(S9/O9)*100,0)</f>
        <v>20.268082521274479</v>
      </c>
      <c r="T27" s="40">
        <f t="shared" ref="T27:T34" si="16">IF(O9&gt;0,(T9/O9)*100,0)</f>
        <v>41.868620225321237</v>
      </c>
      <c r="U27" s="40">
        <f t="shared" ref="U27:U34" si="17">IF(O9&gt;0,(U9/O9)*100,0)</f>
        <v>62.136702746595716</v>
      </c>
      <c r="W27" t="str">
        <f>$A$9</f>
        <v>Professional occupations</v>
      </c>
      <c r="X27" s="18">
        <f t="shared" ref="X27:AB27" si="18">X9/X$18*100</f>
        <v>18.717740198147716</v>
      </c>
      <c r="Y27" s="18">
        <f t="shared" si="18"/>
        <v>21.06267637525589</v>
      </c>
      <c r="Z27" s="18">
        <f t="shared" si="18"/>
        <v>22.1669934185988</v>
      </c>
      <c r="AA27" s="18">
        <f t="shared" si="18"/>
        <v>22.069984720938479</v>
      </c>
      <c r="AB27" s="18">
        <f t="shared" si="18"/>
        <v>23.737182821950835</v>
      </c>
      <c r="AC27" s="11"/>
      <c r="AD27" s="40">
        <f t="shared" ref="AD27:AD34" si="19">IF(Z9&gt;0,(AD9/Z9)*100,0)</f>
        <v>16.294670853516848</v>
      </c>
      <c r="AE27" s="40">
        <f t="shared" ref="AE27:AE34" si="20">IF(Z9&gt;0,(AE9/Z9)*100,0)</f>
        <v>59.17191614951205</v>
      </c>
      <c r="AF27" s="40">
        <f t="shared" ref="AF27:AF34" si="21">IF(Z9&gt;0,(AF9/Z9)*100,0)</f>
        <v>75.466587003028891</v>
      </c>
    </row>
    <row r="28" spans="1:32" x14ac:dyDescent="0.2">
      <c r="A28" t="str">
        <f>$A$10</f>
        <v>Associate professional occupations</v>
      </c>
      <c r="B28" s="18">
        <f t="shared" si="8"/>
        <v>11.462706645309947</v>
      </c>
      <c r="C28" s="18">
        <f t="shared" si="8"/>
        <v>11.888482498184825</v>
      </c>
      <c r="D28" s="18">
        <f t="shared" si="8"/>
        <v>12.588243035622076</v>
      </c>
      <c r="E28" s="18">
        <f t="shared" si="8"/>
        <v>13.092031017532468</v>
      </c>
      <c r="F28" s="18">
        <f t="shared" si="8"/>
        <v>13.96195152184228</v>
      </c>
      <c r="G28" s="11"/>
      <c r="H28" s="40">
        <f t="shared" si="11"/>
        <v>18.667402031104039</v>
      </c>
      <c r="I28" s="40">
        <f t="shared" si="12"/>
        <v>52.325777704124931</v>
      </c>
      <c r="J28" s="40">
        <f t="shared" si="13"/>
        <v>70.993179735228978</v>
      </c>
      <c r="L28" t="str">
        <f>$A$10</f>
        <v>Associate professional occupations</v>
      </c>
      <c r="M28" s="18">
        <f t="shared" ref="M28:Q28" si="22">M10/M$18*100</f>
        <v>11.725374872087851</v>
      </c>
      <c r="N28" s="18">
        <f t="shared" si="22"/>
        <v>11.939845479474691</v>
      </c>
      <c r="O28" s="18">
        <f t="shared" si="22"/>
        <v>12.763928819514222</v>
      </c>
      <c r="P28" s="18">
        <f t="shared" si="22"/>
        <v>12.009911615548043</v>
      </c>
      <c r="Q28" s="18">
        <f t="shared" si="22"/>
        <v>12.163995672895576</v>
      </c>
      <c r="R28" s="11"/>
      <c r="S28" s="40">
        <f t="shared" si="15"/>
        <v>0.63323810901159849</v>
      </c>
      <c r="T28" s="40">
        <f t="shared" si="16"/>
        <v>37.518394648163067</v>
      </c>
      <c r="U28" s="40">
        <f t="shared" si="17"/>
        <v>38.151632757174667</v>
      </c>
      <c r="W28" t="str">
        <f>$A$10</f>
        <v>Associate professional occupations</v>
      </c>
      <c r="X28" s="18">
        <f t="shared" ref="X28:AB28" si="23">X10/X$18*100</f>
        <v>11.152538413762578</v>
      </c>
      <c r="Y28" s="18">
        <f t="shared" si="23"/>
        <v>11.827512178945595</v>
      </c>
      <c r="Z28" s="18">
        <f t="shared" si="23"/>
        <v>12.385505135095075</v>
      </c>
      <c r="AA28" s="18">
        <f t="shared" si="23"/>
        <v>14.334038036448909</v>
      </c>
      <c r="AB28" s="18">
        <f t="shared" si="23"/>
        <v>15.979339736569347</v>
      </c>
      <c r="AC28" s="11"/>
      <c r="AD28" s="40">
        <f t="shared" si="19"/>
        <v>40.114324747675809</v>
      </c>
      <c r="AE28" s="40">
        <f t="shared" si="20"/>
        <v>69.935288264625669</v>
      </c>
      <c r="AF28" s="40">
        <f t="shared" si="21"/>
        <v>110.04961301230149</v>
      </c>
    </row>
    <row r="29" spans="1:32" x14ac:dyDescent="0.2">
      <c r="A29" t="str">
        <f>$A$11</f>
        <v>Administrative and secretarial occupations</v>
      </c>
      <c r="B29" s="18">
        <f t="shared" si="8"/>
        <v>11.99812543571093</v>
      </c>
      <c r="C29" s="18">
        <f t="shared" si="8"/>
        <v>10.754808485133427</v>
      </c>
      <c r="D29" s="18">
        <f t="shared" si="8"/>
        <v>11.386313342285646</v>
      </c>
      <c r="E29" s="18">
        <f t="shared" si="8"/>
        <v>11.345995444786434</v>
      </c>
      <c r="F29" s="18">
        <f t="shared" si="8"/>
        <v>10.317719805708546</v>
      </c>
      <c r="G29" s="11"/>
      <c r="H29" s="40">
        <f t="shared" si="11"/>
        <v>-3.0492827235151543</v>
      </c>
      <c r="I29" s="40">
        <f t="shared" si="12"/>
        <v>50.798123096473233</v>
      </c>
      <c r="J29" s="40">
        <f t="shared" si="13"/>
        <v>47.748840372958071</v>
      </c>
      <c r="L29" t="str">
        <f>$A$11</f>
        <v>Administrative and secretarial occupations</v>
      </c>
      <c r="M29" s="18">
        <f t="shared" ref="M29:Q29" si="24">M11/M$18*100</f>
        <v>5.9778777334158102</v>
      </c>
      <c r="N29" s="18">
        <f t="shared" si="24"/>
        <v>5.1780425107487833</v>
      </c>
      <c r="O29" s="18">
        <f t="shared" si="24"/>
        <v>6.3297801127571969</v>
      </c>
      <c r="P29" s="18">
        <f t="shared" si="24"/>
        <v>6.6657335350032039</v>
      </c>
      <c r="Q29" s="18">
        <f t="shared" si="24"/>
        <v>7.3727979206230865</v>
      </c>
      <c r="R29" s="11"/>
      <c r="S29" s="40">
        <f t="shared" si="15"/>
        <v>22.99664662926449</v>
      </c>
      <c r="T29" s="40">
        <f t="shared" si="16"/>
        <v>42.633221694276045</v>
      </c>
      <c r="U29" s="40">
        <f t="shared" si="17"/>
        <v>65.629868323540535</v>
      </c>
      <c r="W29" t="str">
        <f>$A$11</f>
        <v>Administrative and secretarial occupations</v>
      </c>
      <c r="X29" s="18">
        <f t="shared" ref="X29:AB29" si="25">X11/X$18*100</f>
        <v>19.107053706951284</v>
      </c>
      <c r="Y29" s="18">
        <f t="shared" si="25"/>
        <v>17.374696841337638</v>
      </c>
      <c r="Z29" s="18">
        <f t="shared" si="25"/>
        <v>17.221452123514545</v>
      </c>
      <c r="AA29" s="18">
        <f t="shared" si="25"/>
        <v>16.717785407759241</v>
      </c>
      <c r="AB29" s="18">
        <f t="shared" si="25"/>
        <v>13.622056064990796</v>
      </c>
      <c r="AC29" s="11"/>
      <c r="AD29" s="40">
        <f t="shared" si="19"/>
        <v>-14.096605345370136</v>
      </c>
      <c r="AE29" s="40">
        <f t="shared" si="20"/>
        <v>54.261247746163711</v>
      </c>
      <c r="AF29" s="40">
        <f t="shared" si="21"/>
        <v>40.164642400793575</v>
      </c>
    </row>
    <row r="30" spans="1:32" x14ac:dyDescent="0.2">
      <c r="A30" t="str">
        <f>$A$12</f>
        <v>Skilled trades occupations</v>
      </c>
      <c r="B30" s="18">
        <f t="shared" si="8"/>
        <v>12.196895544222938</v>
      </c>
      <c r="C30" s="18">
        <f t="shared" si="8"/>
        <v>12.081066329555542</v>
      </c>
      <c r="D30" s="18">
        <f t="shared" si="8"/>
        <v>10.575439018663596</v>
      </c>
      <c r="E30" s="18">
        <f t="shared" si="8"/>
        <v>10.109276201719224</v>
      </c>
      <c r="F30" s="18">
        <f t="shared" si="8"/>
        <v>9.0364182042371866</v>
      </c>
      <c r="G30" s="11"/>
      <c r="H30" s="40">
        <f t="shared" si="11"/>
        <v>-8.5784996564649418</v>
      </c>
      <c r="I30" s="40">
        <f t="shared" si="12"/>
        <v>40.292926807554572</v>
      </c>
      <c r="J30" s="40">
        <f t="shared" si="13"/>
        <v>31.714427151089623</v>
      </c>
      <c r="L30" t="str">
        <f>$A$12</f>
        <v>Skilled trades occupations</v>
      </c>
      <c r="M30" s="18">
        <f t="shared" ref="M30:Q30" si="26">M12/M$18*100</f>
        <v>20.666931337731292</v>
      </c>
      <c r="N30" s="18">
        <f t="shared" si="26"/>
        <v>20.507016246344055</v>
      </c>
      <c r="O30" s="18">
        <f t="shared" si="26"/>
        <v>17.770867451321603</v>
      </c>
      <c r="P30" s="18">
        <f t="shared" si="26"/>
        <v>16.893833150865468</v>
      </c>
      <c r="Q30" s="18">
        <f t="shared" si="26"/>
        <v>14.999745218544605</v>
      </c>
      <c r="R30" s="11"/>
      <c r="S30" s="40">
        <f t="shared" si="15"/>
        <v>-10.869812794169496</v>
      </c>
      <c r="T30" s="40">
        <f t="shared" si="16"/>
        <v>37.672152224454777</v>
      </c>
      <c r="U30" s="40">
        <f t="shared" si="17"/>
        <v>26.802339430285283</v>
      </c>
      <c r="W30" t="str">
        <f>$A$12</f>
        <v>Skilled trades occupations</v>
      </c>
      <c r="X30" s="18">
        <f t="shared" ref="X30:AB30" si="27">X12/X$18*100</f>
        <v>2.1951680591671621</v>
      </c>
      <c r="Y30" s="18">
        <f t="shared" si="27"/>
        <v>2.0790601488563745</v>
      </c>
      <c r="Z30" s="18">
        <f t="shared" si="27"/>
        <v>2.2720577119268293</v>
      </c>
      <c r="AA30" s="18">
        <f t="shared" si="27"/>
        <v>2.322272904647495</v>
      </c>
      <c r="AB30" s="18">
        <f t="shared" si="27"/>
        <v>2.3452941445029096</v>
      </c>
      <c r="AC30" s="11"/>
      <c r="AD30" s="40">
        <f t="shared" si="19"/>
        <v>12.102524327919047</v>
      </c>
      <c r="AE30" s="40">
        <f t="shared" si="20"/>
        <v>63.947616827378482</v>
      </c>
      <c r="AF30" s="40">
        <f t="shared" si="21"/>
        <v>76.050141155297538</v>
      </c>
    </row>
    <row r="31" spans="1:32" x14ac:dyDescent="0.2">
      <c r="A31" t="str">
        <f>$A$13</f>
        <v>Caring, leisure and other service occupations</v>
      </c>
      <c r="B31" s="18">
        <f t="shared" si="8"/>
        <v>10.429473762619908</v>
      </c>
      <c r="C31" s="18">
        <f t="shared" si="8"/>
        <v>10.224170097724286</v>
      </c>
      <c r="D31" s="18">
        <f t="shared" si="8"/>
        <v>10.053111965638797</v>
      </c>
      <c r="E31" s="18">
        <f t="shared" si="8"/>
        <v>9.8958786804062573</v>
      </c>
      <c r="F31" s="18">
        <f t="shared" si="8"/>
        <v>10.190797633396702</v>
      </c>
      <c r="G31" s="11"/>
      <c r="H31" s="40">
        <f t="shared" si="11"/>
        <v>8.4571244993726822</v>
      </c>
      <c r="I31" s="40">
        <f t="shared" si="12"/>
        <v>57.755232858845176</v>
      </c>
      <c r="J31" s="40">
        <f t="shared" si="13"/>
        <v>66.212357358217858</v>
      </c>
      <c r="L31" t="str">
        <f>$A$13</f>
        <v>Caring, leisure and other service occupations</v>
      </c>
      <c r="M31" s="18">
        <f t="shared" ref="M31:Q31" si="28">M13/M$18*100</f>
        <v>2.9209927764453925</v>
      </c>
      <c r="N31" s="18">
        <f t="shared" si="28"/>
        <v>2.875605700284011</v>
      </c>
      <c r="O31" s="18">
        <f t="shared" si="28"/>
        <v>2.8866052420894626</v>
      </c>
      <c r="P31" s="18">
        <f t="shared" si="28"/>
        <v>3.0273596185615612</v>
      </c>
      <c r="Q31" s="18">
        <f t="shared" si="28"/>
        <v>3.2657671883546886</v>
      </c>
      <c r="R31" s="11"/>
      <c r="S31" s="40">
        <f t="shared" si="15"/>
        <v>19.466843554895345</v>
      </c>
      <c r="T31" s="40">
        <f t="shared" si="16"/>
        <v>48.433672977892414</v>
      </c>
      <c r="U31" s="40">
        <f t="shared" si="17"/>
        <v>67.900516532787762</v>
      </c>
      <c r="W31" t="str">
        <f>$A$13</f>
        <v>Caring, leisure and other service occupations</v>
      </c>
      <c r="X31" s="18">
        <f t="shared" ref="X31:AB31" si="29">X13/X$18*100</f>
        <v>19.295762227185449</v>
      </c>
      <c r="Y31" s="18">
        <f t="shared" si="29"/>
        <v>18.94726805680612</v>
      </c>
      <c r="Z31" s="18">
        <f t="shared" si="29"/>
        <v>18.32311819526663</v>
      </c>
      <c r="AA31" s="18">
        <f t="shared" si="29"/>
        <v>17.779249839567218</v>
      </c>
      <c r="AB31" s="18">
        <f t="shared" si="29"/>
        <v>17.960996670618957</v>
      </c>
      <c r="AC31" s="11"/>
      <c r="AD31" s="40">
        <f t="shared" si="19"/>
        <v>6.4555923339629286</v>
      </c>
      <c r="AE31" s="40">
        <f t="shared" si="20"/>
        <v>59.449863016020686</v>
      </c>
      <c r="AF31" s="40">
        <f t="shared" si="21"/>
        <v>65.905455349983626</v>
      </c>
    </row>
    <row r="32" spans="1:32" x14ac:dyDescent="0.2">
      <c r="A32" t="str">
        <f>$A$14</f>
        <v>Sales and customer service occupations</v>
      </c>
      <c r="B32" s="18">
        <f t="shared" si="8"/>
        <v>8.0752698549921575</v>
      </c>
      <c r="C32" s="18">
        <f t="shared" si="8"/>
        <v>7.1050793578249616</v>
      </c>
      <c r="D32" s="18">
        <f t="shared" si="8"/>
        <v>7.2072754412031568</v>
      </c>
      <c r="E32" s="18">
        <f t="shared" si="8"/>
        <v>7.1083856114536896</v>
      </c>
      <c r="F32" s="18">
        <f t="shared" si="8"/>
        <v>6.9644596919809985</v>
      </c>
      <c r="H32" s="40">
        <f t="shared" si="11"/>
        <v>3.3871913166111245</v>
      </c>
      <c r="I32" s="40">
        <f t="shared" si="12"/>
        <v>46.263943071933753</v>
      </c>
      <c r="J32" s="40">
        <f t="shared" si="13"/>
        <v>49.651134388544875</v>
      </c>
      <c r="L32" t="str">
        <f>$A$14</f>
        <v>Sales and customer service occupations</v>
      </c>
      <c r="M32" s="18">
        <f t="shared" ref="M32:Q32" si="30">M14/M$18*100</f>
        <v>6.0322064658992849</v>
      </c>
      <c r="N32" s="18">
        <f t="shared" si="30"/>
        <v>5.438448374940859</v>
      </c>
      <c r="O32" s="18">
        <f t="shared" si="30"/>
        <v>5.7583684612794528</v>
      </c>
      <c r="P32" s="18">
        <f t="shared" si="30"/>
        <v>5.9313556185058012</v>
      </c>
      <c r="Q32" s="18">
        <f t="shared" si="30"/>
        <v>6.0108621065794097</v>
      </c>
      <c r="S32" s="40">
        <f t="shared" si="15"/>
        <v>10.226718474727136</v>
      </c>
      <c r="T32" s="40">
        <f t="shared" si="16"/>
        <v>35.448523088896877</v>
      </c>
      <c r="U32" s="40">
        <f t="shared" si="17"/>
        <v>45.675241563624013</v>
      </c>
      <c r="W32" t="str">
        <f>$A$14</f>
        <v>Sales and customer service occupations</v>
      </c>
      <c r="X32" s="18">
        <f t="shared" ref="X32:AB32" si="31">X14/X$18*100</f>
        <v>10.487793692029809</v>
      </c>
      <c r="Y32" s="18">
        <f t="shared" si="31"/>
        <v>9.0834501713682023</v>
      </c>
      <c r="Z32" s="18">
        <f t="shared" si="31"/>
        <v>8.8792852797965693</v>
      </c>
      <c r="AA32" s="18">
        <f t="shared" si="31"/>
        <v>8.4593266536673379</v>
      </c>
      <c r="AB32" s="18">
        <f t="shared" si="31"/>
        <v>8.0344395424363668</v>
      </c>
      <c r="AD32" s="40">
        <f t="shared" si="19"/>
        <v>-1.7313456429758296</v>
      </c>
      <c r="AE32" s="40">
        <f t="shared" si="20"/>
        <v>54.357942209131004</v>
      </c>
      <c r="AF32" s="40">
        <f t="shared" si="21"/>
        <v>52.626596566155179</v>
      </c>
    </row>
    <row r="33" spans="1:32" x14ac:dyDescent="0.2">
      <c r="A33" t="str">
        <f>$A$15</f>
        <v>Process, plant and machine operatives</v>
      </c>
      <c r="B33" s="18">
        <f t="shared" si="8"/>
        <v>8.7021776438410345</v>
      </c>
      <c r="C33" s="18">
        <f t="shared" si="8"/>
        <v>8.8992657204860368</v>
      </c>
      <c r="D33" s="18">
        <f t="shared" si="8"/>
        <v>7.9930609429969106</v>
      </c>
      <c r="E33" s="18">
        <f t="shared" si="8"/>
        <v>8.170189789713092</v>
      </c>
      <c r="F33" s="18">
        <f t="shared" si="8"/>
        <v>7.7391488787616929</v>
      </c>
      <c r="G33" s="11"/>
      <c r="H33" s="40">
        <f t="shared" si="11"/>
        <v>3.5930225877866864</v>
      </c>
      <c r="I33" s="40">
        <f t="shared" si="12"/>
        <v>49.982854492280694</v>
      </c>
      <c r="J33" s="40">
        <f t="shared" si="13"/>
        <v>53.575877080067379</v>
      </c>
      <c r="L33" t="str">
        <f>$A$15</f>
        <v>Process, plant and machine operatives</v>
      </c>
      <c r="M33" s="18">
        <f t="shared" ref="M33:Q33" si="32">M15/M$18*100</f>
        <v>14.179657513335957</v>
      </c>
      <c r="N33" s="18">
        <f t="shared" si="32"/>
        <v>14.485826877450355</v>
      </c>
      <c r="O33" s="18">
        <f t="shared" si="32"/>
        <v>13.190797079692954</v>
      </c>
      <c r="P33" s="18">
        <f t="shared" si="32"/>
        <v>13.240931614073482</v>
      </c>
      <c r="Q33" s="18">
        <f t="shared" si="32"/>
        <v>12.547836791208306</v>
      </c>
      <c r="R33" s="11"/>
      <c r="S33" s="40">
        <f t="shared" si="15"/>
        <v>0.44940897062030721</v>
      </c>
      <c r="T33" s="40">
        <f t="shared" si="16"/>
        <v>47.816994646941957</v>
      </c>
      <c r="U33" s="40">
        <f t="shared" si="17"/>
        <v>48.266403617562261</v>
      </c>
      <c r="W33" t="str">
        <f>$A$15</f>
        <v>Process, plant and machine operatives</v>
      </c>
      <c r="X33" s="18">
        <f t="shared" ref="X33:AB33" si="33">X15/X$18*100</f>
        <v>2.2341694446838001</v>
      </c>
      <c r="Y33" s="18">
        <f t="shared" si="33"/>
        <v>2.2677500133397435</v>
      </c>
      <c r="Z33" s="18">
        <f t="shared" si="33"/>
        <v>1.9949768151767393</v>
      </c>
      <c r="AA33" s="18">
        <f t="shared" si="33"/>
        <v>2.350224889888274</v>
      </c>
      <c r="AB33" s="18">
        <f t="shared" si="33"/>
        <v>2.3435823922134467</v>
      </c>
      <c r="AC33" s="11"/>
      <c r="AD33" s="40">
        <f t="shared" si="19"/>
        <v>27.579179584959679</v>
      </c>
      <c r="AE33" s="40">
        <f t="shared" si="20"/>
        <v>66.50863043385327</v>
      </c>
      <c r="AF33" s="40">
        <f t="shared" si="21"/>
        <v>94.087810018812945</v>
      </c>
    </row>
    <row r="34" spans="1:32" x14ac:dyDescent="0.2">
      <c r="A34" t="str">
        <f>$A$16</f>
        <v>Elementary occupations</v>
      </c>
      <c r="B34" s="18">
        <f t="shared" si="8"/>
        <v>11.275761082527023</v>
      </c>
      <c r="C34" s="18">
        <f t="shared" si="8"/>
        <v>10.517113489156072</v>
      </c>
      <c r="D34" s="18">
        <f t="shared" si="8"/>
        <v>9.6689182713407504</v>
      </c>
      <c r="E34" s="18">
        <f t="shared" si="8"/>
        <v>9.8229819893754016</v>
      </c>
      <c r="F34" s="18">
        <f t="shared" si="8"/>
        <v>9.1868960354565541</v>
      </c>
      <c r="G34" s="11"/>
      <c r="H34" s="40">
        <f t="shared" si="11"/>
        <v>1.6579482691273468</v>
      </c>
      <c r="I34" s="40">
        <f t="shared" si="12"/>
        <v>50.008254603537125</v>
      </c>
      <c r="J34" s="40">
        <f t="shared" si="13"/>
        <v>51.666202872664478</v>
      </c>
      <c r="L34" t="str">
        <f>$A$16</f>
        <v>Elementary occupations</v>
      </c>
      <c r="M34" s="18">
        <f t="shared" ref="M34:Q34" si="34">M16/M$18*100</f>
        <v>11.523764652601516</v>
      </c>
      <c r="N34" s="18">
        <f t="shared" si="34"/>
        <v>10.241713024121381</v>
      </c>
      <c r="O34" s="18">
        <f t="shared" si="34"/>
        <v>9.8223263861177923</v>
      </c>
      <c r="P34" s="18">
        <f t="shared" si="34"/>
        <v>10.347119877901028</v>
      </c>
      <c r="Q34" s="18">
        <f t="shared" si="34"/>
        <v>9.8450194794714285</v>
      </c>
      <c r="R34" s="11"/>
      <c r="S34" s="40">
        <f t="shared" si="15"/>
        <v>5.8404755587511339</v>
      </c>
      <c r="T34" s="40">
        <f t="shared" si="16"/>
        <v>41.12393209982698</v>
      </c>
      <c r="U34" s="40">
        <f t="shared" si="17"/>
        <v>46.964407658578111</v>
      </c>
      <c r="W34" t="str">
        <f>$A$16</f>
        <v>Elementary occupations</v>
      </c>
      <c r="X34" s="18">
        <f t="shared" ref="X34:AB34" si="35">X16/X$18*100</f>
        <v>10.982909412985435</v>
      </c>
      <c r="Y34" s="18">
        <f t="shared" si="35"/>
        <v>10.84402703369968</v>
      </c>
      <c r="Z34" s="18">
        <f t="shared" si="35"/>
        <v>9.4918883579084774</v>
      </c>
      <c r="AA34" s="18">
        <f t="shared" si="35"/>
        <v>9.221400560158715</v>
      </c>
      <c r="AB34" s="18">
        <f t="shared" si="35"/>
        <v>8.4484516067076569</v>
      </c>
      <c r="AC34" s="11"/>
      <c r="AD34" s="40">
        <f t="shared" si="19"/>
        <v>-3.3366302734920557</v>
      </c>
      <c r="AE34" s="40">
        <f t="shared" si="20"/>
        <v>60.617497166718316</v>
      </c>
      <c r="AF34" s="40">
        <f t="shared" si="21"/>
        <v>57.280866893226253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6.9917836941681148</v>
      </c>
      <c r="I36" s="43">
        <f t="shared" si="12"/>
        <v>50.152593672940327</v>
      </c>
      <c r="J36" s="43">
        <f t="shared" si="13"/>
        <v>57.144377367108447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5.5965097852494781</v>
      </c>
      <c r="T36" s="43">
        <f t="shared" ref="T36" si="37">IF(O18&gt;0,(T18/O18)*100,0)</f>
        <v>41.688501279727461</v>
      </c>
      <c r="U36" s="43">
        <f t="shared" ref="U36" si="38">IF(O18&gt;0,(U18/O18)*100,0)</f>
        <v>47.285011064976935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8.6019020354900597</v>
      </c>
      <c r="AE36" s="43">
        <f t="shared" ref="AE36" si="40">IF(Z18&gt;0,(AE18/Z18)*100,0)</f>
        <v>59.919987958638878</v>
      </c>
      <c r="AF36" s="43">
        <f t="shared" ref="AF36" si="41">IF(Z18&gt;0,(AF18/Z18)*100,0)</f>
        <v>68.521889994128941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Stoke-on-Trent and Staffordshire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Stoke-on-Trent and Staffordshire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Stoke-on-Trent and Staffordshire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3.0997052491591237</v>
      </c>
      <c r="C46" s="18">
        <f t="shared" si="42"/>
        <v>3.0155592589538482</v>
      </c>
      <c r="D46" s="18">
        <f t="shared" si="42"/>
        <v>-1.0177381534983376</v>
      </c>
      <c r="E46" s="18">
        <f t="shared" si="42"/>
        <v>1.0332444654831852</v>
      </c>
      <c r="F46" s="18">
        <f>IF(F$6-D$6 &lt;&gt; 0,(EXP(LN(F8/D8)/(F$6-D$6))-1)*100,0)</f>
        <v>0.34490458042091277</v>
      </c>
      <c r="H46" s="18">
        <f>IF($F$6-$D$6 &lt;&gt; 0,(EXP(LN(1+(H26/100))/($F$6-$D$6))-1)*100,0)</f>
        <v>0.34490458042091277</v>
      </c>
      <c r="I46" s="18">
        <f>IF($F$6-$D$6 &lt;&gt; 0,(EXP(LN(1+(I26/100))/($F$6-$D$6))-1)*100,0)</f>
        <v>2.8418322596788004</v>
      </c>
      <c r="J46" s="18">
        <f>IF($F$6-$D$6 &lt;&gt; 0,(EXP(LN(1+(J26/100))/($F$6-$D$6))-1)*100,0)</f>
        <v>3.0767306816429363</v>
      </c>
      <c r="L46" t="str">
        <f>$A$8</f>
        <v>Managers, directors and senior officials</v>
      </c>
      <c r="M46" s="18">
        <f t="shared" ref="M46:M54" si="43">IF(N$6-M$6 &lt;&gt; 0,(EXP(LN(N8/M8)/(N$6-M$6))-1)*100,0)</f>
        <v>2.7311025841018743</v>
      </c>
      <c r="N46" s="18">
        <f t="shared" ref="N46:N54" si="44">IF(O$6-N$6 &lt;&gt; 0,(EXP(LN(O8/N8)/(O$6-N$6))-1)*100,0)</f>
        <v>-0.54697859724152087</v>
      </c>
      <c r="O46" s="18">
        <f t="shared" ref="O46:O54" si="45">IF(P$6-O$6 &lt;&gt; 0,(EXP(LN(P8/O8)/(P$6-O$6))-1)*100,0)</f>
        <v>-1.1662592491555879</v>
      </c>
      <c r="P46" s="18">
        <f t="shared" ref="P46:P54" si="46">IF(Q$6-P$6 &lt;&gt; 0,(EXP(LN(Q8/P8)/(Q$6-P$6))-1)*100,0)</f>
        <v>0.72028966124535465</v>
      </c>
      <c r="Q46" s="18">
        <f>IF(Q$6-O$6 &lt;&gt; 0,(EXP(LN(Q8/O8)/(Q$6-O$6))-1)*100,0)</f>
        <v>8.7472412850542192E-2</v>
      </c>
      <c r="S46" s="18">
        <f>IF($F$6-$D$6 &lt;&gt; 0,(EXP(LN(1+(S26/100))/($F$6-$D$6))-1)*100,0)</f>
        <v>8.7472412850542192E-2</v>
      </c>
      <c r="T46" s="18">
        <f>IF($F$6-$D$6 &lt;&gt; 0,(EXP(LN(1+(T26/100))/($F$6-$D$6))-1)*100,0)</f>
        <v>2.5825789568562962</v>
      </c>
      <c r="U46" s="18">
        <f>IF($F$6-$D$6 &lt;&gt; 0,(EXP(LN(1+(U26/100))/($F$6-$D$6))-1)*100,0)</f>
        <v>2.6439104016098725</v>
      </c>
      <c r="W46" t="str">
        <f>$A$8</f>
        <v>Managers, directors and senior officials</v>
      </c>
      <c r="X46" s="18">
        <f t="shared" ref="X46:X54" si="47">IF(Y$6-X$6 &lt;&gt; 0,(EXP(LN(Y8/X8)/(Y$6-X$6))-1)*100,0)</f>
        <v>3.8640571161062676</v>
      </c>
      <c r="Y46" s="18">
        <f t="shared" ref="Y46:Y54" si="48">IF(Z$6-Y$6 &lt;&gt; 0,(EXP(LN(Z8/Y8)/(Z$6-Y$6))-1)*100,0)</f>
        <v>10.203381705804748</v>
      </c>
      <c r="Z46" s="18">
        <f t="shared" ref="Z46:Z54" si="49">IF(AA$6-Z$6 &lt;&gt; 0,(EXP(LN(AA8/Z8)/(AA$6-Z$6))-1)*100,0)</f>
        <v>-0.7495790105443545</v>
      </c>
      <c r="AA46" s="18">
        <f t="shared" ref="AA46:AA54" si="50">IF(AB$6-AA$6 &lt;&gt; 0,(EXP(LN(AB8/AA8)/(AB$6-AA$6))-1)*100,0)</f>
        <v>1.5704577936100694</v>
      </c>
      <c r="AB46" s="18">
        <f>IF(AB$6-Z$6 &lt;&gt; 0,(EXP(LN(AB8/Z8)/(AB$6-Z$6))-1)*100,0)</f>
        <v>0.79114815228902291</v>
      </c>
      <c r="AD46" s="18">
        <f>IF($F$6-$D$6 &lt;&gt; 0,(EXP(LN(1+(AD26/100))/($F$6-$D$6))-1)*100,0)</f>
        <v>0.79114815228902291</v>
      </c>
      <c r="AE46" s="18">
        <f>IF($F$6-$D$6 &lt;&gt; 0,(EXP(LN(1+(AE26/100))/($F$6-$D$6))-1)*100,0)</f>
        <v>3.2916058306526663</v>
      </c>
      <c r="AF46" s="18">
        <f>IF($F$6-$D$6 &lt;&gt; 0,(EXP(LN(1+(AF26/100))/($F$6-$D$6))-1)*100,0)</f>
        <v>3.8049229952590524</v>
      </c>
    </row>
    <row r="47" spans="1:32" x14ac:dyDescent="0.2">
      <c r="A47" t="str">
        <f>$A$9</f>
        <v>Professional occupations</v>
      </c>
      <c r="B47" s="18">
        <f t="shared" si="42"/>
        <v>3.8301632080032011</v>
      </c>
      <c r="C47" s="18">
        <f t="shared" si="42"/>
        <v>4.640038567887772</v>
      </c>
      <c r="D47" s="18">
        <f t="shared" si="42"/>
        <v>1.3370550909277634</v>
      </c>
      <c r="E47" s="18">
        <f t="shared" si="42"/>
        <v>1.0235153800248753</v>
      </c>
      <c r="F47" s="18">
        <f>IF(F$6-D$6 &lt;&gt; 0,(EXP(LN(F9/D9)/(F$6-D$6))-1)*100,0)</f>
        <v>1.1279206795321572</v>
      </c>
      <c r="H47" s="18">
        <f t="shared" ref="H47:J56" si="51">IF($F$6-$D$6 &lt;&gt; 0,(EXP(LN(1+(H27/100))/($F$6-$D$6))-1)*100,0)</f>
        <v>1.1279206795321572</v>
      </c>
      <c r="I47" s="18">
        <f t="shared" si="51"/>
        <v>2.7555920399948919</v>
      </c>
      <c r="J47" s="18">
        <f t="shared" si="51"/>
        <v>3.5463885388585581</v>
      </c>
      <c r="L47" t="str">
        <f>$A$9</f>
        <v>Professional occupations</v>
      </c>
      <c r="M47" s="18">
        <f t="shared" si="43"/>
        <v>3.6319217977306639</v>
      </c>
      <c r="N47" s="18">
        <f t="shared" si="44"/>
        <v>5.2725703566216753</v>
      </c>
      <c r="O47" s="18">
        <f t="shared" si="45"/>
        <v>1.9844837078460742</v>
      </c>
      <c r="P47" s="18">
        <f t="shared" si="46"/>
        <v>0.86674073351677983</v>
      </c>
      <c r="Q47" s="18">
        <f>IF(Q$6-O$6 &lt;&gt; 0,(EXP(LN(Q9/O9)/(Q$6-O$6))-1)*100,0)</f>
        <v>1.2379538978958271</v>
      </c>
      <c r="S47" s="18">
        <f t="shared" ref="S47:U47" si="52">IF($F$6-$D$6 &lt;&gt; 0,(EXP(LN(1+(S27/100))/($F$6-$D$6))-1)*100,0)</f>
        <v>1.2379538978958271</v>
      </c>
      <c r="T47" s="18">
        <f t="shared" si="52"/>
        <v>2.3589344659873168</v>
      </c>
      <c r="U47" s="18">
        <f t="shared" si="52"/>
        <v>3.2742593701362566</v>
      </c>
      <c r="W47" t="str">
        <f>$A$9</f>
        <v>Professional occupations</v>
      </c>
      <c r="X47" s="18">
        <f t="shared" si="47"/>
        <v>4.0361957705004059</v>
      </c>
      <c r="Y47" s="18">
        <f t="shared" si="48"/>
        <v>3.9890151075927749</v>
      </c>
      <c r="Z47" s="18">
        <f t="shared" si="49"/>
        <v>0.64439504635613876</v>
      </c>
      <c r="AA47" s="18">
        <f t="shared" si="50"/>
        <v>1.1954962602310104</v>
      </c>
      <c r="AB47" s="18">
        <f>IF(AB$6-Z$6 &lt;&gt; 0,(EXP(LN(AB9/Z9)/(AB$6-Z$6))-1)*100,0)</f>
        <v>1.0114613712640441</v>
      </c>
      <c r="AD47" s="18">
        <f t="shared" ref="AD47:AF47" si="53">IF($F$6-$D$6 &lt;&gt; 0,(EXP(LN(1+(AD27/100))/($F$6-$D$6))-1)*100,0)</f>
        <v>1.0114613712640441</v>
      </c>
      <c r="AE47" s="18">
        <f t="shared" si="53"/>
        <v>3.1472759326789168</v>
      </c>
      <c r="AF47" s="18">
        <f t="shared" si="53"/>
        <v>3.8196662896943678</v>
      </c>
    </row>
    <row r="48" spans="1:32" x14ac:dyDescent="0.2">
      <c r="A48" t="str">
        <f>$A$10</f>
        <v>Associate professional occupations</v>
      </c>
      <c r="B48" s="18">
        <f t="shared" si="42"/>
        <v>2.0088933518325192</v>
      </c>
      <c r="C48" s="18">
        <f t="shared" si="42"/>
        <v>3.0424834916952248</v>
      </c>
      <c r="D48" s="18">
        <f t="shared" si="42"/>
        <v>1.4676265933066146</v>
      </c>
      <c r="E48" s="18">
        <f t="shared" si="42"/>
        <v>0.98791188741325087</v>
      </c>
      <c r="F48" s="18">
        <f t="shared" ref="F48:F56" si="54">IF(F$6-D$6 &lt;&gt; 0,(EXP(LN(F10/D10)/(F$6-D$6))-1)*100,0)</f>
        <v>1.1475642610130787</v>
      </c>
      <c r="H48" s="18">
        <f t="shared" si="51"/>
        <v>1.1475642610130787</v>
      </c>
      <c r="I48" s="18">
        <f t="shared" si="51"/>
        <v>2.8454052036596122</v>
      </c>
      <c r="J48" s="18">
        <f t="shared" si="51"/>
        <v>3.6410774438800919</v>
      </c>
      <c r="L48" t="str">
        <f>$A$10</f>
        <v>Associate professional occupations</v>
      </c>
      <c r="M48" s="18">
        <f t="shared" si="43"/>
        <v>1.6031187760054078</v>
      </c>
      <c r="N48" s="18">
        <f t="shared" si="44"/>
        <v>2.6857013344018688</v>
      </c>
      <c r="O48" s="18">
        <f t="shared" si="45"/>
        <v>-0.59419612498673446</v>
      </c>
      <c r="P48" s="18">
        <f>IF(Q$6-P$6 &lt;&gt; 0,(EXP(LN(Q10/P10)/(Q$6-P$6))-1)*100,0)</f>
        <v>0.36176118724902118</v>
      </c>
      <c r="Q48" s="18">
        <f t="shared" ref="Q48:Q54" si="55">IF(Q$6-O$6 &lt;&gt; 0,(EXP(LN(Q10/O10)/(Q$6-O$6))-1)*100,0)</f>
        <v>4.2091628079732324E-2</v>
      </c>
      <c r="S48" s="18">
        <f t="shared" ref="S48:U48" si="56">IF($F$6-$D$6 &lt;&gt; 0,(EXP(LN(1+(S28/100))/($F$6-$D$6))-1)*100,0)</f>
        <v>4.2091628079732324E-2</v>
      </c>
      <c r="T48" s="18">
        <f t="shared" si="56"/>
        <v>2.1466323218576333</v>
      </c>
      <c r="U48" s="18">
        <f t="shared" si="56"/>
        <v>2.1779224654829843</v>
      </c>
      <c r="W48" t="str">
        <f>$A$10</f>
        <v>Associate professional occupations</v>
      </c>
      <c r="X48" s="18">
        <f t="shared" si="47"/>
        <v>2.5060142808592589</v>
      </c>
      <c r="Y48" s="18">
        <f t="shared" si="48"/>
        <v>3.4700234147970743</v>
      </c>
      <c r="Z48" s="18">
        <f t="shared" si="49"/>
        <v>3.7197619855769748</v>
      </c>
      <c r="AA48" s="18">
        <f t="shared" si="50"/>
        <v>1.5587853570856902</v>
      </c>
      <c r="AB48" s="18">
        <f t="shared" ref="AB48:AB54" si="57">IF(AB$6-Z$6 &lt;&gt; 0,(EXP(LN(AB10/Z10)/(AB$6-Z$6))-1)*100,0)</f>
        <v>2.2740614014753247</v>
      </c>
      <c r="AD48" s="18">
        <f t="shared" ref="AD48:AF48" si="58">IF($F$6-$D$6 &lt;&gt; 0,(EXP(LN(1+(AD28/100))/($F$6-$D$6))-1)*100,0)</f>
        <v>2.2740614014753247</v>
      </c>
      <c r="AE48" s="18">
        <f t="shared" si="58"/>
        <v>3.5982067946071172</v>
      </c>
      <c r="AF48" s="18">
        <f t="shared" si="58"/>
        <v>5.0722726086616543</v>
      </c>
    </row>
    <row r="49" spans="1:32" x14ac:dyDescent="0.2">
      <c r="A49" t="str">
        <f>$A$11</f>
        <v>Administrative and secretarial occupations</v>
      </c>
      <c r="B49" s="18">
        <f t="shared" si="42"/>
        <v>-1.6440707836644641</v>
      </c>
      <c r="C49" s="18">
        <f t="shared" si="42"/>
        <v>3.028664649641466</v>
      </c>
      <c r="D49" s="18">
        <f t="shared" si="42"/>
        <v>0.60301941403129167</v>
      </c>
      <c r="E49" s="18">
        <f t="shared" si="42"/>
        <v>-0.60841990752349417</v>
      </c>
      <c r="F49" s="18">
        <f t="shared" si="54"/>
        <v>-0.20623641259428505</v>
      </c>
      <c r="H49" s="18">
        <f t="shared" si="51"/>
        <v>-0.20623641259428505</v>
      </c>
      <c r="I49" s="18">
        <f t="shared" si="51"/>
        <v>2.776319785145076</v>
      </c>
      <c r="J49" s="18">
        <f t="shared" si="51"/>
        <v>2.6364460276947499</v>
      </c>
      <c r="L49" t="str">
        <f>$A$11</f>
        <v>Administrative and secretarial occupations</v>
      </c>
      <c r="M49" s="18">
        <f t="shared" si="43"/>
        <v>-2.423846838346988</v>
      </c>
      <c r="N49" s="18">
        <f t="shared" si="44"/>
        <v>17.421417370425818</v>
      </c>
      <c r="O49" s="18">
        <f t="shared" si="45"/>
        <v>1.6699287456187317</v>
      </c>
      <c r="P49" s="18">
        <f t="shared" si="46"/>
        <v>1.2495420326619211</v>
      </c>
      <c r="Q49" s="18">
        <f t="shared" si="55"/>
        <v>1.3894774453302894</v>
      </c>
      <c r="S49" s="18">
        <f t="shared" ref="S49:U49" si="59">IF($F$6-$D$6 &lt;&gt; 0,(EXP(LN(1+(S29/100))/($F$6-$D$6))-1)*100,0)</f>
        <v>1.3894774453302894</v>
      </c>
      <c r="T49" s="18">
        <f t="shared" si="59"/>
        <v>2.3956198777501214</v>
      </c>
      <c r="U49" s="18">
        <f t="shared" si="59"/>
        <v>3.4211216943850653</v>
      </c>
      <c r="W49" t="str">
        <f>$A$11</f>
        <v>Administrative and secretarial occupations</v>
      </c>
      <c r="X49" s="18">
        <f t="shared" si="47"/>
        <v>-1.3606263066363589</v>
      </c>
      <c r="Y49" s="18">
        <f t="shared" si="48"/>
        <v>-2.0630081238348308</v>
      </c>
      <c r="Z49" s="18">
        <f t="shared" si="49"/>
        <v>0.13648466616227317</v>
      </c>
      <c r="AA49" s="18">
        <f t="shared" si="50"/>
        <v>-1.5751272441591135</v>
      </c>
      <c r="AB49" s="18">
        <f t="shared" si="57"/>
        <v>-1.0078655760759725</v>
      </c>
      <c r="AD49" s="18">
        <f t="shared" ref="AD49:AF49" si="60">IF($F$6-$D$6 &lt;&gt; 0,(EXP(LN(1+(AD29/100))/($F$6-$D$6))-1)*100,0)</f>
        <v>-1.0078655760759725</v>
      </c>
      <c r="AE49" s="18">
        <f t="shared" si="60"/>
        <v>2.9320105844093725</v>
      </c>
      <c r="AF49" s="18">
        <f t="shared" si="60"/>
        <v>2.2765095587260475</v>
      </c>
    </row>
    <row r="50" spans="1:32" x14ac:dyDescent="0.2">
      <c r="A50" t="str">
        <f>$A$12</f>
        <v>Skilled trades occupations</v>
      </c>
      <c r="B50" s="18">
        <f t="shared" si="42"/>
        <v>0.84217776224870811</v>
      </c>
      <c r="C50" s="18">
        <f t="shared" si="42"/>
        <v>-14.813503423411234</v>
      </c>
      <c r="D50" s="18">
        <f t="shared" si="42"/>
        <v>-0.2292005649765172</v>
      </c>
      <c r="E50" s="18">
        <f t="shared" si="42"/>
        <v>-0.7791122642262116</v>
      </c>
      <c r="F50" s="18">
        <f t="shared" si="54"/>
        <v>-0.59614596721232482</v>
      </c>
      <c r="H50" s="18">
        <f t="shared" si="51"/>
        <v>-0.59614596721232482</v>
      </c>
      <c r="I50" s="18">
        <f t="shared" si="51"/>
        <v>2.2827474042161899</v>
      </c>
      <c r="J50" s="18">
        <f t="shared" si="51"/>
        <v>1.8534060028162713</v>
      </c>
      <c r="L50" t="str">
        <f>$A$12</f>
        <v>Skilled trades occupations</v>
      </c>
      <c r="M50" s="18">
        <f t="shared" si="43"/>
        <v>0.94752287017179082</v>
      </c>
      <c r="N50" s="18">
        <f t="shared" si="44"/>
        <v>-16.760309162208642</v>
      </c>
      <c r="O50" s="18">
        <f t="shared" si="45"/>
        <v>-0.38962644400321045</v>
      </c>
      <c r="P50" s="18">
        <f t="shared" si="46"/>
        <v>-0.95097668545761627</v>
      </c>
      <c r="Q50" s="18">
        <f t="shared" si="55"/>
        <v>-0.76421231787906496</v>
      </c>
      <c r="S50" s="18">
        <f t="shared" ref="S50:U50" si="61">IF($F$6-$D$6 &lt;&gt; 0,(EXP(LN(1+(S30/100))/($F$6-$D$6))-1)*100,0)</f>
        <v>-0.76421231787906496</v>
      </c>
      <c r="T50" s="18">
        <f t="shared" si="61"/>
        <v>2.154242275741991</v>
      </c>
      <c r="U50" s="18">
        <f t="shared" si="61"/>
        <v>1.5956588484693945</v>
      </c>
      <c r="W50" t="str">
        <f>$A$12</f>
        <v>Skilled trades occupations</v>
      </c>
      <c r="X50" s="18">
        <f t="shared" si="47"/>
        <v>-0.35184822700345952</v>
      </c>
      <c r="Y50" s="18">
        <f t="shared" si="48"/>
        <v>7.980797871129286</v>
      </c>
      <c r="Z50" s="18">
        <f t="shared" si="49"/>
        <v>1.1740942265110688</v>
      </c>
      <c r="AA50" s="18">
        <f t="shared" si="50"/>
        <v>0.56037326410280919</v>
      </c>
      <c r="AB50" s="18">
        <f t="shared" si="57"/>
        <v>0.76453215189407064</v>
      </c>
      <c r="AD50" s="18">
        <f t="shared" ref="AD50:AF50" si="62">IF($F$6-$D$6 &lt;&gt; 0,(EXP(LN(1+(AD30/100))/($F$6-$D$6))-1)*100,0)</f>
        <v>0.76453215189407064</v>
      </c>
      <c r="AE50" s="18">
        <f t="shared" si="62"/>
        <v>3.3507598259957305</v>
      </c>
      <c r="AF50" s="18">
        <f t="shared" si="62"/>
        <v>3.842649039874213</v>
      </c>
    </row>
    <row r="51" spans="1:32" x14ac:dyDescent="0.2">
      <c r="A51" t="str">
        <f>$A$13</f>
        <v>Caring, leisure and other service occupations</v>
      </c>
      <c r="B51" s="18">
        <f t="shared" si="42"/>
        <v>0.58185536954922235</v>
      </c>
      <c r="C51" s="18">
        <f t="shared" si="42"/>
        <v>-4.3136310811358047</v>
      </c>
      <c r="D51" s="18">
        <f t="shared" si="42"/>
        <v>0.35751275305466734</v>
      </c>
      <c r="E51" s="18">
        <f t="shared" si="42"/>
        <v>0.63542011450907765</v>
      </c>
      <c r="F51" s="18">
        <f t="shared" si="54"/>
        <v>0.5426989242386604</v>
      </c>
      <c r="H51" s="18">
        <f t="shared" si="51"/>
        <v>0.5426989242386604</v>
      </c>
      <c r="I51" s="18">
        <f t="shared" si="51"/>
        <v>3.0858172419685692</v>
      </c>
      <c r="J51" s="18">
        <f t="shared" si="51"/>
        <v>3.4453294962343728</v>
      </c>
      <c r="L51" t="str">
        <f>$A$13</f>
        <v>Caring, leisure and other service occupations</v>
      </c>
      <c r="M51" s="18">
        <f t="shared" si="43"/>
        <v>0.74853967016044187</v>
      </c>
      <c r="N51" s="18">
        <f t="shared" si="44"/>
        <v>-3.5766165616859524</v>
      </c>
      <c r="O51" s="18">
        <f t="shared" si="45"/>
        <v>1.5864953325657183</v>
      </c>
      <c r="P51" s="18">
        <f t="shared" si="46"/>
        <v>0.99659915221128603</v>
      </c>
      <c r="Q51" s="18">
        <f t="shared" si="55"/>
        <v>1.1928496233065022</v>
      </c>
      <c r="S51" s="18">
        <f t="shared" ref="S51:U51" si="63">IF($F$6-$D$6 &lt;&gt; 0,(EXP(LN(1+(S31/100))/($F$6-$D$6))-1)*100,0)</f>
        <v>1.1928496233065022</v>
      </c>
      <c r="T51" s="18">
        <f t="shared" si="63"/>
        <v>2.6680930663554925</v>
      </c>
      <c r="U51" s="18">
        <f t="shared" si="63"/>
        <v>3.5150434641154416</v>
      </c>
      <c r="W51" t="str">
        <f>$A$13</f>
        <v>Caring, leisure and other service occupations</v>
      </c>
      <c r="X51" s="18">
        <f t="shared" si="47"/>
        <v>0.55197224651901688</v>
      </c>
      <c r="Y51" s="18">
        <f t="shared" si="48"/>
        <v>-4.446409357117453</v>
      </c>
      <c r="Z51" s="18">
        <f t="shared" si="49"/>
        <v>0.1274960576514772</v>
      </c>
      <c r="AA51" s="18">
        <f t="shared" si="50"/>
        <v>0.56345141270153221</v>
      </c>
      <c r="AB51" s="18">
        <f t="shared" si="57"/>
        <v>0.41792246248302245</v>
      </c>
      <c r="AD51" s="18">
        <f t="shared" ref="AD51:AF51" si="64">IF($F$6-$D$6 &lt;&gt; 0,(EXP(LN(1+(AD31/100))/($F$6-$D$6))-1)*100,0)</f>
        <v>0.41792246248302245</v>
      </c>
      <c r="AE51" s="18">
        <f t="shared" si="64"/>
        <v>3.1592739142567661</v>
      </c>
      <c r="AF51" s="18">
        <f t="shared" si="64"/>
        <v>3.4325847687291633</v>
      </c>
    </row>
    <row r="52" spans="1:32" x14ac:dyDescent="0.2">
      <c r="A52" t="str">
        <f>$A$14</f>
        <v>Sales and customer service occupations</v>
      </c>
      <c r="B52" s="18">
        <f t="shared" si="42"/>
        <v>-2.1003369331350275</v>
      </c>
      <c r="C52" s="18">
        <f t="shared" si="42"/>
        <v>-1.2857596190248399</v>
      </c>
      <c r="D52" s="18">
        <f t="shared" si="42"/>
        <v>0.39662015406096707</v>
      </c>
      <c r="E52" s="18">
        <f t="shared" si="42"/>
        <v>0.13528251272973968</v>
      </c>
      <c r="F52" s="18">
        <f t="shared" si="54"/>
        <v>0.22231938609191815</v>
      </c>
      <c r="H52" s="18">
        <f t="shared" si="51"/>
        <v>0.22231938609191815</v>
      </c>
      <c r="I52" s="18">
        <f t="shared" si="51"/>
        <v>2.5673539869838002</v>
      </c>
      <c r="J52" s="18">
        <f t="shared" si="51"/>
        <v>2.7240186168720149</v>
      </c>
      <c r="L52" t="str">
        <f>$A$14</f>
        <v>Sales and customer service occupations</v>
      </c>
      <c r="M52" s="18">
        <f t="shared" si="43"/>
        <v>-1.442710810244785</v>
      </c>
      <c r="N52" s="18">
        <f t="shared" si="44"/>
        <v>1.7065087785898436</v>
      </c>
      <c r="O52" s="18">
        <f t="shared" si="45"/>
        <v>1.2212174856385705</v>
      </c>
      <c r="P52" s="18">
        <f t="shared" si="46"/>
        <v>0.3674544299862248</v>
      </c>
      <c r="Q52" s="18">
        <f t="shared" si="55"/>
        <v>0.65123897072012493</v>
      </c>
      <c r="S52" s="18">
        <f t="shared" ref="S52:U52" si="65">IF($F$6-$D$6 &lt;&gt; 0,(EXP(LN(1+(S32/100))/($F$6-$D$6))-1)*100,0)</f>
        <v>0.65123897072012493</v>
      </c>
      <c r="T52" s="18">
        <f t="shared" si="65"/>
        <v>2.0434073048961388</v>
      </c>
      <c r="U52" s="18">
        <f t="shared" si="65"/>
        <v>2.5397804263043611</v>
      </c>
      <c r="W52" t="str">
        <f>$A$14</f>
        <v>Sales and customer service occupations</v>
      </c>
      <c r="X52" s="18">
        <f t="shared" si="47"/>
        <v>-2.5546535820707761</v>
      </c>
      <c r="Y52" s="18">
        <f t="shared" si="48"/>
        <v>-3.4123946485824841</v>
      </c>
      <c r="Z52" s="18">
        <f t="shared" si="49"/>
        <v>-0.23869930036719555</v>
      </c>
      <c r="AA52" s="18">
        <f t="shared" si="50"/>
        <v>-5.5143340131946772E-2</v>
      </c>
      <c r="AB52" s="18">
        <f t="shared" si="57"/>
        <v>-0.11636615556438468</v>
      </c>
      <c r="AD52" s="18">
        <f t="shared" ref="AD52:AF52" si="66">IF($F$6-$D$6 &lt;&gt; 0,(EXP(LN(1+(AD32/100))/($F$6-$D$6))-1)*100,0)</f>
        <v>-0.11636615556438468</v>
      </c>
      <c r="AE52" s="18">
        <f t="shared" si="66"/>
        <v>2.9363106685825535</v>
      </c>
      <c r="AF52" s="18">
        <f t="shared" si="66"/>
        <v>2.858932947687931</v>
      </c>
    </row>
    <row r="53" spans="1:32" x14ac:dyDescent="0.2">
      <c r="A53" t="str">
        <f>$A$15</f>
        <v>Process, plant and machine operatives</v>
      </c>
      <c r="B53" s="18">
        <f t="shared" si="42"/>
        <v>1.650561606089096</v>
      </c>
      <c r="C53" s="18">
        <f t="shared" si="42"/>
        <v>-12.59494088310057</v>
      </c>
      <c r="D53" s="18">
        <f t="shared" si="42"/>
        <v>1.1167086495253775</v>
      </c>
      <c r="E53" s="18">
        <f t="shared" si="42"/>
        <v>-0.20205741451746473</v>
      </c>
      <c r="F53" s="18">
        <f t="shared" si="54"/>
        <v>0.23560906983954855</v>
      </c>
      <c r="H53" s="18">
        <f t="shared" si="51"/>
        <v>0.23560906983954855</v>
      </c>
      <c r="I53" s="18">
        <f t="shared" si="51"/>
        <v>2.7391829628835573</v>
      </c>
      <c r="J53" s="18">
        <f t="shared" si="51"/>
        <v>2.901459265109585</v>
      </c>
      <c r="L53" t="str">
        <f>$A$15</f>
        <v>Process, plant and machine operatives</v>
      </c>
      <c r="M53" s="18">
        <f t="shared" si="43"/>
        <v>1.6853608044005819</v>
      </c>
      <c r="N53" s="18">
        <f t="shared" si="44"/>
        <v>-12.53142418790395</v>
      </c>
      <c r="O53" s="18">
        <f t="shared" si="45"/>
        <v>0.7001586555796635</v>
      </c>
      <c r="P53" s="18">
        <f t="shared" si="46"/>
        <v>-0.30355757818164575</v>
      </c>
      <c r="Q53" s="18">
        <f t="shared" si="55"/>
        <v>2.9897944804346821E-2</v>
      </c>
      <c r="S53" s="18">
        <f t="shared" ref="S53:U53" si="67">IF($F$6-$D$6 &lt;&gt; 0,(EXP(LN(1+(S33/100))/($F$6-$D$6))-1)*100,0)</f>
        <v>2.9897944804346821E-2</v>
      </c>
      <c r="T53" s="18">
        <f t="shared" si="67"/>
        <v>2.6396016563422275</v>
      </c>
      <c r="U53" s="18">
        <f t="shared" si="67"/>
        <v>2.6603759207716182</v>
      </c>
      <c r="W53" t="str">
        <f>$A$15</f>
        <v>Process, plant and machine operatives</v>
      </c>
      <c r="X53" s="18">
        <f t="shared" si="47"/>
        <v>1.3886162364737054</v>
      </c>
      <c r="Y53" s="18">
        <f t="shared" si="48"/>
        <v>-13.076560592214504</v>
      </c>
      <c r="Z53" s="18">
        <f t="shared" si="49"/>
        <v>4.0890055580619311</v>
      </c>
      <c r="AA53" s="18">
        <f t="shared" si="50"/>
        <v>0.43279539690672664</v>
      </c>
      <c r="AB53" s="18">
        <f t="shared" si="57"/>
        <v>1.6370349690102426</v>
      </c>
      <c r="AD53" s="18">
        <f t="shared" ref="AD53:AF53" si="68">IF($F$6-$D$6 &lt;&gt; 0,(EXP(LN(1+(AD33/100))/($F$6-$D$6))-1)*100,0)</f>
        <v>1.6370349690102426</v>
      </c>
      <c r="AE53" s="18">
        <f t="shared" si="68"/>
        <v>3.4576120170689784</v>
      </c>
      <c r="AF53" s="18">
        <f t="shared" si="68"/>
        <v>4.5201162239898229</v>
      </c>
    </row>
    <row r="54" spans="1:32" x14ac:dyDescent="0.2">
      <c r="A54" t="str">
        <f>$A$16</f>
        <v>Elementary occupations</v>
      </c>
      <c r="B54" s="18">
        <f t="shared" si="42"/>
        <v>-0.66188866036128724</v>
      </c>
      <c r="C54" s="18">
        <f t="shared" si="42"/>
        <v>-10.533808546393153</v>
      </c>
      <c r="D54" s="18">
        <f t="shared" si="42"/>
        <v>0.99321842507504865</v>
      </c>
      <c r="E54" s="18">
        <f t="shared" si="42"/>
        <v>-0.32918078729560207</v>
      </c>
      <c r="F54" s="18">
        <f t="shared" si="54"/>
        <v>0.10968373228450456</v>
      </c>
      <c r="H54" s="18">
        <f t="shared" si="51"/>
        <v>0.10968373228450456</v>
      </c>
      <c r="I54" s="18">
        <f t="shared" si="51"/>
        <v>2.7403428201082214</v>
      </c>
      <c r="J54" s="18">
        <f t="shared" si="51"/>
        <v>2.8156568153460571</v>
      </c>
      <c r="L54" t="str">
        <f>$A$16</f>
        <v>Elementary occupations</v>
      </c>
      <c r="M54" s="18">
        <f t="shared" si="43"/>
        <v>-1.7949994896914179</v>
      </c>
      <c r="N54" s="18">
        <f t="shared" si="44"/>
        <v>-7.8774258052382589</v>
      </c>
      <c r="O54" s="18">
        <f t="shared" si="45"/>
        <v>1.6767551759282684</v>
      </c>
      <c r="P54" s="18">
        <f t="shared" si="46"/>
        <v>-0.26345050185337948</v>
      </c>
      <c r="Q54" s="18">
        <f t="shared" si="55"/>
        <v>0.37913575476395955</v>
      </c>
      <c r="S54" s="18">
        <f t="shared" ref="S54:U54" si="69">IF($F$6-$D$6 &lt;&gt; 0,(EXP(LN(1+(S34/100))/($F$6-$D$6))-1)*100,0)</f>
        <v>0.37913575476395955</v>
      </c>
      <c r="T54" s="18">
        <f t="shared" si="69"/>
        <v>2.3230266714826531</v>
      </c>
      <c r="U54" s="18">
        <f t="shared" si="69"/>
        <v>2.6000276710422376</v>
      </c>
      <c r="W54" t="str">
        <f>$A$16</f>
        <v>Elementary occupations</v>
      </c>
      <c r="X54" s="18">
        <f t="shared" si="47"/>
        <v>0.69032108335462805</v>
      </c>
      <c r="Y54" s="18">
        <f t="shared" si="48"/>
        <v>-13.511919720629727</v>
      </c>
      <c r="Z54" s="18">
        <f t="shared" si="49"/>
        <v>0.15194752962546243</v>
      </c>
      <c r="AA54" s="18">
        <f t="shared" si="50"/>
        <v>-0.41441162374022955</v>
      </c>
      <c r="AB54" s="18">
        <f t="shared" si="57"/>
        <v>-0.22598199891252779</v>
      </c>
      <c r="AD54" s="18">
        <f t="shared" ref="AD54:AF54" si="70">IF($F$6-$D$6 &lt;&gt; 0,(EXP(LN(1+(AD34/100))/($F$6-$D$6))-1)*100,0)</f>
        <v>-0.22598199891252779</v>
      </c>
      <c r="AE54" s="18">
        <f t="shared" si="70"/>
        <v>3.2094642346893298</v>
      </c>
      <c r="AF54" s="18">
        <f t="shared" si="70"/>
        <v>3.0651230922017936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1.0830238020725247</v>
      </c>
      <c r="C56" s="26">
        <f>IF(D$6-C$6 &lt;&gt; 0,(EXP(LN(D18/C18)/(D$6-C$6))-1)*100,0)</f>
        <v>-2.6854853299247194</v>
      </c>
      <c r="D56" s="26">
        <f>IF(E$6-D$6 &lt;&gt; 0,(EXP(LN(E18/D18)/(E$6-D$6))-1)*100,0)</f>
        <v>0.67441639592689118</v>
      </c>
      <c r="E56" s="26">
        <f>IF(F$6-E$6 &lt;&gt; 0,(EXP(LN(F18/E18)/(F$6-E$6))-1)*100,0)</f>
        <v>0.34032016372831375</v>
      </c>
      <c r="F56" s="26">
        <f t="shared" si="54"/>
        <v>0.45156220068820474</v>
      </c>
      <c r="H56" s="26">
        <f t="shared" si="51"/>
        <v>0.45156220068820474</v>
      </c>
      <c r="I56" s="26">
        <f t="shared" ref="I56" si="71">IF($F$6-$D$6 &lt;&gt; 0,(EXP(LN(1+(I36/100))/($F$6-$D$6))-1)*100,0)</f>
        <v>2.746930364582445</v>
      </c>
      <c r="J56" s="26">
        <f t="shared" ref="J56" si="72">IF($F$6-$D$6 &lt;&gt; 0,(EXP(LN(1+(J36/100))/($F$6-$D$6))-1)*100,0)</f>
        <v>3.0591579631893184</v>
      </c>
      <c r="L56" s="24" t="str">
        <f>$A$18</f>
        <v>All occupations</v>
      </c>
      <c r="M56" s="26">
        <f>IF(N$6-M$6 &lt;&gt; 0,(EXP(LN(N18/M18)/(N$6-M$6))-1)*100,0)</f>
        <v>1.1437488724700851</v>
      </c>
      <c r="N56" s="26">
        <f>IF(O$6-N$6 &lt;&gt; 0,(EXP(LN(O18/N18)/(O$6-N$6))-1)*100,0)</f>
        <v>-3.9440422912897399</v>
      </c>
      <c r="O56" s="26">
        <f>IF(P$6-O$6 &lt;&gt; 0,(EXP(LN(P18/O18)/(P$6-O$6))-1)*100,0)</f>
        <v>0.623786096170309</v>
      </c>
      <c r="P56" s="26">
        <f>IF(Q$6-P$6 &lt;&gt; 0,(EXP(LN(Q18/P18)/(Q$6-P$6))-1)*100,0)</f>
        <v>0.2339001533571361</v>
      </c>
      <c r="Q56" s="26">
        <f t="shared" ref="Q56" si="73">IF(Q$6-O$6 &lt;&gt; 0,(EXP(LN(Q18/O18)/(Q$6-O$6))-1)*100,0)</f>
        <v>0.3636939904666292</v>
      </c>
      <c r="S56" s="26">
        <f t="shared" ref="S56:U56" si="74">IF($F$6-$D$6 &lt;&gt; 0,(EXP(LN(1+(S36/100))/($F$6-$D$6))-1)*100,0)</f>
        <v>0.3636939904666292</v>
      </c>
      <c r="T56" s="26">
        <f t="shared" si="74"/>
        <v>2.3502655459472832</v>
      </c>
      <c r="U56" s="26">
        <f t="shared" si="74"/>
        <v>2.6149339914371073</v>
      </c>
      <c r="W56" s="24" t="str">
        <f>$A$18</f>
        <v>All occupations</v>
      </c>
      <c r="X56" s="26">
        <f>IF(Y$6-X$6 &lt;&gt; 0,(EXP(LN(Y18/X18)/(Y$6-X$6))-1)*100,0)</f>
        <v>1.0111762150902592</v>
      </c>
      <c r="Y56" s="26">
        <f>IF(Z$6-Y$6 &lt;&gt; 0,(EXP(LN(Z18/Y18)/(Z$6-Y$6))-1)*100,0)</f>
        <v>-1.1915179279521571</v>
      </c>
      <c r="Z56" s="26">
        <f>IF(AA$6-Z$6 &lt;&gt; 0,(EXP(LN(AA18/Z18)/(AA$6-Z$6))-1)*100,0)</f>
        <v>0.73271645622350334</v>
      </c>
      <c r="AA56" s="26">
        <f>IF(AB$6-AA$6 &lt;&gt; 0,(EXP(LN(AB18/AA18)/(AB$6-AA$6))-1)*100,0)</f>
        <v>0.46122517397766405</v>
      </c>
      <c r="AB56" s="26">
        <f t="shared" ref="AB56" si="75">IF(AB$6-Z$6 &lt;&gt; 0,(EXP(LN(AB18/Z18)/(AB$6-Z$6))-1)*100,0)</f>
        <v>0.55164086898842335</v>
      </c>
      <c r="AD56" s="26">
        <f t="shared" ref="AD56:AF56" si="76">IF($F$6-$D$6 &lt;&gt; 0,(EXP(LN(1+(AD36/100))/($F$6-$D$6))-1)*100,0)</f>
        <v>0.55164086898842335</v>
      </c>
      <c r="AE56" s="26">
        <f t="shared" si="76"/>
        <v>3.1795231821205805</v>
      </c>
      <c r="AF56" s="26">
        <f t="shared" si="76"/>
        <v>3.5405389894067385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3.4832047646067714</v>
      </c>
      <c r="C64" s="27">
        <f t="shared" si="77"/>
        <v>0.91381259072679555</v>
      </c>
      <c r="D64" s="27">
        <f t="shared" si="77"/>
        <v>-1.5565330531713855</v>
      </c>
      <c r="E64" s="27">
        <f t="shared" si="77"/>
        <v>3.2111506487853561</v>
      </c>
      <c r="F64" s="27">
        <f>F8-D8</f>
        <v>1.6546175956139706</v>
      </c>
      <c r="L64" t="str">
        <f>$A$8</f>
        <v>Managers, directors and senior officials</v>
      </c>
      <c r="M64" s="27">
        <f t="shared" ref="M64:M72" si="78">N8-M8</f>
        <v>2.0701593101536986</v>
      </c>
      <c r="N64" s="27">
        <f t="shared" ref="N64:N72" si="79">O8-N8</f>
        <v>-0.11082402624272802</v>
      </c>
      <c r="O64" s="27">
        <f t="shared" ref="O64:O72" si="80">P8-O8</f>
        <v>-1.1479339756509894</v>
      </c>
      <c r="P64" s="27">
        <f t="shared" ref="P64:P72" si="81">Q8-P8</f>
        <v>1.4139483405180258</v>
      </c>
      <c r="Q64" s="27">
        <f>Q8-O8</f>
        <v>0.26601436486703633</v>
      </c>
      <c r="W64" t="str">
        <f>$A$8</f>
        <v>Managers, directors and senior officials</v>
      </c>
      <c r="X64" s="27">
        <f t="shared" ref="X64:X72" si="82">Y8-X8</f>
        <v>1.4130454544530462</v>
      </c>
      <c r="Y64" s="27">
        <f t="shared" ref="Y64:Y72" si="83">Z8-Y8</f>
        <v>1.0246366169694934</v>
      </c>
      <c r="Z64" s="27">
        <f t="shared" ref="Z64:Z72" si="84">AA8-Z8</f>
        <v>-0.40859907752035163</v>
      </c>
      <c r="AA64" s="27">
        <f t="shared" ref="AA64:AA72" si="85">AB8-AA8</f>
        <v>1.7972023082673161</v>
      </c>
      <c r="AB64" s="27">
        <f>AB8-Z8</f>
        <v>1.3886032307469645</v>
      </c>
    </row>
    <row r="65" spans="1:31" x14ac:dyDescent="0.2">
      <c r="A65" t="str">
        <f>$A$9</f>
        <v>Professional occupations</v>
      </c>
      <c r="B65" s="27">
        <f t="shared" si="77"/>
        <v>9.1982446638785547</v>
      </c>
      <c r="C65" s="27">
        <f t="shared" si="77"/>
        <v>3.0575581880867873</v>
      </c>
      <c r="D65" s="27">
        <f t="shared" si="77"/>
        <v>4.734602329311727</v>
      </c>
      <c r="E65" s="27">
        <f t="shared" si="77"/>
        <v>7.8990288248824214</v>
      </c>
      <c r="F65" s="27">
        <f t="shared" ref="F65:F72" si="86">F9-D9</f>
        <v>12.633631154194148</v>
      </c>
      <c r="L65" t="str">
        <f>$A$9</f>
        <v>Professional occupations</v>
      </c>
      <c r="M65" s="27">
        <f t="shared" si="78"/>
        <v>4.4447077483940625</v>
      </c>
      <c r="N65" s="27">
        <f t="shared" si="79"/>
        <v>1.762209734788911</v>
      </c>
      <c r="O65" s="27">
        <f t="shared" si="80"/>
        <v>3.6324853379819473</v>
      </c>
      <c r="P65" s="27">
        <f t="shared" si="81"/>
        <v>3.498722648856031</v>
      </c>
      <c r="Q65" s="27">
        <f t="shared" ref="Q65:Q72" si="87">Q9-O9</f>
        <v>7.1312079868379783</v>
      </c>
      <c r="W65" t="str">
        <f>$A$9</f>
        <v>Professional occupations</v>
      </c>
      <c r="X65" s="27">
        <f t="shared" si="82"/>
        <v>4.7535369154844211</v>
      </c>
      <c r="Y65" s="27">
        <f t="shared" si="83"/>
        <v>1.2953484532979331</v>
      </c>
      <c r="Z65" s="27">
        <f t="shared" si="84"/>
        <v>1.1021169913297371</v>
      </c>
      <c r="AA65" s="27">
        <f t="shared" si="85"/>
        <v>4.4003061760263478</v>
      </c>
      <c r="AB65" s="27">
        <f t="shared" ref="AB65:AB72" si="88">AB9-Z9</f>
        <v>5.5024231673560848</v>
      </c>
    </row>
    <row r="66" spans="1:31" x14ac:dyDescent="0.2">
      <c r="A66" t="str">
        <f>$A$10</f>
        <v>Associate professional occupations</v>
      </c>
      <c r="B66" s="27">
        <f t="shared" si="77"/>
        <v>3.0656406789621755</v>
      </c>
      <c r="C66" s="27">
        <f t="shared" si="77"/>
        <v>1.2196081660714597</v>
      </c>
      <c r="D66" s="27">
        <f t="shared" si="77"/>
        <v>3.1213407078992006</v>
      </c>
      <c r="E66" s="27">
        <f t="shared" si="77"/>
        <v>4.5893323919064741</v>
      </c>
      <c r="F66" s="27">
        <f t="shared" si="86"/>
        <v>7.7106730998056747</v>
      </c>
      <c r="L66" t="str">
        <f>$A$10</f>
        <v>Associate professional occupations</v>
      </c>
      <c r="M66" s="27">
        <f t="shared" si="78"/>
        <v>1.3467936942045533</v>
      </c>
      <c r="N66" s="27">
        <f t="shared" si="79"/>
        <v>0.58685666508138112</v>
      </c>
      <c r="O66" s="27">
        <f t="shared" si="80"/>
        <v>-0.65875364027800032</v>
      </c>
      <c r="P66" s="27">
        <f t="shared" si="81"/>
        <v>0.80083965833157578</v>
      </c>
      <c r="Q66" s="27">
        <f t="shared" si="87"/>
        <v>0.14208601805357546</v>
      </c>
      <c r="W66" t="str">
        <f>$A$10</f>
        <v>Associate professional occupations</v>
      </c>
      <c r="X66" s="27">
        <f t="shared" si="82"/>
        <v>1.7188469847575973</v>
      </c>
      <c r="Y66" s="27">
        <f t="shared" si="83"/>
        <v>0.63275150099010347</v>
      </c>
      <c r="Z66" s="27">
        <f t="shared" si="84"/>
        <v>3.7800943481771689</v>
      </c>
      <c r="AA66" s="27">
        <f t="shared" si="85"/>
        <v>3.7884927335749268</v>
      </c>
      <c r="AB66" s="27">
        <f t="shared" si="88"/>
        <v>7.5685870817520957</v>
      </c>
    </row>
    <row r="67" spans="1:31" x14ac:dyDescent="0.2">
      <c r="A67" t="str">
        <f>$A$11</f>
        <v>Administrative and secretarial occupations</v>
      </c>
      <c r="B67" s="27">
        <f t="shared" si="77"/>
        <v>-2.4861199565076433</v>
      </c>
      <c r="C67" s="27">
        <f t="shared" si="77"/>
        <v>1.0982963493475921</v>
      </c>
      <c r="D67" s="27">
        <f t="shared" si="77"/>
        <v>1.140159078426592</v>
      </c>
      <c r="E67" s="27">
        <f t="shared" si="77"/>
        <v>-2.2794224003006534</v>
      </c>
      <c r="F67" s="27">
        <f t="shared" si="86"/>
        <v>-1.1392633218740613</v>
      </c>
      <c r="L67" t="str">
        <f>$A$11</f>
        <v>Administrative and secretarial occupations</v>
      </c>
      <c r="M67" s="27">
        <f t="shared" si="78"/>
        <v>-0.97726101175543434</v>
      </c>
      <c r="N67" s="27">
        <f t="shared" si="79"/>
        <v>1.6509150134089943</v>
      </c>
      <c r="O67" s="27">
        <f t="shared" si="80"/>
        <v>0.96063995144336189</v>
      </c>
      <c r="P67" s="27">
        <f t="shared" si="81"/>
        <v>1.598258560726654</v>
      </c>
      <c r="Q67" s="27">
        <f t="shared" si="87"/>
        <v>2.5588985121700158</v>
      </c>
      <c r="W67" t="str">
        <f>$A$11</f>
        <v>Administrative and secretarial occupations</v>
      </c>
      <c r="X67" s="27">
        <f t="shared" si="82"/>
        <v>-1.5088589447522622</v>
      </c>
      <c r="Y67" s="27">
        <f t="shared" si="83"/>
        <v>-0.55261866406140214</v>
      </c>
      <c r="Z67" s="27">
        <f t="shared" si="84"/>
        <v>0.17951912698323014</v>
      </c>
      <c r="AA67" s="27">
        <f t="shared" si="85"/>
        <v>-3.8776809610273055</v>
      </c>
      <c r="AB67" s="27">
        <f t="shared" si="88"/>
        <v>-3.6981618340440754</v>
      </c>
    </row>
    <row r="68" spans="1:31" x14ac:dyDescent="0.2">
      <c r="A68" t="str">
        <f>$A$12</f>
        <v>Skilled trades occupations</v>
      </c>
      <c r="B68" s="27">
        <f t="shared" si="77"/>
        <v>1.3438421254965434</v>
      </c>
      <c r="C68" s="27">
        <f t="shared" si="77"/>
        <v>-6.0343253388247859</v>
      </c>
      <c r="D68" s="27">
        <f t="shared" si="77"/>
        <v>-0.39585540196041791</v>
      </c>
      <c r="E68" s="27">
        <f t="shared" si="77"/>
        <v>-2.5809677515845841</v>
      </c>
      <c r="F68" s="27">
        <f t="shared" si="86"/>
        <v>-2.976823153545002</v>
      </c>
      <c r="L68" t="str">
        <f>$A$12</f>
        <v>Skilled trades occupations</v>
      </c>
      <c r="M68" s="27">
        <f t="shared" si="78"/>
        <v>1.3893535091354252</v>
      </c>
      <c r="N68" s="27">
        <f t="shared" si="79"/>
        <v>-6.2901372370999269</v>
      </c>
      <c r="O68" s="27">
        <f t="shared" si="80"/>
        <v>-0.6038690056883631</v>
      </c>
      <c r="P68" s="27">
        <f t="shared" si="81"/>
        <v>-2.7918411892166795</v>
      </c>
      <c r="Q68" s="27">
        <f t="shared" si="87"/>
        <v>-3.3957101949050426</v>
      </c>
      <c r="W68" t="str">
        <f>$A$12</f>
        <v>Skilled trades occupations</v>
      </c>
      <c r="X68" s="27">
        <f t="shared" si="82"/>
        <v>-4.5511383638911163E-2</v>
      </c>
      <c r="Y68" s="27">
        <f t="shared" si="83"/>
        <v>0.25581189827513828</v>
      </c>
      <c r="Z68" s="27">
        <f t="shared" si="84"/>
        <v>0.20801360372792788</v>
      </c>
      <c r="AA68" s="27">
        <f t="shared" si="85"/>
        <v>0.21087343763210953</v>
      </c>
      <c r="AB68" s="27">
        <f t="shared" si="88"/>
        <v>0.4188870413600374</v>
      </c>
    </row>
    <row r="69" spans="1:31" x14ac:dyDescent="0.2">
      <c r="A69" t="str">
        <f>$A$13</f>
        <v>Caring, leisure and other service occupations</v>
      </c>
      <c r="B69" s="27">
        <f t="shared" si="77"/>
        <v>0.79082211263955315</v>
      </c>
      <c r="C69" s="27">
        <f t="shared" si="77"/>
        <v>-1.4870882299984203</v>
      </c>
      <c r="D69" s="27">
        <f t="shared" si="77"/>
        <v>0.59389635983973932</v>
      </c>
      <c r="E69" s="27">
        <f t="shared" si="77"/>
        <v>2.1958616611147832</v>
      </c>
      <c r="F69" s="27">
        <f t="shared" si="86"/>
        <v>2.7897580209545225</v>
      </c>
      <c r="L69" t="str">
        <f>$A$13</f>
        <v>Caring, leisure and other service occupations</v>
      </c>
      <c r="M69" s="27">
        <f t="shared" si="78"/>
        <v>0.1546671078425037</v>
      </c>
      <c r="N69" s="27">
        <f t="shared" si="79"/>
        <v>-0.18822501442612083</v>
      </c>
      <c r="O69" s="27">
        <f t="shared" si="80"/>
        <v>0.41550444704804423</v>
      </c>
      <c r="P69" s="27">
        <f t="shared" si="81"/>
        <v>0.57232703078186464</v>
      </c>
      <c r="Q69" s="27">
        <f t="shared" si="87"/>
        <v>0.98783147782990888</v>
      </c>
      <c r="W69" t="str">
        <f>$A$13</f>
        <v>Caring, leisure and other service occupations</v>
      </c>
      <c r="X69" s="27">
        <f t="shared" si="82"/>
        <v>0.63615500479704323</v>
      </c>
      <c r="Y69" s="27">
        <f t="shared" si="83"/>
        <v>-1.298863215572279</v>
      </c>
      <c r="Z69" s="27">
        <f t="shared" si="84"/>
        <v>0.17839191279167466</v>
      </c>
      <c r="AA69" s="27">
        <f t="shared" si="85"/>
        <v>1.6235346303329123</v>
      </c>
      <c r="AB69" s="27">
        <f t="shared" si="88"/>
        <v>1.801926543124587</v>
      </c>
    </row>
    <row r="70" spans="1:31" x14ac:dyDescent="0.2">
      <c r="A70" t="str">
        <f>$A$14</f>
        <v>Sales and customer service occupations</v>
      </c>
      <c r="B70" s="27">
        <f t="shared" si="77"/>
        <v>-2.1230140506833841</v>
      </c>
      <c r="C70" s="27">
        <f t="shared" si="77"/>
        <v>-0.30803097138385027</v>
      </c>
      <c r="D70" s="27">
        <f t="shared" si="77"/>
        <v>0.4727202257642027</v>
      </c>
      <c r="E70" s="27">
        <f t="shared" si="77"/>
        <v>0.32831965516238881</v>
      </c>
      <c r="F70" s="27">
        <f t="shared" si="86"/>
        <v>0.80103988092659151</v>
      </c>
      <c r="L70" t="str">
        <f>$A$14</f>
        <v>Sales and customer service occupations</v>
      </c>
      <c r="M70" s="27">
        <f t="shared" si="78"/>
        <v>-0.59569691945090497</v>
      </c>
      <c r="N70" s="27">
        <f t="shared" si="79"/>
        <v>0.16984749929520682</v>
      </c>
      <c r="O70" s="27">
        <f t="shared" si="80"/>
        <v>0.63338750840169311</v>
      </c>
      <c r="P70" s="27">
        <f t="shared" si="81"/>
        <v>0.40183969988669332</v>
      </c>
      <c r="Q70" s="27">
        <f t="shared" si="87"/>
        <v>1.0352272082883864</v>
      </c>
      <c r="W70" t="str">
        <f>$A$14</f>
        <v>Sales and customer service occupations</v>
      </c>
      <c r="X70" s="27">
        <f t="shared" si="82"/>
        <v>-1.5273171312324347</v>
      </c>
      <c r="Y70" s="27">
        <f t="shared" si="83"/>
        <v>-0.47787847067902689</v>
      </c>
      <c r="Z70" s="27">
        <f t="shared" si="84"/>
        <v>-0.16066728263751351</v>
      </c>
      <c r="AA70" s="27">
        <f t="shared" si="85"/>
        <v>-7.3520044724293854E-2</v>
      </c>
      <c r="AB70" s="27">
        <f t="shared" si="88"/>
        <v>-0.23418732736180736</v>
      </c>
    </row>
    <row r="71" spans="1:31" x14ac:dyDescent="0.2">
      <c r="A71" t="str">
        <f>$A$15</f>
        <v>Process, plant and machine operatives</v>
      </c>
      <c r="B71" s="27">
        <f t="shared" si="77"/>
        <v>1.9019971504281123</v>
      </c>
      <c r="C71" s="27">
        <f t="shared" si="77"/>
        <v>-3.7793401232695345</v>
      </c>
      <c r="D71" s="27">
        <f t="shared" si="77"/>
        <v>1.4974961270691978</v>
      </c>
      <c r="E71" s="27">
        <f t="shared" si="77"/>
        <v>-0.55513716943743674</v>
      </c>
      <c r="F71" s="27">
        <f t="shared" si="86"/>
        <v>0.94235895763176103</v>
      </c>
      <c r="L71" t="str">
        <f>$A$15</f>
        <v>Process, plant and machine operatives</v>
      </c>
      <c r="M71" s="27">
        <f t="shared" si="78"/>
        <v>1.7143580189101968</v>
      </c>
      <c r="N71" s="27">
        <f t="shared" si="79"/>
        <v>-3.3221507960679517</v>
      </c>
      <c r="O71" s="27">
        <f t="shared" si="80"/>
        <v>0.8232256309015078</v>
      </c>
      <c r="P71" s="27">
        <f t="shared" si="81"/>
        <v>-0.71901483736057159</v>
      </c>
      <c r="Q71" s="27">
        <f t="shared" si="87"/>
        <v>0.10421079354093621</v>
      </c>
      <c r="W71" t="str">
        <f>$A$15</f>
        <v>Process, plant and machine operatives</v>
      </c>
      <c r="X71" s="27">
        <f t="shared" si="82"/>
        <v>0.18763913151793332</v>
      </c>
      <c r="Y71" s="27">
        <f t="shared" si="83"/>
        <v>-0.45718932720155703</v>
      </c>
      <c r="Z71" s="27">
        <f t="shared" si="84"/>
        <v>0.6742704961676842</v>
      </c>
      <c r="AA71" s="27">
        <f t="shared" si="85"/>
        <v>0.16387766792311664</v>
      </c>
      <c r="AB71" s="27">
        <f t="shared" si="88"/>
        <v>0.83814816409080084</v>
      </c>
    </row>
    <row r="72" spans="1:31" x14ac:dyDescent="0.2">
      <c r="A72" t="str">
        <f>$A$16</f>
        <v>Elementary occupations</v>
      </c>
      <c r="B72" s="27">
        <f t="shared" si="77"/>
        <v>-0.95461748882063091</v>
      </c>
      <c r="C72" s="27">
        <f t="shared" si="77"/>
        <v>-3.73549063075615</v>
      </c>
      <c r="D72" s="27">
        <f t="shared" si="77"/>
        <v>1.6071736268211971</v>
      </c>
      <c r="E72" s="27">
        <f t="shared" si="77"/>
        <v>-1.0811658605288557</v>
      </c>
      <c r="F72" s="27">
        <f t="shared" si="86"/>
        <v>0.52600776629234147</v>
      </c>
      <c r="L72" t="str">
        <f>$A$16</f>
        <v>Elementary occupations</v>
      </c>
      <c r="M72" s="27">
        <f t="shared" si="78"/>
        <v>-1.4084050916755579</v>
      </c>
      <c r="N72" s="27">
        <f t="shared" si="79"/>
        <v>-1.4764969154733727</v>
      </c>
      <c r="O72" s="27">
        <f t="shared" si="80"/>
        <v>1.4969847716621487</v>
      </c>
      <c r="P72" s="27">
        <f t="shared" si="81"/>
        <v>-0.48851589753527946</v>
      </c>
      <c r="Q72" s="27">
        <f t="shared" si="87"/>
        <v>1.0084688741268693</v>
      </c>
      <c r="W72" t="str">
        <f>$A$16</f>
        <v>Elementary occupations</v>
      </c>
      <c r="X72" s="27">
        <f t="shared" si="82"/>
        <v>0.45378760285486308</v>
      </c>
      <c r="Y72" s="27">
        <f t="shared" si="83"/>
        <v>-2.2589937152827666</v>
      </c>
      <c r="Z72" s="27">
        <f t="shared" si="84"/>
        <v>0.11018885515903776</v>
      </c>
      <c r="AA72" s="27">
        <f t="shared" si="85"/>
        <v>-0.59264996299354067</v>
      </c>
      <c r="AB72" s="27">
        <f t="shared" si="88"/>
        <v>-0.48246110783450291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14.220000000000027</v>
      </c>
      <c r="C74" s="29">
        <f t="shared" ref="C74" si="89">D18-C18</f>
        <v>-9.0550000000000637</v>
      </c>
      <c r="D74" s="29">
        <f>E18-D18</f>
        <v>11.215000000000032</v>
      </c>
      <c r="E74" s="29">
        <f>F18-E18</f>
        <v>11.726999999999862</v>
      </c>
      <c r="F74" s="29">
        <f>F18-D18</f>
        <v>22.941999999999894</v>
      </c>
      <c r="L74" s="24" t="str">
        <f>$A$18</f>
        <v>All occupations</v>
      </c>
      <c r="M74" s="29">
        <f>N18-M18</f>
        <v>8.1386763657585277</v>
      </c>
      <c r="N74" s="29">
        <f t="shared" ref="N74" si="90">O18-N18</f>
        <v>-7.2180050767356079</v>
      </c>
      <c r="O74" s="29">
        <f>P18-O18</f>
        <v>5.5516710258213777</v>
      </c>
      <c r="P74" s="29">
        <f>Q18-P18</f>
        <v>4.2865640149883006</v>
      </c>
      <c r="Q74" s="29">
        <f>Q18-O18</f>
        <v>9.8382350408096784</v>
      </c>
      <c r="W74" s="24" t="str">
        <f>$A$18</f>
        <v>All occupations</v>
      </c>
      <c r="X74" s="29">
        <f>Y18-X18</f>
        <v>6.0813236342413006</v>
      </c>
      <c r="Y74" s="29">
        <f t="shared" ref="Y74" si="91">Z18-Y18</f>
        <v>-1.8369949232643705</v>
      </c>
      <c r="Z74" s="29">
        <f>AA18-Z18</f>
        <v>5.6633289741785973</v>
      </c>
      <c r="AA74" s="29">
        <f>AB18-AA18</f>
        <v>7.4404359850115611</v>
      </c>
      <c r="AB74" s="29">
        <f>AB18-Z18</f>
        <v>13.103764959190158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26.820049532700928</v>
      </c>
      <c r="C80" s="11">
        <f t="shared" si="92"/>
        <v>30.303254297307699</v>
      </c>
      <c r="D80" s="11">
        <f t="shared" si="92"/>
        <v>31.217066888034495</v>
      </c>
      <c r="E80" s="11">
        <f t="shared" si="92"/>
        <v>29.660533834863109</v>
      </c>
      <c r="F80" s="11">
        <f t="shared" si="92"/>
        <v>32.871684483648465</v>
      </c>
      <c r="H80" s="40">
        <f>IF(D$6-B$6 &lt;&gt; 0,(EXP(LN(D8/B8)/(D$6-B$6))-1)*100,0)</f>
        <v>3.0828705542899737</v>
      </c>
      <c r="I80" s="40">
        <f t="shared" ref="I80:I88" si="93">F46</f>
        <v>0.34490458042091277</v>
      </c>
      <c r="L80" t="str">
        <f t="shared" ref="L80:Q88" si="94">L8</f>
        <v>Managers, directors and senior officials</v>
      </c>
      <c r="M80" s="11">
        <f t="shared" si="94"/>
        <v>18.190967322885875</v>
      </c>
      <c r="N80" s="11">
        <f t="shared" si="94"/>
        <v>20.261126633039574</v>
      </c>
      <c r="O80" s="11">
        <f t="shared" si="94"/>
        <v>20.150302606796846</v>
      </c>
      <c r="P80" s="11">
        <f t="shared" si="94"/>
        <v>19.002368631145856</v>
      </c>
      <c r="Q80" s="11">
        <f t="shared" si="94"/>
        <v>20.416316971663882</v>
      </c>
      <c r="S80" s="40">
        <f t="shared" ref="S80:S88" si="95">IF(O$6-M$6 &lt;&gt; 0,(EXP(LN(O8/M8)/(O$6-M$6))-1)*100,0)</f>
        <v>2.0669543563781589</v>
      </c>
      <c r="T80" s="40">
        <f t="shared" ref="T80:T88" si="96">Q46</f>
        <v>8.7472412850542192E-2</v>
      </c>
      <c r="W80" t="str">
        <f t="shared" ref="W80:AB88" si="97">W8</f>
        <v>Managers, directors and senior officials</v>
      </c>
      <c r="X80" s="11">
        <f t="shared" si="97"/>
        <v>8.6290822098150866</v>
      </c>
      <c r="Y80" s="11">
        <f t="shared" si="97"/>
        <v>10.042127664268133</v>
      </c>
      <c r="Z80" s="11">
        <f t="shared" si="97"/>
        <v>11.066764281237626</v>
      </c>
      <c r="AA80" s="11">
        <f t="shared" si="97"/>
        <v>10.658165203717274</v>
      </c>
      <c r="AB80" s="11">
        <f t="shared" si="97"/>
        <v>12.455367511984591</v>
      </c>
      <c r="AD80" s="40">
        <f t="shared" ref="AD80:AD88" si="98">IF(Z$6-X$6 &lt;&gt; 0,(EXP(LN(Z8/X8)/(Z$6-X$6))-1)*100,0)</f>
        <v>5.1020557277576817</v>
      </c>
      <c r="AE80" s="40">
        <f t="shared" ref="AE80:AE88" si="99">AB46</f>
        <v>0.79114815228902291</v>
      </c>
    </row>
    <row r="81" spans="1:31" x14ac:dyDescent="0.2">
      <c r="A81" t="str">
        <f t="shared" si="92"/>
        <v>Professional occupations</v>
      </c>
      <c r="B81" s="11">
        <f t="shared" si="92"/>
        <v>56.69685821839434</v>
      </c>
      <c r="C81" s="11">
        <f t="shared" si="92"/>
        <v>65.895102882272894</v>
      </c>
      <c r="D81" s="11">
        <f t="shared" si="92"/>
        <v>68.952661070359682</v>
      </c>
      <c r="E81" s="11">
        <f t="shared" si="92"/>
        <v>73.687263399671409</v>
      </c>
      <c r="F81" s="11">
        <f t="shared" si="92"/>
        <v>81.58629222455383</v>
      </c>
      <c r="H81" s="40">
        <f t="shared" ref="H81:H88" si="100">IF(D$6-B$6 &lt;&gt; 0,(EXP(LN(D9/B9)/(D$6-B$6))-1)*100,0)</f>
        <v>3.9916352699597146</v>
      </c>
      <c r="I81" s="40">
        <f t="shared" si="93"/>
        <v>1.1279206795321572</v>
      </c>
      <c r="L81" t="str">
        <f t="shared" si="94"/>
        <v>Professional occupations</v>
      </c>
      <c r="M81" s="11">
        <f t="shared" si="94"/>
        <v>28.977506003117103</v>
      </c>
      <c r="N81" s="11">
        <f t="shared" si="94"/>
        <v>33.422213751511165</v>
      </c>
      <c r="O81" s="11">
        <f t="shared" si="94"/>
        <v>35.184423486300076</v>
      </c>
      <c r="P81" s="11">
        <f t="shared" si="94"/>
        <v>38.816908824282024</v>
      </c>
      <c r="Q81" s="11">
        <f t="shared" si="94"/>
        <v>42.315631473138055</v>
      </c>
      <c r="S81" s="40">
        <f t="shared" si="95"/>
        <v>3.9579931173202132</v>
      </c>
      <c r="T81" s="40">
        <f t="shared" si="96"/>
        <v>1.2379538978958271</v>
      </c>
      <c r="W81" t="str">
        <f t="shared" si="97"/>
        <v>Professional occupations</v>
      </c>
      <c r="X81" s="11">
        <f t="shared" si="97"/>
        <v>27.719352215277265</v>
      </c>
      <c r="Y81" s="11">
        <f t="shared" si="97"/>
        <v>32.472889130761686</v>
      </c>
      <c r="Z81" s="11">
        <f t="shared" si="97"/>
        <v>33.768237584059619</v>
      </c>
      <c r="AA81" s="11">
        <f t="shared" si="97"/>
        <v>34.870354575389356</v>
      </c>
      <c r="AB81" s="11">
        <f t="shared" si="97"/>
        <v>39.270660751415704</v>
      </c>
      <c r="AD81" s="40">
        <f t="shared" si="98"/>
        <v>4.0267579257295072</v>
      </c>
      <c r="AE81" s="40">
        <f t="shared" si="99"/>
        <v>1.0114613712640441</v>
      </c>
    </row>
    <row r="82" spans="1:31" x14ac:dyDescent="0.2">
      <c r="A82" t="str">
        <f t="shared" si="92"/>
        <v>Associate professional occupations</v>
      </c>
      <c r="B82" s="11">
        <f t="shared" si="92"/>
        <v>37.02030126289236</v>
      </c>
      <c r="C82" s="11">
        <f t="shared" si="92"/>
        <v>40.085941941854536</v>
      </c>
      <c r="D82" s="11">
        <f t="shared" si="92"/>
        <v>41.305550107925995</v>
      </c>
      <c r="E82" s="11">
        <f t="shared" si="92"/>
        <v>44.426890815825196</v>
      </c>
      <c r="F82" s="11">
        <f t="shared" si="92"/>
        <v>49.01622320773167</v>
      </c>
      <c r="H82" s="40">
        <f t="shared" si="100"/>
        <v>2.2147786213526865</v>
      </c>
      <c r="I82" s="40">
        <f t="shared" si="93"/>
        <v>1.1475642610130787</v>
      </c>
      <c r="L82" t="str">
        <f t="shared" si="94"/>
        <v>Associate professional occupations</v>
      </c>
      <c r="M82" s="11">
        <f t="shared" si="94"/>
        <v>20.50435771880543</v>
      </c>
      <c r="N82" s="11">
        <f t="shared" si="94"/>
        <v>21.851151413009983</v>
      </c>
      <c r="O82" s="11">
        <f t="shared" si="94"/>
        <v>22.438008078091364</v>
      </c>
      <c r="P82" s="11">
        <f t="shared" si="94"/>
        <v>21.779254437813364</v>
      </c>
      <c r="Q82" s="11">
        <f t="shared" si="94"/>
        <v>22.58009409614494</v>
      </c>
      <c r="S82" s="40">
        <f t="shared" si="95"/>
        <v>1.8187183489648984</v>
      </c>
      <c r="T82" s="40">
        <f t="shared" si="96"/>
        <v>4.2091628079732324E-2</v>
      </c>
      <c r="W82" t="str">
        <f t="shared" si="97"/>
        <v>Associate professional occupations</v>
      </c>
      <c r="X82" s="11">
        <f t="shared" si="97"/>
        <v>16.515943544086948</v>
      </c>
      <c r="Y82" s="11">
        <f t="shared" si="97"/>
        <v>18.234790528844545</v>
      </c>
      <c r="Z82" s="11">
        <f t="shared" si="97"/>
        <v>18.867542029834649</v>
      </c>
      <c r="AA82" s="11">
        <f t="shared" si="97"/>
        <v>22.647636378011818</v>
      </c>
      <c r="AB82" s="11">
        <f t="shared" si="97"/>
        <v>26.436129111586745</v>
      </c>
      <c r="AD82" s="40">
        <f t="shared" si="98"/>
        <v>2.6980948979878239</v>
      </c>
      <c r="AE82" s="40">
        <f t="shared" si="99"/>
        <v>2.2740614014753247</v>
      </c>
    </row>
    <row r="83" spans="1:31" x14ac:dyDescent="0.2">
      <c r="A83" t="str">
        <f t="shared" si="92"/>
        <v>Administrative and secretarial occupations</v>
      </c>
      <c r="B83" s="11">
        <f t="shared" si="92"/>
        <v>38.749505850935087</v>
      </c>
      <c r="C83" s="11">
        <f t="shared" si="92"/>
        <v>36.263385894427444</v>
      </c>
      <c r="D83" s="11">
        <f t="shared" si="92"/>
        <v>37.361682243775036</v>
      </c>
      <c r="E83" s="11">
        <f t="shared" si="92"/>
        <v>38.501841322201628</v>
      </c>
      <c r="F83" s="11">
        <f t="shared" si="92"/>
        <v>36.222418921900974</v>
      </c>
      <c r="H83" s="40">
        <f t="shared" si="100"/>
        <v>-0.7267932545438005</v>
      </c>
      <c r="I83" s="40">
        <f t="shared" si="93"/>
        <v>-0.20623641259428505</v>
      </c>
      <c r="L83" t="str">
        <f t="shared" si="94"/>
        <v>Administrative and secretarial occupations</v>
      </c>
      <c r="M83" s="11">
        <f t="shared" si="94"/>
        <v>10.453614044956669</v>
      </c>
      <c r="N83" s="11">
        <f t="shared" si="94"/>
        <v>9.4763530332012351</v>
      </c>
      <c r="O83" s="11">
        <f t="shared" si="94"/>
        <v>11.127268046610229</v>
      </c>
      <c r="P83" s="11">
        <f t="shared" si="94"/>
        <v>12.087907998053591</v>
      </c>
      <c r="Q83" s="11">
        <f t="shared" si="94"/>
        <v>13.686166558780245</v>
      </c>
      <c r="S83" s="40">
        <f t="shared" si="95"/>
        <v>1.2568511387848202</v>
      </c>
      <c r="T83" s="40">
        <f t="shared" si="96"/>
        <v>1.3894774453302894</v>
      </c>
      <c r="W83" t="str">
        <f t="shared" si="97"/>
        <v>Administrative and secretarial occupations</v>
      </c>
      <c r="X83" s="11">
        <f t="shared" si="97"/>
        <v>28.295891805978467</v>
      </c>
      <c r="Y83" s="11">
        <f t="shared" si="97"/>
        <v>26.787032861226205</v>
      </c>
      <c r="Z83" s="11">
        <f t="shared" si="97"/>
        <v>26.234414197164803</v>
      </c>
      <c r="AA83" s="11">
        <f t="shared" si="97"/>
        <v>26.413933324148033</v>
      </c>
      <c r="AB83" s="11">
        <f t="shared" si="97"/>
        <v>22.536252363120727</v>
      </c>
      <c r="AD83" s="40">
        <f t="shared" si="98"/>
        <v>-1.5015045043698105</v>
      </c>
      <c r="AE83" s="40">
        <f t="shared" si="99"/>
        <v>-1.0078655760759725</v>
      </c>
    </row>
    <row r="84" spans="1:31" x14ac:dyDescent="0.2">
      <c r="A84" t="str">
        <f t="shared" si="92"/>
        <v>Skilled trades occupations</v>
      </c>
      <c r="B84" s="11">
        <f t="shared" si="92"/>
        <v>39.391459756488722</v>
      </c>
      <c r="C84" s="11">
        <f t="shared" si="92"/>
        <v>40.735301881985265</v>
      </c>
      <c r="D84" s="11">
        <f t="shared" si="92"/>
        <v>34.700976543160479</v>
      </c>
      <c r="E84" s="11">
        <f t="shared" si="92"/>
        <v>34.305121141200061</v>
      </c>
      <c r="F84" s="11">
        <f t="shared" si="92"/>
        <v>31.724153389615477</v>
      </c>
      <c r="H84" s="40">
        <f t="shared" si="100"/>
        <v>-2.5037471733103112</v>
      </c>
      <c r="I84" s="40">
        <f t="shared" si="93"/>
        <v>-0.59614596721232482</v>
      </c>
      <c r="L84" t="str">
        <f t="shared" si="94"/>
        <v>Skilled trades occupations</v>
      </c>
      <c r="M84" s="11">
        <f t="shared" si="94"/>
        <v>36.14060596967304</v>
      </c>
      <c r="N84" s="11">
        <f t="shared" si="94"/>
        <v>37.529959478808465</v>
      </c>
      <c r="O84" s="11">
        <f t="shared" si="94"/>
        <v>31.239822241708538</v>
      </c>
      <c r="P84" s="11">
        <f t="shared" si="94"/>
        <v>30.635953236020175</v>
      </c>
      <c r="Q84" s="11">
        <f t="shared" si="94"/>
        <v>27.844112046803495</v>
      </c>
      <c r="S84" s="40">
        <f t="shared" si="95"/>
        <v>-2.8724073288624252</v>
      </c>
      <c r="T84" s="40">
        <f t="shared" si="96"/>
        <v>-0.76421231787906496</v>
      </c>
      <c r="W84" t="str">
        <f t="shared" si="97"/>
        <v>Skilled trades occupations</v>
      </c>
      <c r="X84" s="11">
        <f t="shared" si="97"/>
        <v>3.2508537868157115</v>
      </c>
      <c r="Y84" s="11">
        <f t="shared" si="97"/>
        <v>3.2053424031768003</v>
      </c>
      <c r="Z84" s="11">
        <f t="shared" si="97"/>
        <v>3.4611543014519386</v>
      </c>
      <c r="AA84" s="11">
        <f t="shared" si="97"/>
        <v>3.6691679051798665</v>
      </c>
      <c r="AB84" s="11">
        <f t="shared" si="97"/>
        <v>3.880041342811976</v>
      </c>
      <c r="AD84" s="40">
        <f t="shared" si="98"/>
        <v>1.2615812545737626</v>
      </c>
      <c r="AE84" s="40">
        <f t="shared" si="99"/>
        <v>0.76453215189407064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33.683341347970128</v>
      </c>
      <c r="C85" s="11">
        <f t="shared" si="92"/>
        <v>34.474163460609681</v>
      </c>
      <c r="D85" s="11">
        <f t="shared" si="92"/>
        <v>32.987075230611261</v>
      </c>
      <c r="E85" s="11">
        <f t="shared" si="92"/>
        <v>33.580971590451</v>
      </c>
      <c r="F85" s="11">
        <f t="shared" si="92"/>
        <v>35.776833251565783</v>
      </c>
      <c r="H85" s="40">
        <f t="shared" si="100"/>
        <v>-0.41687999386411656</v>
      </c>
      <c r="I85" s="40">
        <f t="shared" si="93"/>
        <v>0.5426989242386604</v>
      </c>
      <c r="L85" t="str">
        <f t="shared" si="94"/>
        <v>Caring, leisure and other service occupations</v>
      </c>
      <c r="M85" s="11">
        <f t="shared" si="94"/>
        <v>5.1079885663065596</v>
      </c>
      <c r="N85" s="11">
        <f t="shared" si="94"/>
        <v>5.2626556741490633</v>
      </c>
      <c r="O85" s="11">
        <f t="shared" si="94"/>
        <v>5.0744306597229425</v>
      </c>
      <c r="P85" s="11">
        <f t="shared" si="94"/>
        <v>5.4899351067709867</v>
      </c>
      <c r="Q85" s="11">
        <f t="shared" si="94"/>
        <v>6.0622621375528514</v>
      </c>
      <c r="S85" s="40">
        <f t="shared" si="95"/>
        <v>-0.13174047434676428</v>
      </c>
      <c r="T85" s="40">
        <f t="shared" si="96"/>
        <v>1.1928496233065022</v>
      </c>
      <c r="W85" t="str">
        <f t="shared" si="97"/>
        <v>Caring, leisure and other service occupations</v>
      </c>
      <c r="X85" s="11">
        <f t="shared" si="97"/>
        <v>28.575352781663572</v>
      </c>
      <c r="Y85" s="11">
        <f t="shared" si="97"/>
        <v>29.211507786460615</v>
      </c>
      <c r="Z85" s="11">
        <f t="shared" si="97"/>
        <v>27.912644570888336</v>
      </c>
      <c r="AA85" s="11">
        <f t="shared" si="97"/>
        <v>28.091036483680011</v>
      </c>
      <c r="AB85" s="11">
        <f t="shared" si="97"/>
        <v>29.714571114012923</v>
      </c>
      <c r="AD85" s="40">
        <f>IF(Z$6-X$6 &lt;&gt; 0,(EXP(LN(Z13/X13)/(Z$6-X$6))-1)*100,0)</f>
        <v>-0.46819570747800299</v>
      </c>
      <c r="AE85" s="40">
        <f t="shared" si="99"/>
        <v>0.41792246248302245</v>
      </c>
    </row>
    <row r="86" spans="1:31" x14ac:dyDescent="0.2">
      <c r="A86" t="str">
        <f t="shared" si="92"/>
        <v>Sales and customer service occupations</v>
      </c>
      <c r="B86" s="11">
        <f t="shared" si="92"/>
        <v>26.080133781778322</v>
      </c>
      <c r="C86" s="11">
        <f t="shared" si="92"/>
        <v>23.957119731094938</v>
      </c>
      <c r="D86" s="11">
        <f t="shared" si="92"/>
        <v>23.649088759711088</v>
      </c>
      <c r="E86" s="11">
        <f t="shared" si="92"/>
        <v>24.12180898547529</v>
      </c>
      <c r="F86" s="11">
        <f t="shared" si="92"/>
        <v>24.450128640637679</v>
      </c>
      <c r="H86" s="40">
        <f t="shared" si="100"/>
        <v>-1.9379609964096933</v>
      </c>
      <c r="I86" s="40">
        <f t="shared" si="93"/>
        <v>0.22231938609191815</v>
      </c>
      <c r="L86" t="str">
        <f t="shared" si="94"/>
        <v>Sales and customer service occupations</v>
      </c>
      <c r="M86" s="11">
        <f t="shared" si="94"/>
        <v>10.548619601487085</v>
      </c>
      <c r="N86" s="11">
        <f t="shared" si="94"/>
        <v>9.9529226820361796</v>
      </c>
      <c r="O86" s="11">
        <f t="shared" si="94"/>
        <v>10.122770181331386</v>
      </c>
      <c r="P86" s="11">
        <f t="shared" si="94"/>
        <v>10.75615768973308</v>
      </c>
      <c r="Q86" s="11">
        <f t="shared" si="94"/>
        <v>11.157997389619773</v>
      </c>
      <c r="S86" s="40">
        <f t="shared" si="95"/>
        <v>-0.82076613339268079</v>
      </c>
      <c r="T86" s="40">
        <f t="shared" si="96"/>
        <v>0.65123897072012493</v>
      </c>
      <c r="W86" t="str">
        <f t="shared" si="97"/>
        <v>Sales and customer service occupations</v>
      </c>
      <c r="X86" s="11">
        <f t="shared" si="97"/>
        <v>15.531514180291177</v>
      </c>
      <c r="Y86" s="11">
        <f t="shared" si="97"/>
        <v>14.004197049058742</v>
      </c>
      <c r="Z86" s="11">
        <f t="shared" si="97"/>
        <v>13.526318578379716</v>
      </c>
      <c r="AA86" s="11">
        <f t="shared" si="97"/>
        <v>13.365651295742202</v>
      </c>
      <c r="AB86" s="11">
        <f t="shared" si="97"/>
        <v>13.292131251017908</v>
      </c>
      <c r="AD86" s="40">
        <f t="shared" si="98"/>
        <v>-2.726809011190523</v>
      </c>
      <c r="AE86" s="40">
        <f t="shared" si="99"/>
        <v>-0.11636615556438468</v>
      </c>
    </row>
    <row r="87" spans="1:31" x14ac:dyDescent="0.2">
      <c r="A87" t="str">
        <f t="shared" si="92"/>
        <v>Process, plant and machine operatives</v>
      </c>
      <c r="B87" s="11">
        <f t="shared" si="92"/>
        <v>28.104813983878319</v>
      </c>
      <c r="C87" s="11">
        <f t="shared" si="92"/>
        <v>30.006811134306432</v>
      </c>
      <c r="D87" s="11">
        <f t="shared" si="92"/>
        <v>26.227471011036897</v>
      </c>
      <c r="E87" s="11">
        <f t="shared" si="92"/>
        <v>27.724967138106095</v>
      </c>
      <c r="F87" s="11">
        <f t="shared" si="92"/>
        <v>27.169829968668658</v>
      </c>
      <c r="H87" s="40">
        <f t="shared" si="100"/>
        <v>-1.3731551108858597</v>
      </c>
      <c r="I87" s="40">
        <f t="shared" si="93"/>
        <v>0.23560906983954855</v>
      </c>
      <c r="L87" t="str">
        <f t="shared" si="94"/>
        <v>Process, plant and machine operatives</v>
      </c>
      <c r="M87" s="11">
        <f t="shared" si="94"/>
        <v>24.796202522761369</v>
      </c>
      <c r="N87" s="11">
        <f t="shared" si="94"/>
        <v>26.510560541671566</v>
      </c>
      <c r="O87" s="11">
        <f t="shared" si="94"/>
        <v>23.188409745603614</v>
      </c>
      <c r="P87" s="11">
        <f t="shared" si="94"/>
        <v>24.011635376505122</v>
      </c>
      <c r="Q87" s="11">
        <f t="shared" si="94"/>
        <v>23.292620539144551</v>
      </c>
      <c r="S87" s="40">
        <f t="shared" si="95"/>
        <v>-1.3318107329786888</v>
      </c>
      <c r="T87" s="40">
        <f t="shared" si="96"/>
        <v>2.9897944804346821E-2</v>
      </c>
      <c r="W87" t="str">
        <f t="shared" si="97"/>
        <v>Process, plant and machine operatives</v>
      </c>
      <c r="X87" s="11">
        <f t="shared" si="97"/>
        <v>3.3086114611169339</v>
      </c>
      <c r="Y87" s="11">
        <f t="shared" si="97"/>
        <v>3.4962505926348673</v>
      </c>
      <c r="Z87" s="11">
        <f t="shared" si="97"/>
        <v>3.0390612654333102</v>
      </c>
      <c r="AA87" s="11">
        <f t="shared" si="97"/>
        <v>3.7133317616009944</v>
      </c>
      <c r="AB87" s="11">
        <f t="shared" si="97"/>
        <v>3.8772094295241111</v>
      </c>
      <c r="AD87" s="40">
        <f t="shared" si="98"/>
        <v>-1.6852368970642351</v>
      </c>
      <c r="AE87" s="40">
        <f t="shared" si="99"/>
        <v>1.6370349690102426</v>
      </c>
    </row>
    <row r="88" spans="1:31" x14ac:dyDescent="0.2">
      <c r="A88" t="str">
        <f t="shared" si="92"/>
        <v>Elementary occupations</v>
      </c>
      <c r="B88" s="11">
        <f t="shared" si="92"/>
        <v>36.416536264961749</v>
      </c>
      <c r="C88" s="11">
        <f t="shared" si="92"/>
        <v>35.461918776141118</v>
      </c>
      <c r="D88" s="11">
        <f t="shared" si="92"/>
        <v>31.726428145384968</v>
      </c>
      <c r="E88" s="11">
        <f t="shared" si="92"/>
        <v>33.333601772206165</v>
      </c>
      <c r="F88" s="11">
        <f t="shared" si="92"/>
        <v>32.25243591167731</v>
      </c>
      <c r="H88" s="40">
        <f t="shared" si="100"/>
        <v>-2.7197878638977047</v>
      </c>
      <c r="I88" s="40">
        <f t="shared" si="93"/>
        <v>0.10968373228450456</v>
      </c>
      <c r="L88" t="str">
        <f t="shared" si="94"/>
        <v>Elementary occupations</v>
      </c>
      <c r="M88" s="11">
        <f t="shared" si="94"/>
        <v>20.151798580593535</v>
      </c>
      <c r="N88" s="11">
        <f t="shared" si="94"/>
        <v>18.743393488917977</v>
      </c>
      <c r="O88" s="11">
        <f t="shared" si="94"/>
        <v>17.266896573444605</v>
      </c>
      <c r="P88" s="11">
        <f t="shared" si="94"/>
        <v>18.763881345106753</v>
      </c>
      <c r="Q88" s="11">
        <f t="shared" si="94"/>
        <v>18.275365447571474</v>
      </c>
      <c r="S88" s="40">
        <f t="shared" si="95"/>
        <v>-3.0427933789827333</v>
      </c>
      <c r="T88" s="40">
        <f t="shared" si="96"/>
        <v>0.37913575476395955</v>
      </c>
      <c r="W88" t="str">
        <f t="shared" si="97"/>
        <v>Elementary occupations</v>
      </c>
      <c r="X88" s="11">
        <f t="shared" si="97"/>
        <v>16.264737684368239</v>
      </c>
      <c r="Y88" s="11">
        <f t="shared" si="97"/>
        <v>16.718525287223102</v>
      </c>
      <c r="Z88" s="11">
        <f t="shared" si="97"/>
        <v>14.459531571940335</v>
      </c>
      <c r="AA88" s="11">
        <f t="shared" si="97"/>
        <v>14.569720427099373</v>
      </c>
      <c r="AB88" s="11">
        <f t="shared" si="97"/>
        <v>13.977070464105832</v>
      </c>
      <c r="AD88" s="40">
        <f t="shared" si="98"/>
        <v>-2.3254470670130756</v>
      </c>
      <c r="AE88" s="40">
        <f t="shared" si="99"/>
        <v>-0.22598199891252779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322.96299999999997</v>
      </c>
      <c r="C90" s="34">
        <f t="shared" si="101"/>
        <v>337.18299999999999</v>
      </c>
      <c r="D90" s="34">
        <f t="shared" si="101"/>
        <v>328.12799999999993</v>
      </c>
      <c r="E90" s="34">
        <f t="shared" si="101"/>
        <v>339.34299999999996</v>
      </c>
      <c r="F90" s="34">
        <f t="shared" si="101"/>
        <v>351.06999999999982</v>
      </c>
      <c r="H90" s="43">
        <f>IF(D$6-B$6 &lt;&gt; 0,(EXP(LN(D18/B18)/(D$6-B$6))-1)*100,0)</f>
        <v>0.31782420520674037</v>
      </c>
      <c r="I90" s="43">
        <f>F56</f>
        <v>0.45156220068820474</v>
      </c>
      <c r="L90" s="24" t="str">
        <f t="shared" ref="L90:Q90" si="102">L18</f>
        <v>All occupations</v>
      </c>
      <c r="M90" s="34">
        <f t="shared" si="102"/>
        <v>174.87166033058668</v>
      </c>
      <c r="N90" s="34">
        <f t="shared" si="102"/>
        <v>183.01033669634521</v>
      </c>
      <c r="O90" s="34">
        <f t="shared" si="102"/>
        <v>175.7923316196096</v>
      </c>
      <c r="P90" s="34">
        <f t="shared" si="102"/>
        <v>181.34400264543098</v>
      </c>
      <c r="Q90" s="34">
        <f t="shared" si="102"/>
        <v>185.63056666041928</v>
      </c>
      <c r="S90" s="43">
        <f>IF(O$6-M$6 &lt;&gt; 0,(EXP(LN(O18/M18)/(O$6-M$6))-1)*100,0)</f>
        <v>0.10507574695182154</v>
      </c>
      <c r="T90" s="43">
        <f>Q56</f>
        <v>0.3636939904666292</v>
      </c>
      <c r="W90" s="24" t="str">
        <f t="shared" ref="W90:AB90" si="103">W18</f>
        <v>All occupations</v>
      </c>
      <c r="X90" s="34">
        <f t="shared" si="103"/>
        <v>148.0913396694134</v>
      </c>
      <c r="Y90" s="34">
        <f t="shared" si="103"/>
        <v>154.1726633036547</v>
      </c>
      <c r="Z90" s="34">
        <f t="shared" si="103"/>
        <v>152.33566838039033</v>
      </c>
      <c r="AA90" s="34">
        <f t="shared" si="103"/>
        <v>157.99899735456893</v>
      </c>
      <c r="AB90" s="34">
        <f t="shared" si="103"/>
        <v>165.43943333958049</v>
      </c>
      <c r="AD90" s="43">
        <f>IF(Z$6-X$6 &lt;&gt; 0,(EXP(LN(Z18/X18)/(Z$6-X$6))-1)*100,0)</f>
        <v>0.56674369620326459</v>
      </c>
      <c r="AE90" s="43">
        <f>AB56</f>
        <v>0.55164086898842335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Stoke-on-Trent and Staffordshire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Stoke-on-Trent and Staffordshire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Stoke-on-Trent and Staffordshire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18.564461207307271</v>
      </c>
      <c r="C8" s="11">
        <v>21.655196509733255</v>
      </c>
      <c r="D8" s="11">
        <v>22.22461695010152</v>
      </c>
      <c r="E8" s="11">
        <v>20.277129586905595</v>
      </c>
      <c r="F8" s="11">
        <v>22.226026945979044</v>
      </c>
      <c r="G8" s="10"/>
      <c r="H8" s="11">
        <f>F8-D8</f>
        <v>1.409995877523329E-3</v>
      </c>
      <c r="I8" s="11">
        <f>'RD T1'!E7</f>
        <v>10.756161484195969</v>
      </c>
      <c r="J8" s="11">
        <f>SUM(H8:I8)</f>
        <v>10.757571480073493</v>
      </c>
      <c r="L8" s="10" t="str">
        <f>name!D4</f>
        <v>11 Corporate managers and directors</v>
      </c>
      <c r="M8" s="11">
        <v>13.229618361254923</v>
      </c>
      <c r="N8" s="11">
        <v>14.930641260889795</v>
      </c>
      <c r="O8" s="11">
        <v>15.126875291833521</v>
      </c>
      <c r="P8" s="11">
        <v>13.273973628014948</v>
      </c>
      <c r="Q8" s="11">
        <v>13.944117642202343</v>
      </c>
      <c r="R8" s="10"/>
      <c r="S8" s="11">
        <f>Q8-O8</f>
        <v>-1.1827576496311778</v>
      </c>
      <c r="T8" s="11">
        <f>'RD T1'!T7</f>
        <v>6.3638632338860264</v>
      </c>
      <c r="U8" s="11">
        <f>SUM(S8:T8)</f>
        <v>5.1811055842548486</v>
      </c>
      <c r="W8" s="10" t="str">
        <f>name!D4</f>
        <v>11 Corporate managers and directors</v>
      </c>
      <c r="X8" s="11">
        <v>5.3348428460523625</v>
      </c>
      <c r="Y8" s="11">
        <v>6.7245552488434637</v>
      </c>
      <c r="Z8" s="11">
        <v>7.0977416582679851</v>
      </c>
      <c r="AA8" s="11">
        <v>7.0031559588906438</v>
      </c>
      <c r="AB8" s="11">
        <v>8.2819093037767146</v>
      </c>
      <c r="AC8" s="10"/>
      <c r="AD8" s="11">
        <f>AB8-Z8</f>
        <v>1.1841676455087295</v>
      </c>
      <c r="AE8" s="11">
        <f>'RD T1'!T36</f>
        <v>4.3922982503099464</v>
      </c>
      <c r="AF8" s="11">
        <f>SUM(AD8:AE8)</f>
        <v>5.5764658958186759</v>
      </c>
    </row>
    <row r="9" spans="1:32" x14ac:dyDescent="0.2">
      <c r="A9" s="10" t="str">
        <f>name!D5</f>
        <v>12 Other managers and proprietors</v>
      </c>
      <c r="B9" s="11">
        <v>8.2555883253936582</v>
      </c>
      <c r="C9" s="11">
        <v>8.6480577875744444</v>
      </c>
      <c r="D9" s="11">
        <v>8.9924499379329728</v>
      </c>
      <c r="E9" s="11">
        <v>9.3834042479575164</v>
      </c>
      <c r="F9" s="11">
        <v>10.645657537669418</v>
      </c>
      <c r="H9" s="11">
        <f t="shared" ref="H9:H32" si="2">F9-D9</f>
        <v>1.6532075997364455</v>
      </c>
      <c r="I9" s="11">
        <f>'RD T1'!E8</f>
        <v>5.5536377509166508</v>
      </c>
      <c r="J9" s="11">
        <f>SUM(H9:I9)</f>
        <v>7.2068453506530963</v>
      </c>
      <c r="L9" s="10" t="str">
        <f>name!D5</f>
        <v>12 Other managers and proprietors</v>
      </c>
      <c r="M9" s="11">
        <v>4.9613489616309501</v>
      </c>
      <c r="N9" s="11">
        <v>5.330485372149778</v>
      </c>
      <c r="O9" s="11">
        <v>5.0234273149633237</v>
      </c>
      <c r="P9" s="11">
        <v>5.7283950031309061</v>
      </c>
      <c r="Q9" s="11">
        <v>6.4721993294615396</v>
      </c>
      <c r="S9" s="11">
        <f t="shared" ref="S9:S32" si="3">Q9-O9</f>
        <v>1.4487720144982159</v>
      </c>
      <c r="T9" s="11">
        <f>'RD T1'!T8</f>
        <v>3.0241527232094065</v>
      </c>
      <c r="U9" s="11">
        <f>SUM(S9:T9)</f>
        <v>4.472924737707622</v>
      </c>
      <c r="W9" s="10" t="str">
        <f>name!D5</f>
        <v>12 Other managers and proprietors</v>
      </c>
      <c r="X9" s="11">
        <v>3.2942393637627236</v>
      </c>
      <c r="Y9" s="11">
        <v>3.31757241542467</v>
      </c>
      <c r="Z9" s="11">
        <v>3.9690226229696406</v>
      </c>
      <c r="AA9" s="11">
        <v>3.6550092448266303</v>
      </c>
      <c r="AB9" s="11">
        <v>4.1734582082078768</v>
      </c>
      <c r="AD9" s="11">
        <f t="shared" ref="AD9:AD32" si="4">AB9-Z9</f>
        <v>0.20443558523823624</v>
      </c>
      <c r="AE9" s="11">
        <f>'RD T1'!T37</f>
        <v>2.5294850277072438</v>
      </c>
      <c r="AF9" s="11">
        <f>SUM(AD9:AE9)</f>
        <v>2.7339206129454801</v>
      </c>
    </row>
    <row r="10" spans="1:32" x14ac:dyDescent="0.2">
      <c r="A10" s="10" t="str">
        <f>name!D6</f>
        <v>21 Science, research, engineering and technology professionals</v>
      </c>
      <c r="B10" s="11">
        <v>15.184919727182494</v>
      </c>
      <c r="C10" s="11">
        <v>17.7706067457177</v>
      </c>
      <c r="D10" s="11">
        <v>18.689573287220991</v>
      </c>
      <c r="E10" s="11">
        <v>22.861695592133191</v>
      </c>
      <c r="F10" s="11">
        <v>25.954180257594729</v>
      </c>
      <c r="G10" s="11"/>
      <c r="H10" s="11">
        <f t="shared" si="2"/>
        <v>7.2646069703737375</v>
      </c>
      <c r="I10" s="11">
        <f>'RD T1'!E9</f>
        <v>8.5299339422988414</v>
      </c>
      <c r="J10" s="11">
        <f t="shared" ref="J10:J32" si="5">SUM(H10:I10)</f>
        <v>15.794540912672579</v>
      </c>
      <c r="L10" s="10" t="str">
        <f>name!D6</f>
        <v>21 Science, research, engineering and technology professionals</v>
      </c>
      <c r="M10" s="11">
        <v>12.731325296488766</v>
      </c>
      <c r="N10" s="11">
        <v>15.058311872141212</v>
      </c>
      <c r="O10" s="11">
        <v>15.293144690769129</v>
      </c>
      <c r="P10" s="11">
        <v>18.244394164413283</v>
      </c>
      <c r="Q10" s="11">
        <v>20.208049963531952</v>
      </c>
      <c r="R10" s="11"/>
      <c r="S10" s="11">
        <f t="shared" si="3"/>
        <v>4.9149052727628231</v>
      </c>
      <c r="T10" s="11">
        <f>'RD T1'!T9</f>
        <v>6.0509137927711443</v>
      </c>
      <c r="U10" s="11">
        <f t="shared" ref="U10:U32" si="6">SUM(S10:T10)</f>
        <v>10.965819065533967</v>
      </c>
      <c r="W10" s="10" t="str">
        <f>name!D6</f>
        <v>21 Science, research, engineering and technology professionals</v>
      </c>
      <c r="X10" s="11">
        <v>2.4535944306937534</v>
      </c>
      <c r="Y10" s="11">
        <v>2.7122948735765</v>
      </c>
      <c r="Z10" s="11">
        <v>3.3964285964518921</v>
      </c>
      <c r="AA10" s="11">
        <v>4.6173014277199167</v>
      </c>
      <c r="AB10" s="11">
        <v>5.7461302940627172</v>
      </c>
      <c r="AC10" s="11"/>
      <c r="AD10" s="11">
        <f t="shared" si="4"/>
        <v>2.3497016976108251</v>
      </c>
      <c r="AE10" s="11">
        <f>'RD T1'!T38</f>
        <v>2.4790201495276984</v>
      </c>
      <c r="AF10" s="11">
        <f t="shared" ref="AF10:AF32" si="7">SUM(AD10:AE10)</f>
        <v>4.8287218471385236</v>
      </c>
    </row>
    <row r="11" spans="1:32" x14ac:dyDescent="0.2">
      <c r="A11" s="10" t="str">
        <f>name!D7</f>
        <v>22 Health professionals</v>
      </c>
      <c r="B11" s="11">
        <v>14.985582510623903</v>
      </c>
      <c r="C11" s="11">
        <v>17.946938859403133</v>
      </c>
      <c r="D11" s="11">
        <v>17.695809247065721</v>
      </c>
      <c r="E11" s="11">
        <v>17.434430409929103</v>
      </c>
      <c r="F11" s="11">
        <v>18.691030356477619</v>
      </c>
      <c r="G11" s="11"/>
      <c r="H11" s="11">
        <f t="shared" si="2"/>
        <v>0.99522110941189723</v>
      </c>
      <c r="I11" s="11">
        <f>'RD T1'!E10</f>
        <v>9.4218219824289342</v>
      </c>
      <c r="J11" s="11">
        <f t="shared" si="5"/>
        <v>10.417043091840831</v>
      </c>
      <c r="L11" s="10" t="str">
        <f>name!D7</f>
        <v>22 Health professionals</v>
      </c>
      <c r="M11" s="11">
        <v>3.5223762888601917</v>
      </c>
      <c r="N11" s="11">
        <v>4.2891517457408375</v>
      </c>
      <c r="O11" s="11">
        <v>4.5644262266086129</v>
      </c>
      <c r="P11" s="11">
        <v>4.4892456560374416</v>
      </c>
      <c r="Q11" s="11">
        <v>4.7673522424613708</v>
      </c>
      <c r="R11" s="11"/>
      <c r="S11" s="11">
        <f t="shared" si="3"/>
        <v>0.20292601585275793</v>
      </c>
      <c r="T11" s="11">
        <f>'RD T1'!T10</f>
        <v>1.7512676169447345</v>
      </c>
      <c r="U11" s="11">
        <f t="shared" si="6"/>
        <v>1.9541936327974925</v>
      </c>
      <c r="W11" s="10" t="str">
        <f>name!D7</f>
        <v>22 Health professionals</v>
      </c>
      <c r="X11" s="11">
        <v>11.463206221763727</v>
      </c>
      <c r="Y11" s="11">
        <v>13.657787113662256</v>
      </c>
      <c r="Z11" s="11">
        <v>13.131383020457097</v>
      </c>
      <c r="AA11" s="11">
        <v>12.945184753891628</v>
      </c>
      <c r="AB11" s="11">
        <v>13.923678114016228</v>
      </c>
      <c r="AC11" s="11"/>
      <c r="AD11" s="11">
        <f t="shared" si="4"/>
        <v>0.7922950935591313</v>
      </c>
      <c r="AE11" s="11">
        <f>'RD T1'!T39</f>
        <v>7.6705543654842003</v>
      </c>
      <c r="AF11" s="11">
        <f t="shared" si="7"/>
        <v>8.4628494590433316</v>
      </c>
    </row>
    <row r="12" spans="1:32" x14ac:dyDescent="0.2">
      <c r="A12" s="10" t="str">
        <f>name!D8</f>
        <v>23 Teaching and other educational professionals</v>
      </c>
      <c r="B12" s="11">
        <v>11.975747397710139</v>
      </c>
      <c r="C12" s="11">
        <v>12.866779064056455</v>
      </c>
      <c r="D12" s="11">
        <v>13.592160174947555</v>
      </c>
      <c r="E12" s="11">
        <v>13.434184815501533</v>
      </c>
      <c r="F12" s="11">
        <v>14.507272906788396</v>
      </c>
      <c r="G12" s="11"/>
      <c r="H12" s="11">
        <f t="shared" si="2"/>
        <v>0.91511273184084096</v>
      </c>
      <c r="I12" s="11">
        <f>'RD T1'!E11</f>
        <v>6.9850286060858435</v>
      </c>
      <c r="J12" s="11">
        <f t="shared" si="5"/>
        <v>7.9001413379266845</v>
      </c>
      <c r="L12" s="10" t="str">
        <f>name!D8</f>
        <v>23 Teaching and other educational professionals</v>
      </c>
      <c r="M12" s="11">
        <v>4.018374514217709</v>
      </c>
      <c r="N12" s="11">
        <v>4.1035148507917754</v>
      </c>
      <c r="O12" s="11">
        <v>4.3921044145346455</v>
      </c>
      <c r="P12" s="11">
        <v>4.4476282131088727</v>
      </c>
      <c r="Q12" s="11">
        <v>4.6853643281937494</v>
      </c>
      <c r="R12" s="11"/>
      <c r="S12" s="11">
        <f t="shared" si="3"/>
        <v>0.29325991365910387</v>
      </c>
      <c r="T12" s="11">
        <f>'RD T1'!T11</f>
        <v>1.9336479105470676</v>
      </c>
      <c r="U12" s="11">
        <f t="shared" si="6"/>
        <v>2.2269078242061715</v>
      </c>
      <c r="W12" s="10" t="str">
        <f>name!D8</f>
        <v>23 Teaching and other educational professionals</v>
      </c>
      <c r="X12" s="11">
        <v>7.9573728834924298</v>
      </c>
      <c r="Y12" s="11">
        <v>8.7632642132646907</v>
      </c>
      <c r="Z12" s="11">
        <v>9.2000557604128854</v>
      </c>
      <c r="AA12" s="11">
        <v>8.9865566023926498</v>
      </c>
      <c r="AB12" s="11">
        <v>9.8219085785946429</v>
      </c>
      <c r="AC12" s="11"/>
      <c r="AD12" s="11">
        <f t="shared" si="4"/>
        <v>0.62185281818175753</v>
      </c>
      <c r="AE12" s="11">
        <f>'RD T1'!T40</f>
        <v>5.051380695538775</v>
      </c>
      <c r="AF12" s="11">
        <f t="shared" si="7"/>
        <v>5.6732335137205325</v>
      </c>
    </row>
    <row r="13" spans="1:32" x14ac:dyDescent="0.2">
      <c r="A13" s="10" t="str">
        <f>name!D9</f>
        <v>24 Business, media and public service professionals</v>
      </c>
      <c r="B13" s="11">
        <v>14.55060858287781</v>
      </c>
      <c r="C13" s="11">
        <v>17.310778213095599</v>
      </c>
      <c r="D13" s="11">
        <v>18.975118361125418</v>
      </c>
      <c r="E13" s="11">
        <v>19.956952582107583</v>
      </c>
      <c r="F13" s="11">
        <v>22.433808703693096</v>
      </c>
      <c r="G13" s="11"/>
      <c r="H13" s="11">
        <f t="shared" si="2"/>
        <v>3.458690342567678</v>
      </c>
      <c r="I13" s="11">
        <f>'RD T1'!E12</f>
        <v>9.7757613455418593</v>
      </c>
      <c r="J13" s="11">
        <f t="shared" si="5"/>
        <v>13.234451688109537</v>
      </c>
      <c r="L13" s="10" t="str">
        <f>name!D9</f>
        <v>24 Business, media and public service professionals</v>
      </c>
      <c r="M13" s="11">
        <v>8.7054299035504386</v>
      </c>
      <c r="N13" s="11">
        <v>9.9712352828373376</v>
      </c>
      <c r="O13" s="11">
        <v>10.934748154387687</v>
      </c>
      <c r="P13" s="11">
        <v>11.635640790722423</v>
      </c>
      <c r="Q13" s="11">
        <v>12.654864938950979</v>
      </c>
      <c r="R13" s="11"/>
      <c r="S13" s="11">
        <f t="shared" si="3"/>
        <v>1.7201167845632916</v>
      </c>
      <c r="T13" s="11">
        <f>'RD T1'!T12</f>
        <v>4.9954033276847625</v>
      </c>
      <c r="U13" s="11">
        <f t="shared" si="6"/>
        <v>6.7155201122480541</v>
      </c>
      <c r="W13" s="10" t="str">
        <f>name!D9</f>
        <v>24 Business, media and public service professionals</v>
      </c>
      <c r="X13" s="11">
        <v>5.8451786793273532</v>
      </c>
      <c r="Y13" s="11">
        <v>7.3395429302582409</v>
      </c>
      <c r="Z13" s="11">
        <v>8.0403702067377498</v>
      </c>
      <c r="AA13" s="11">
        <v>8.3213117913851669</v>
      </c>
      <c r="AB13" s="11">
        <v>9.7789437647421202</v>
      </c>
      <c r="AC13" s="11"/>
      <c r="AD13" s="11">
        <f t="shared" si="4"/>
        <v>1.7385735580043704</v>
      </c>
      <c r="AE13" s="11">
        <f>'RD T1'!T41</f>
        <v>4.780358017857095</v>
      </c>
      <c r="AF13" s="11">
        <f t="shared" si="7"/>
        <v>6.5189315758614654</v>
      </c>
    </row>
    <row r="14" spans="1:32" x14ac:dyDescent="0.2">
      <c r="A14" s="10" t="str">
        <f>name!D10</f>
        <v>31 Science, engineering and technology associate professionals</v>
      </c>
      <c r="B14" s="11">
        <v>4.6678499848945165</v>
      </c>
      <c r="C14" s="11">
        <v>5.4624334818522229</v>
      </c>
      <c r="D14" s="11">
        <v>5.9024442707529099</v>
      </c>
      <c r="E14" s="11">
        <v>5.5193508724904046</v>
      </c>
      <c r="F14" s="11">
        <v>5.8847869518241467</v>
      </c>
      <c r="G14" s="11"/>
      <c r="H14" s="11">
        <f t="shared" si="2"/>
        <v>-1.765731892876321E-2</v>
      </c>
      <c r="I14" s="11">
        <f>'RD T1'!E13</f>
        <v>2.2617873660162573</v>
      </c>
      <c r="J14" s="11">
        <f t="shared" si="5"/>
        <v>2.2441300470874941</v>
      </c>
      <c r="L14" s="10" t="str">
        <f>name!D10</f>
        <v>31 Science, engineering and technology associate professionals</v>
      </c>
      <c r="M14" s="11">
        <v>3.5913302651322332</v>
      </c>
      <c r="N14" s="11">
        <v>4.347118627678535</v>
      </c>
      <c r="O14" s="11">
        <v>4.5206801230152811</v>
      </c>
      <c r="P14" s="11">
        <v>4.0495148849941796</v>
      </c>
      <c r="Q14" s="11">
        <v>4.1467806700712631</v>
      </c>
      <c r="R14" s="11"/>
      <c r="S14" s="11">
        <f t="shared" si="3"/>
        <v>-0.37389945294401805</v>
      </c>
      <c r="T14" s="11">
        <f>'RD T1'!T13</f>
        <v>1.4821399477545858</v>
      </c>
      <c r="U14" s="11">
        <f t="shared" si="6"/>
        <v>1.1082404948105677</v>
      </c>
      <c r="W14" s="10" t="str">
        <f>name!D10</f>
        <v>31 Science, engineering and technology associate professionals</v>
      </c>
      <c r="X14" s="11">
        <v>1.0765197197622953</v>
      </c>
      <c r="Y14" s="11">
        <v>1.1153148541736841</v>
      </c>
      <c r="Z14" s="11">
        <v>1.3817641477376321</v>
      </c>
      <c r="AA14" s="11">
        <v>1.4698359874962257</v>
      </c>
      <c r="AB14" s="11">
        <v>1.7380062817528903</v>
      </c>
      <c r="AC14" s="11"/>
      <c r="AD14" s="11">
        <f t="shared" si="4"/>
        <v>0.35624213401525817</v>
      </c>
      <c r="AE14" s="11">
        <f>'RD T1'!T42</f>
        <v>0.77964741826167128</v>
      </c>
      <c r="AF14" s="11">
        <f t="shared" si="7"/>
        <v>1.1358895522769294</v>
      </c>
    </row>
    <row r="15" spans="1:32" x14ac:dyDescent="0.2">
      <c r="A15" s="10" t="str">
        <f>name!D11</f>
        <v>32 Health and social care associate professionals</v>
      </c>
      <c r="B15" s="11">
        <v>6.2544452394946584</v>
      </c>
      <c r="C15" s="11">
        <v>7.2561948045322175</v>
      </c>
      <c r="D15" s="11">
        <v>7.2966238408520558</v>
      </c>
      <c r="E15" s="11">
        <v>11.686270097730604</v>
      </c>
      <c r="F15" s="11">
        <v>13.829841131842937</v>
      </c>
      <c r="G15" s="11"/>
      <c r="H15" s="11">
        <f t="shared" si="2"/>
        <v>6.5332172909908808</v>
      </c>
      <c r="I15" s="11">
        <f>'RD T1'!E14</f>
        <v>6.913602088219422</v>
      </c>
      <c r="J15" s="11">
        <f t="shared" si="5"/>
        <v>13.446819379210304</v>
      </c>
      <c r="L15" s="10" t="str">
        <f>name!D11</f>
        <v>32 Health and social care associate professionals</v>
      </c>
      <c r="M15" s="11">
        <v>1.4554431198540838</v>
      </c>
      <c r="N15" s="11">
        <v>1.5558238891365481</v>
      </c>
      <c r="O15" s="11">
        <v>1.637434104532532</v>
      </c>
      <c r="P15" s="11">
        <v>2.1835517303191709</v>
      </c>
      <c r="Q15" s="11">
        <v>2.4220698432165437</v>
      </c>
      <c r="R15" s="11"/>
      <c r="S15" s="11">
        <f t="shared" si="3"/>
        <v>0.78463573868401171</v>
      </c>
      <c r="T15" s="11">
        <f>'RD T1'!T14</f>
        <v>1.0671644196461763</v>
      </c>
      <c r="U15" s="11">
        <f t="shared" si="6"/>
        <v>1.851800158330188</v>
      </c>
      <c r="W15" s="10" t="str">
        <f>name!D11</f>
        <v>32 Health and social care associate professionals</v>
      </c>
      <c r="X15" s="11">
        <v>4.7990021196405728</v>
      </c>
      <c r="Y15" s="11">
        <v>5.7003709153956699</v>
      </c>
      <c r="Z15" s="11">
        <v>5.6591897363195232</v>
      </c>
      <c r="AA15" s="11">
        <v>9.5027183674114326</v>
      </c>
      <c r="AB15" s="11">
        <v>11.407771288626392</v>
      </c>
      <c r="AC15" s="11"/>
      <c r="AD15" s="11">
        <f t="shared" si="4"/>
        <v>5.7485815523068693</v>
      </c>
      <c r="AE15" s="11">
        <f>'RD T1'!T43</f>
        <v>5.8464376685732455</v>
      </c>
      <c r="AF15" s="11">
        <f t="shared" si="7"/>
        <v>11.595019220880115</v>
      </c>
    </row>
    <row r="16" spans="1:32" x14ac:dyDescent="0.2">
      <c r="A16" s="10" t="str">
        <f>name!D12</f>
        <v>33 Protective service occupations</v>
      </c>
      <c r="B16" s="11">
        <v>3.3408855361221748</v>
      </c>
      <c r="C16" s="11">
        <v>3.398356123699708</v>
      </c>
      <c r="D16" s="11">
        <v>3.5890180210100664</v>
      </c>
      <c r="E16" s="11">
        <v>3.1185469434079565</v>
      </c>
      <c r="F16" s="11">
        <v>3.4034912694930206</v>
      </c>
      <c r="G16" s="11"/>
      <c r="H16" s="11">
        <f t="shared" si="2"/>
        <v>-0.18552675151704578</v>
      </c>
      <c r="I16" s="11">
        <f>'RD T1'!E15</f>
        <v>1.1146019606043038</v>
      </c>
      <c r="J16" s="11">
        <f t="shared" si="5"/>
        <v>0.92907520908725805</v>
      </c>
      <c r="L16" s="10" t="str">
        <f>name!D12</f>
        <v>33 Protective service occupations</v>
      </c>
      <c r="M16" s="11">
        <v>2.5840338392244457</v>
      </c>
      <c r="N16" s="11">
        <v>2.5376092699976267</v>
      </c>
      <c r="O16" s="11">
        <v>2.6236319122683258</v>
      </c>
      <c r="P16" s="11">
        <v>2.2582299242284218</v>
      </c>
      <c r="Q16" s="11">
        <v>2.2587686836517422</v>
      </c>
      <c r="R16" s="11"/>
      <c r="S16" s="11">
        <f t="shared" si="3"/>
        <v>-0.3648632286165836</v>
      </c>
      <c r="T16" s="11">
        <f>'RD T1'!T15</f>
        <v>0.64148748460436789</v>
      </c>
      <c r="U16" s="11">
        <f t="shared" si="6"/>
        <v>0.27662425598778428</v>
      </c>
      <c r="W16" s="10" t="str">
        <f>name!D12</f>
        <v>33 Protective service occupations</v>
      </c>
      <c r="X16" s="11">
        <v>0.75685169689773246</v>
      </c>
      <c r="Y16" s="11">
        <v>0.86074685370207971</v>
      </c>
      <c r="Z16" s="11">
        <v>0.96538610874174335</v>
      </c>
      <c r="AA16" s="11">
        <v>0.86031701917953451</v>
      </c>
      <c r="AB16" s="11">
        <v>1.1447225858412766</v>
      </c>
      <c r="AC16" s="11"/>
      <c r="AD16" s="11">
        <f t="shared" si="4"/>
        <v>0.17933647709953326</v>
      </c>
      <c r="AE16" s="11">
        <f>'RD T1'!T44</f>
        <v>0.47311447599993622</v>
      </c>
      <c r="AF16" s="11">
        <f t="shared" si="7"/>
        <v>0.65245095309946954</v>
      </c>
    </row>
    <row r="17" spans="1:32" x14ac:dyDescent="0.2">
      <c r="A17" s="10" t="str">
        <f>name!D13</f>
        <v>34 Culture, media and sports occupations</v>
      </c>
      <c r="B17" s="11">
        <v>5.5998733569864578</v>
      </c>
      <c r="C17" s="11">
        <v>6.1468758749998509</v>
      </c>
      <c r="D17" s="11">
        <v>6.1326190011169706</v>
      </c>
      <c r="E17" s="11">
        <v>5.4475393641249754</v>
      </c>
      <c r="F17" s="11">
        <v>6.0793115657054404</v>
      </c>
      <c r="G17" s="11"/>
      <c r="H17" s="11">
        <f t="shared" si="2"/>
        <v>-5.3307435411530157E-2</v>
      </c>
      <c r="I17" s="11">
        <f>'RD T1'!E16</f>
        <v>2.6232835139272197</v>
      </c>
      <c r="J17" s="11">
        <f t="shared" si="5"/>
        <v>2.5699760785156895</v>
      </c>
      <c r="L17" s="10" t="str">
        <f>name!D13</f>
        <v>34 Culture, media and sports occupations</v>
      </c>
      <c r="M17" s="11">
        <v>3.3840587378615594</v>
      </c>
      <c r="N17" s="11">
        <v>3.7923665930159647</v>
      </c>
      <c r="O17" s="11">
        <v>3.6970819291562749</v>
      </c>
      <c r="P17" s="11">
        <v>3.2717502146698516</v>
      </c>
      <c r="Q17" s="11">
        <v>3.5563673322399723</v>
      </c>
      <c r="R17" s="11"/>
      <c r="S17" s="11">
        <f t="shared" si="3"/>
        <v>-0.14071459691630261</v>
      </c>
      <c r="T17" s="11">
        <f>'RD T1'!T16</f>
        <v>1.3657460097015788</v>
      </c>
      <c r="U17" s="11">
        <f t="shared" si="6"/>
        <v>1.2250314127852762</v>
      </c>
      <c r="W17" s="10" t="str">
        <f>name!D13</f>
        <v>34 Culture, media and sports occupations</v>
      </c>
      <c r="X17" s="11">
        <v>2.2158146191249002</v>
      </c>
      <c r="Y17" s="11">
        <v>2.3545092819838884</v>
      </c>
      <c r="Z17" s="11">
        <v>2.4355370719606926</v>
      </c>
      <c r="AA17" s="11">
        <v>2.1757891494551282</v>
      </c>
      <c r="AB17" s="11">
        <v>2.522944233465473</v>
      </c>
      <c r="AC17" s="11"/>
      <c r="AD17" s="11">
        <f t="shared" si="4"/>
        <v>8.7407161504780451E-2</v>
      </c>
      <c r="AE17" s="11">
        <f>'RD T1'!T45</f>
        <v>1.2575375042256409</v>
      </c>
      <c r="AF17" s="11">
        <f t="shared" si="7"/>
        <v>1.3449446657304214</v>
      </c>
    </row>
    <row r="18" spans="1:32" x14ac:dyDescent="0.2">
      <c r="A18" s="10" t="str">
        <f>name!D14</f>
        <v>35 Business and public service associate professionals</v>
      </c>
      <c r="B18" s="11">
        <v>17.157247145394553</v>
      </c>
      <c r="C18" s="11">
        <v>17.822081656770536</v>
      </c>
      <c r="D18" s="11">
        <v>18.384844974193996</v>
      </c>
      <c r="E18" s="11">
        <v>18.655183538071256</v>
      </c>
      <c r="F18" s="11">
        <v>19.818792288866131</v>
      </c>
      <c r="G18" s="11"/>
      <c r="H18" s="11">
        <f t="shared" si="2"/>
        <v>1.4339473146721353</v>
      </c>
      <c r="I18" s="11">
        <f>'RD T1'!E17</f>
        <v>8.7001754001720926</v>
      </c>
      <c r="J18" s="11">
        <f t="shared" si="5"/>
        <v>10.134122714844228</v>
      </c>
      <c r="L18" s="10" t="str">
        <f>name!D14</f>
        <v>35 Business and public service associate professionals</v>
      </c>
      <c r="M18" s="11">
        <v>9.4894917567331092</v>
      </c>
      <c r="N18" s="11">
        <v>9.6182330331813102</v>
      </c>
      <c r="O18" s="11">
        <v>9.9591800091189491</v>
      </c>
      <c r="P18" s="11">
        <v>10.016207683601744</v>
      </c>
      <c r="Q18" s="11">
        <v>10.196107566965418</v>
      </c>
      <c r="R18" s="11"/>
      <c r="S18" s="11">
        <f t="shared" si="3"/>
        <v>0.23692755784646913</v>
      </c>
      <c r="T18" s="11">
        <f>'RD T1'!T17</f>
        <v>3.8618425602183186</v>
      </c>
      <c r="U18" s="11">
        <f t="shared" si="6"/>
        <v>4.0987701180647882</v>
      </c>
      <c r="W18" s="10" t="str">
        <f>name!D14</f>
        <v>35 Business and public service associate professionals</v>
      </c>
      <c r="X18" s="11">
        <v>7.6677553886614485</v>
      </c>
      <c r="Y18" s="11">
        <v>8.2038486235892236</v>
      </c>
      <c r="Z18" s="11">
        <v>8.4256649650750575</v>
      </c>
      <c r="AA18" s="11">
        <v>8.6389758544694981</v>
      </c>
      <c r="AB18" s="11">
        <v>9.6226847219007094</v>
      </c>
      <c r="AC18" s="11"/>
      <c r="AD18" s="11">
        <f t="shared" si="4"/>
        <v>1.197019756825652</v>
      </c>
      <c r="AE18" s="11">
        <f>'RD T1'!T46</f>
        <v>4.8383328399537735</v>
      </c>
      <c r="AF18" s="11">
        <f t="shared" si="7"/>
        <v>6.0353525967794255</v>
      </c>
    </row>
    <row r="19" spans="1:32" x14ac:dyDescent="0.2">
      <c r="A19" s="10" t="str">
        <f>name!D15</f>
        <v>41 Administrative occupations</v>
      </c>
      <c r="B19" s="11">
        <v>31.537528147630024</v>
      </c>
      <c r="C19" s="11">
        <v>29.864930269681761</v>
      </c>
      <c r="D19" s="11">
        <v>31.104265508098269</v>
      </c>
      <c r="E19" s="11">
        <v>32.64349755085226</v>
      </c>
      <c r="F19" s="11">
        <v>32.396757053025496</v>
      </c>
      <c r="G19" s="11"/>
      <c r="H19" s="11">
        <f t="shared" si="2"/>
        <v>1.292491544927227</v>
      </c>
      <c r="I19" s="11">
        <f>'RD T1'!E18</f>
        <v>16.226476028550554</v>
      </c>
      <c r="J19" s="11">
        <f t="shared" si="5"/>
        <v>17.518967573477781</v>
      </c>
      <c r="L19" s="10" t="str">
        <f>name!D15</f>
        <v>41 Administrative occupations</v>
      </c>
      <c r="M19" s="11">
        <v>9.813277542131015</v>
      </c>
      <c r="N19" s="11">
        <v>9.0073457198586588</v>
      </c>
      <c r="O19" s="11">
        <v>10.652996569980401</v>
      </c>
      <c r="P19" s="11">
        <v>11.667721604724779</v>
      </c>
      <c r="Q19" s="11">
        <v>13.194976494119128</v>
      </c>
      <c r="R19" s="11"/>
      <c r="S19" s="11">
        <f t="shared" si="3"/>
        <v>2.5419799241387278</v>
      </c>
      <c r="T19" s="11">
        <f>'RD T1'!T18</f>
        <v>4.5958253262890061</v>
      </c>
      <c r="U19" s="11">
        <f t="shared" si="6"/>
        <v>7.1378052504277338</v>
      </c>
      <c r="W19" s="10" t="str">
        <f>name!D15</f>
        <v>41 Administrative occupations</v>
      </c>
      <c r="X19" s="11">
        <v>21.724250605499055</v>
      </c>
      <c r="Y19" s="11">
        <v>20.857584549823105</v>
      </c>
      <c r="Z19" s="11">
        <v>20.451268938117867</v>
      </c>
      <c r="AA19" s="11">
        <v>20.975775946127477</v>
      </c>
      <c r="AB19" s="11">
        <v>19.201780558906368</v>
      </c>
      <c r="AC19" s="11"/>
      <c r="AD19" s="11">
        <f t="shared" si="4"/>
        <v>-1.249488379211499</v>
      </c>
      <c r="AE19" s="11">
        <f>'RD T1'!T47</f>
        <v>11.630650702261544</v>
      </c>
      <c r="AF19" s="11">
        <f t="shared" si="7"/>
        <v>10.381162323050045</v>
      </c>
    </row>
    <row r="20" spans="1:32" x14ac:dyDescent="0.2">
      <c r="A20" s="10" t="str">
        <f>name!D16</f>
        <v>42 Secretarial and related occupations</v>
      </c>
      <c r="B20" s="11">
        <v>7.2119777033050649</v>
      </c>
      <c r="C20" s="11">
        <v>6.3984556247456794</v>
      </c>
      <c r="D20" s="11">
        <v>6.2574167356767658</v>
      </c>
      <c r="E20" s="11">
        <v>5.8583437713493689</v>
      </c>
      <c r="F20" s="11">
        <v>3.8256618688754771</v>
      </c>
      <c r="G20" s="11"/>
      <c r="H20" s="11">
        <f t="shared" si="2"/>
        <v>-2.4317548668012887</v>
      </c>
      <c r="I20" s="11">
        <f>'RD T1'!E19</f>
        <v>2.7525573085554691</v>
      </c>
      <c r="J20" s="11">
        <f t="shared" si="5"/>
        <v>0.32080244175418038</v>
      </c>
      <c r="L20" s="10" t="str">
        <f>name!D16</f>
        <v>42 Secretarial and related occupations</v>
      </c>
      <c r="M20" s="11">
        <v>0.64033650282565435</v>
      </c>
      <c r="N20" s="11">
        <v>0.46900731334257678</v>
      </c>
      <c r="O20" s="11">
        <v>0.47427147662982966</v>
      </c>
      <c r="P20" s="11">
        <v>0.42018639332881191</v>
      </c>
      <c r="Q20" s="11">
        <v>0.4911900646611167</v>
      </c>
      <c r="R20" s="11"/>
      <c r="S20" s="11">
        <f t="shared" si="3"/>
        <v>1.6918588031287041E-2</v>
      </c>
      <c r="T20" s="11">
        <f>'RD T1'!T19</f>
        <v>0.14808752853867288</v>
      </c>
      <c r="U20" s="11">
        <f t="shared" si="6"/>
        <v>0.16500611656995992</v>
      </c>
      <c r="W20" s="10" t="str">
        <f>name!D16</f>
        <v>42 Secretarial and related occupations</v>
      </c>
      <c r="X20" s="11">
        <v>6.5716412004794114</v>
      </c>
      <c r="Y20" s="11">
        <v>5.9294483114031005</v>
      </c>
      <c r="Z20" s="11">
        <v>5.7831452590469343</v>
      </c>
      <c r="AA20" s="11">
        <v>5.4381573780205565</v>
      </c>
      <c r="AB20" s="11">
        <v>3.3344718042143602</v>
      </c>
      <c r="AC20" s="11"/>
      <c r="AD20" s="11">
        <f t="shared" si="4"/>
        <v>-2.4486734548325741</v>
      </c>
      <c r="AE20" s="11">
        <f>'RD T1'!T48</f>
        <v>2.6044697800167964</v>
      </c>
      <c r="AF20" s="11">
        <f t="shared" si="7"/>
        <v>0.15579632518422226</v>
      </c>
    </row>
    <row r="21" spans="1:32" x14ac:dyDescent="0.2">
      <c r="A21" s="10" t="str">
        <f>name!D17</f>
        <v>51 Skilled agricultural and related trades</v>
      </c>
      <c r="B21" s="11">
        <v>4.8333354534394397</v>
      </c>
      <c r="C21" s="11">
        <v>4.3559815712033876</v>
      </c>
      <c r="D21" s="11">
        <v>3.5750169889301948</v>
      </c>
      <c r="E21" s="11">
        <v>3.5410679812465191</v>
      </c>
      <c r="F21" s="11">
        <v>3.7104699887974597</v>
      </c>
      <c r="G21" s="11"/>
      <c r="H21" s="11">
        <f t="shared" si="2"/>
        <v>0.13545299986726489</v>
      </c>
      <c r="I21" s="11">
        <f>'RD T1'!E20</f>
        <v>1.9982274274662561</v>
      </c>
      <c r="J21" s="11">
        <f t="shared" si="5"/>
        <v>2.133680427333521</v>
      </c>
      <c r="L21" s="10" t="str">
        <f>name!D17</f>
        <v>51 Skilled agricultural and related trades</v>
      </c>
      <c r="M21" s="11">
        <v>4.174551550955421</v>
      </c>
      <c r="N21" s="11">
        <v>3.625201804758436</v>
      </c>
      <c r="O21" s="11">
        <v>2.8476843794087459</v>
      </c>
      <c r="P21" s="11">
        <v>2.7729096457421125</v>
      </c>
      <c r="Q21" s="11">
        <v>2.8388325442700224</v>
      </c>
      <c r="R21" s="11"/>
      <c r="S21" s="11">
        <f t="shared" si="3"/>
        <v>-8.8518351387234517E-3</v>
      </c>
      <c r="T21" s="11">
        <f>'RD T1'!T20</f>
        <v>1.4437120476751271</v>
      </c>
      <c r="U21" s="11">
        <f t="shared" si="6"/>
        <v>1.4348602125364036</v>
      </c>
      <c r="W21" s="10" t="str">
        <f>name!D17</f>
        <v>51 Skilled agricultural and related trades</v>
      </c>
      <c r="X21" s="11">
        <v>0.65878390248401653</v>
      </c>
      <c r="Y21" s="11">
        <v>0.7307797664449448</v>
      </c>
      <c r="Z21" s="11">
        <v>0.72733260952144874</v>
      </c>
      <c r="AA21" s="11">
        <v>0.76815833550440082</v>
      </c>
      <c r="AB21" s="11">
        <v>0.87163744452743663</v>
      </c>
      <c r="AC21" s="11"/>
      <c r="AD21" s="11">
        <f t="shared" si="4"/>
        <v>0.1443048350059879</v>
      </c>
      <c r="AE21" s="11">
        <f>'RD T1'!T49</f>
        <v>0.55451537979112897</v>
      </c>
      <c r="AF21" s="11">
        <f t="shared" si="7"/>
        <v>0.69882021479711687</v>
      </c>
    </row>
    <row r="22" spans="1:32" x14ac:dyDescent="0.2">
      <c r="A22" s="10" t="str">
        <f>name!D18</f>
        <v>52 Skilled metal, electrical and electronic trades</v>
      </c>
      <c r="B22" s="11">
        <v>16.774065318941872</v>
      </c>
      <c r="C22" s="11">
        <v>17.045814686708606</v>
      </c>
      <c r="D22" s="11">
        <v>14.261433670829147</v>
      </c>
      <c r="E22" s="11">
        <v>14.145982255351404</v>
      </c>
      <c r="F22" s="11">
        <v>13.128287090335252</v>
      </c>
      <c r="G22" s="11"/>
      <c r="H22" s="11">
        <f t="shared" si="2"/>
        <v>-1.1331465804938947</v>
      </c>
      <c r="I22" s="11">
        <f>'RD T1'!E21</f>
        <v>5.1954288470771859</v>
      </c>
      <c r="J22" s="11">
        <f t="shared" si="5"/>
        <v>4.0622822665832912</v>
      </c>
      <c r="L22" s="10" t="str">
        <f>name!D18</f>
        <v>52 Skilled metal, electrical and electronic trades</v>
      </c>
      <c r="M22" s="11">
        <v>16.552445154012801</v>
      </c>
      <c r="N22" s="11">
        <v>16.678417202254206</v>
      </c>
      <c r="O22" s="11">
        <v>13.971590042087172</v>
      </c>
      <c r="P22" s="11">
        <v>13.658853552020128</v>
      </c>
      <c r="Q22" s="11">
        <v>12.547039515943645</v>
      </c>
      <c r="R22" s="11"/>
      <c r="S22" s="11">
        <f t="shared" si="3"/>
        <v>-1.424550526143527</v>
      </c>
      <c r="T22" s="11">
        <f>'RD T1'!T21</f>
        <v>4.9165191146316394</v>
      </c>
      <c r="U22" s="11">
        <f t="shared" si="6"/>
        <v>3.4919685884881124</v>
      </c>
      <c r="W22" s="10" t="str">
        <f>name!D18</f>
        <v>52 Skilled metal, electrical and electronic trades</v>
      </c>
      <c r="X22" s="11">
        <v>0.22162016492908493</v>
      </c>
      <c r="Y22" s="11">
        <v>0.36739748445440035</v>
      </c>
      <c r="Z22" s="11">
        <v>0.28984362874197261</v>
      </c>
      <c r="AA22" s="11">
        <v>0.4871287033312704</v>
      </c>
      <c r="AB22" s="11">
        <v>0.58124757439158525</v>
      </c>
      <c r="AC22" s="11"/>
      <c r="AD22" s="11">
        <f t="shared" si="4"/>
        <v>0.29140394564961264</v>
      </c>
      <c r="AE22" s="11">
        <f>'RD T1'!T50</f>
        <v>0.2789097324455484</v>
      </c>
      <c r="AF22" s="11">
        <f t="shared" si="7"/>
        <v>0.57031367809516098</v>
      </c>
    </row>
    <row r="23" spans="1:32" x14ac:dyDescent="0.2">
      <c r="A23" s="10" t="str">
        <f>name!D19</f>
        <v>53 Skilled construction and building trades</v>
      </c>
      <c r="B23" s="11">
        <v>11.557252695510497</v>
      </c>
      <c r="C23" s="11">
        <v>13.834654228150832</v>
      </c>
      <c r="D23" s="11">
        <v>11.34396738614393</v>
      </c>
      <c r="E23" s="11">
        <v>10.974162631519405</v>
      </c>
      <c r="F23" s="11">
        <v>9.4230124530915749</v>
      </c>
      <c r="G23" s="11"/>
      <c r="H23" s="11">
        <f t="shared" si="2"/>
        <v>-1.9209549330523554</v>
      </c>
      <c r="I23" s="11">
        <f>'RD T1'!E22</f>
        <v>4.4229429214786204</v>
      </c>
      <c r="J23" s="11">
        <f t="shared" si="5"/>
        <v>2.501987988426265</v>
      </c>
      <c r="L23" s="10" t="str">
        <f>name!D19</f>
        <v>53 Skilled construction and building trades</v>
      </c>
      <c r="M23" s="11">
        <v>11.407267362550101</v>
      </c>
      <c r="N23" s="11">
        <v>13.691394804140849</v>
      </c>
      <c r="O23" s="11">
        <v>11.167937569281763</v>
      </c>
      <c r="P23" s="11">
        <v>10.871334017854036</v>
      </c>
      <c r="Q23" s="11">
        <v>9.3134975117758163</v>
      </c>
      <c r="R23" s="11"/>
      <c r="S23" s="11">
        <f t="shared" si="3"/>
        <v>-1.854440057505947</v>
      </c>
      <c r="T23" s="11">
        <f>'RD T1'!T22</f>
        <v>4.3660386841574166</v>
      </c>
      <c r="U23" s="11">
        <f t="shared" si="6"/>
        <v>2.5115986266514696</v>
      </c>
      <c r="W23" s="10" t="str">
        <f>name!D19</f>
        <v>53 Skilled construction and building trades</v>
      </c>
      <c r="X23" s="11">
        <v>0.14998533296040456</v>
      </c>
      <c r="Y23" s="11">
        <v>0.14325942400999039</v>
      </c>
      <c r="Z23" s="11">
        <v>0.17602981686216873</v>
      </c>
      <c r="AA23" s="11">
        <v>0.10282861366535122</v>
      </c>
      <c r="AB23" s="11">
        <v>0.10951494131576849</v>
      </c>
      <c r="AC23" s="11"/>
      <c r="AD23" s="11">
        <f t="shared" si="4"/>
        <v>-6.6514875546400246E-2</v>
      </c>
      <c r="AE23" s="11">
        <f>'RD T1'!T51</f>
        <v>5.6904237321204164E-2</v>
      </c>
      <c r="AF23" s="11">
        <f t="shared" si="7"/>
        <v>-9.6106382251960817E-3</v>
      </c>
    </row>
    <row r="24" spans="1:32" x14ac:dyDescent="0.2">
      <c r="A24" s="10" t="str">
        <f>name!D20</f>
        <v>54 Textiles, printing and other skilled trades</v>
      </c>
      <c r="B24" s="11">
        <v>6.2268062885969115</v>
      </c>
      <c r="C24" s="11">
        <v>5.4988513959224417</v>
      </c>
      <c r="D24" s="11">
        <v>5.5205584972572082</v>
      </c>
      <c r="E24" s="11">
        <v>5.6439082730827339</v>
      </c>
      <c r="F24" s="11">
        <v>5.4623838573911927</v>
      </c>
      <c r="G24" s="11"/>
      <c r="H24" s="11">
        <f t="shared" si="2"/>
        <v>-5.8174639866015454E-2</v>
      </c>
      <c r="I24" s="11">
        <f>'RD T1'!E23</f>
        <v>2.3654398840202697</v>
      </c>
      <c r="J24" s="11">
        <f t="shared" si="5"/>
        <v>2.3072652441542543</v>
      </c>
      <c r="L24" s="10" t="str">
        <f>name!D20</f>
        <v>54 Textiles, printing and other skilled trades</v>
      </c>
      <c r="M24" s="11">
        <v>4.0063419021547135</v>
      </c>
      <c r="N24" s="11">
        <v>3.5349456676549762</v>
      </c>
      <c r="O24" s="11">
        <v>3.2526102509308563</v>
      </c>
      <c r="P24" s="11">
        <v>3.3328560204038995</v>
      </c>
      <c r="Q24" s="11">
        <v>3.1447424748140098</v>
      </c>
      <c r="R24" s="11"/>
      <c r="S24" s="11">
        <f t="shared" si="3"/>
        <v>-0.1078677761168465</v>
      </c>
      <c r="T24" s="11">
        <f>'RD T1'!T23</f>
        <v>1.0424435430813381</v>
      </c>
      <c r="U24" s="11">
        <f t="shared" si="6"/>
        <v>0.93457576696449163</v>
      </c>
      <c r="W24" s="10" t="str">
        <f>name!D20</f>
        <v>54 Textiles, printing and other skilled trades</v>
      </c>
      <c r="X24" s="11">
        <v>2.2204643864422056</v>
      </c>
      <c r="Y24" s="11">
        <v>1.963905728267465</v>
      </c>
      <c r="Z24" s="11">
        <v>2.2679482463263487</v>
      </c>
      <c r="AA24" s="11">
        <v>2.3110522526788442</v>
      </c>
      <c r="AB24" s="11">
        <v>2.3176413825771855</v>
      </c>
      <c r="AC24" s="11"/>
      <c r="AD24" s="11">
        <f t="shared" si="4"/>
        <v>4.9693136250836822E-2</v>
      </c>
      <c r="AE24" s="11">
        <f>'RD T1'!T52</f>
        <v>1.3229963409389325</v>
      </c>
      <c r="AF24" s="11">
        <f t="shared" si="7"/>
        <v>1.3726894771897693</v>
      </c>
    </row>
    <row r="25" spans="1:32" x14ac:dyDescent="0.2">
      <c r="A25" s="10" t="str">
        <f>name!D21</f>
        <v>61 Caring personal service occupations</v>
      </c>
      <c r="B25" s="11">
        <v>26.024487536085122</v>
      </c>
      <c r="C25" s="11">
        <v>27.09332199283201</v>
      </c>
      <c r="D25" s="11">
        <v>26.167170596761871</v>
      </c>
      <c r="E25" s="11">
        <v>27.234132595136405</v>
      </c>
      <c r="F25" s="11">
        <v>29.373442221617562</v>
      </c>
      <c r="G25" s="11"/>
      <c r="H25" s="11">
        <f t="shared" si="2"/>
        <v>3.2062716248556917</v>
      </c>
      <c r="I25" s="11">
        <f>'RD T1'!E24</f>
        <v>15.777688023810567</v>
      </c>
      <c r="J25" s="11">
        <f t="shared" si="5"/>
        <v>18.983959648666257</v>
      </c>
      <c r="L25" s="10" t="str">
        <f>name!D21</f>
        <v>61 Caring personal service occupations</v>
      </c>
      <c r="M25" s="11">
        <v>2.8990275146286781</v>
      </c>
      <c r="N25" s="11">
        <v>3.0280997501466054</v>
      </c>
      <c r="O25" s="11">
        <v>2.8631755131008196</v>
      </c>
      <c r="P25" s="11">
        <v>3.4063888746530426</v>
      </c>
      <c r="Q25" s="11">
        <v>3.862158175344621</v>
      </c>
      <c r="R25" s="11"/>
      <c r="S25" s="11">
        <f t="shared" si="3"/>
        <v>0.99898266224380139</v>
      </c>
      <c r="T25" s="11">
        <f>'RD T1'!T24</f>
        <v>1.537146875370061</v>
      </c>
      <c r="U25" s="11">
        <f t="shared" si="6"/>
        <v>2.5361295376138626</v>
      </c>
      <c r="W25" s="10" t="str">
        <f>name!D21</f>
        <v>61 Caring personal service occupations</v>
      </c>
      <c r="X25" s="11">
        <v>23.125460021456448</v>
      </c>
      <c r="Y25" s="11">
        <v>24.065222242685408</v>
      </c>
      <c r="Z25" s="11">
        <v>23.303995083661054</v>
      </c>
      <c r="AA25" s="11">
        <v>23.827743720483362</v>
      </c>
      <c r="AB25" s="11">
        <v>25.511284046272937</v>
      </c>
      <c r="AC25" s="11"/>
      <c r="AD25" s="11">
        <f t="shared" si="4"/>
        <v>2.2072889626118837</v>
      </c>
      <c r="AE25" s="11">
        <f>'RD T1'!T53</f>
        <v>14.240541148440506</v>
      </c>
      <c r="AF25" s="11">
        <f t="shared" si="7"/>
        <v>16.44783011105239</v>
      </c>
    </row>
    <row r="26" spans="1:32" x14ac:dyDescent="0.2">
      <c r="A26" s="10" t="str">
        <f>name!D22</f>
        <v>62 Leisure, travel and related personal service occupations</v>
      </c>
      <c r="B26" s="11">
        <v>7.349019005678449</v>
      </c>
      <c r="C26" s="11">
        <v>7.1122458102282815</v>
      </c>
      <c r="D26" s="11">
        <v>6.4962523719594394</v>
      </c>
      <c r="E26" s="11">
        <v>6.0953219056000298</v>
      </c>
      <c r="F26" s="11">
        <v>6.1273230893427888</v>
      </c>
      <c r="G26" s="11"/>
      <c r="H26" s="11">
        <f t="shared" si="2"/>
        <v>-0.36892928261665059</v>
      </c>
      <c r="I26" s="11">
        <f>'RD T1'!E25</f>
        <v>3.1403718855227685</v>
      </c>
      <c r="J26" s="11">
        <f t="shared" si="5"/>
        <v>2.7714426029061179</v>
      </c>
      <c r="L26" s="10" t="str">
        <f>name!D22</f>
        <v>62 Leisure, travel and related personal service occupations</v>
      </c>
      <c r="M26" s="11">
        <v>1.9727054791854517</v>
      </c>
      <c r="N26" s="11">
        <v>2.0572816488630119</v>
      </c>
      <c r="O26" s="11">
        <v>1.9637726534698798</v>
      </c>
      <c r="P26" s="11">
        <v>1.9361910453205118</v>
      </c>
      <c r="Q26" s="11">
        <v>2.0292325250155372</v>
      </c>
      <c r="R26" s="11"/>
      <c r="S26" s="11">
        <f t="shared" si="3"/>
        <v>6.5459871545657355E-2</v>
      </c>
      <c r="T26" s="11">
        <f>'RD T1'!T25</f>
        <v>0.85383169066231979</v>
      </c>
      <c r="U26" s="11">
        <f t="shared" si="6"/>
        <v>0.91929156220797714</v>
      </c>
      <c r="W26" s="10" t="str">
        <f>name!D22</f>
        <v>62 Leisure, travel and related personal service occupations</v>
      </c>
      <c r="X26" s="11">
        <v>5.376313526492992</v>
      </c>
      <c r="Y26" s="11">
        <v>5.0549641613652616</v>
      </c>
      <c r="Z26" s="11">
        <v>4.5324797184895704</v>
      </c>
      <c r="AA26" s="11">
        <v>4.1591308602795198</v>
      </c>
      <c r="AB26" s="11">
        <v>4.0980905643272454</v>
      </c>
      <c r="AC26" s="11"/>
      <c r="AD26" s="11">
        <f t="shared" si="4"/>
        <v>-0.43438915416232504</v>
      </c>
      <c r="AE26" s="11">
        <f>'RD T1'!T54</f>
        <v>2.2865401948604482</v>
      </c>
      <c r="AF26" s="11">
        <f t="shared" si="7"/>
        <v>1.8521510406981232</v>
      </c>
    </row>
    <row r="27" spans="1:32" x14ac:dyDescent="0.2">
      <c r="A27" s="10" t="str">
        <f>name!D23</f>
        <v>63 Community and civil enforcement occupations</v>
      </c>
      <c r="B27" s="11">
        <v>0.30983480620656095</v>
      </c>
      <c r="C27" s="11">
        <v>0.26859565754938836</v>
      </c>
      <c r="D27" s="11">
        <v>0.32365226188995205</v>
      </c>
      <c r="E27" s="11">
        <v>0.2515170897145646</v>
      </c>
      <c r="F27" s="11">
        <v>0.27606794060543177</v>
      </c>
      <c r="G27" s="11"/>
      <c r="H27" s="11">
        <f t="shared" si="2"/>
        <v>-4.7584321284520281E-2</v>
      </c>
      <c r="I27" s="11">
        <f>'RD T1'!E26</f>
        <v>0.13370220342863384</v>
      </c>
      <c r="J27" s="11">
        <f t="shared" si="5"/>
        <v>8.6117882144113561E-2</v>
      </c>
      <c r="L27" s="10" t="str">
        <f>name!D23</f>
        <v>63 Community and civil enforcement occupations</v>
      </c>
      <c r="M27" s="11">
        <v>0.23625557249243037</v>
      </c>
      <c r="N27" s="11">
        <v>0.17727427513944602</v>
      </c>
      <c r="O27" s="11">
        <v>0.24748249315224327</v>
      </c>
      <c r="P27" s="11">
        <v>0.14735518679743242</v>
      </c>
      <c r="Q27" s="11">
        <v>0.17087143719269235</v>
      </c>
      <c r="R27" s="11"/>
      <c r="S27" s="11">
        <f t="shared" si="3"/>
        <v>-7.6611055959550922E-2</v>
      </c>
      <c r="T27" s="11">
        <f>'RD T1'!T26</f>
        <v>6.6754585187738136E-2</v>
      </c>
      <c r="U27" s="11">
        <f t="shared" si="6"/>
        <v>-9.8564707718127864E-3</v>
      </c>
      <c r="W27" s="10" t="str">
        <f>name!D23</f>
        <v>63 Community and civil enforcement occupations</v>
      </c>
      <c r="X27" s="11">
        <v>7.3579233714130804E-2</v>
      </c>
      <c r="Y27" s="11">
        <v>9.1321382409942586E-2</v>
      </c>
      <c r="Z27" s="11">
        <v>7.616976873770917E-2</v>
      </c>
      <c r="AA27" s="11">
        <v>0.10416190291713198</v>
      </c>
      <c r="AB27" s="11">
        <v>0.10519650341273945</v>
      </c>
      <c r="AC27" s="11"/>
      <c r="AD27" s="11">
        <f t="shared" si="4"/>
        <v>2.902673467503028E-2</v>
      </c>
      <c r="AE27" s="11">
        <f>'RD T1'!T55</f>
        <v>6.6947618240895707E-2</v>
      </c>
      <c r="AF27" s="11">
        <f t="shared" si="7"/>
        <v>9.5974352915925987E-2</v>
      </c>
    </row>
    <row r="28" spans="1:32" x14ac:dyDescent="0.2">
      <c r="A28" s="10" t="str">
        <f>name!D24</f>
        <v>71 Sales occupations</v>
      </c>
      <c r="B28" s="11">
        <v>20.638352412372075</v>
      </c>
      <c r="C28" s="11">
        <v>18.251367900572461</v>
      </c>
      <c r="D28" s="11">
        <v>17.827108079569346</v>
      </c>
      <c r="E28" s="11">
        <v>17.477608234862515</v>
      </c>
      <c r="F28" s="11">
        <v>16.951280694693796</v>
      </c>
      <c r="G28" s="11"/>
      <c r="H28" s="11">
        <f t="shared" si="2"/>
        <v>-0.87582738487554934</v>
      </c>
      <c r="I28" s="11">
        <f>'RD T1'!E27</f>
        <v>7.8765969805137823</v>
      </c>
      <c r="J28" s="11">
        <f t="shared" si="5"/>
        <v>7.000769595638233</v>
      </c>
      <c r="L28" s="10" t="str">
        <f>name!D24</f>
        <v>71 Sales occupations</v>
      </c>
      <c r="M28" s="11">
        <v>8.233066649935056</v>
      </c>
      <c r="N28" s="11">
        <v>7.819920573212924</v>
      </c>
      <c r="O28" s="11">
        <v>7.6910738961882155</v>
      </c>
      <c r="P28" s="11">
        <v>7.6327624216169516</v>
      </c>
      <c r="Q28" s="11">
        <v>7.5198128863491673</v>
      </c>
      <c r="R28" s="11"/>
      <c r="S28" s="11">
        <f t="shared" si="3"/>
        <v>-0.17126100983904813</v>
      </c>
      <c r="T28" s="11">
        <f>'RD T1'!T27</f>
        <v>2.4808467384504231</v>
      </c>
      <c r="U28" s="11">
        <f t="shared" si="6"/>
        <v>2.309585728611375</v>
      </c>
      <c r="W28" s="10" t="str">
        <f>name!D24</f>
        <v>71 Sales occupations</v>
      </c>
      <c r="X28" s="11">
        <v>12.405285762436964</v>
      </c>
      <c r="Y28" s="11">
        <v>10.431447327359525</v>
      </c>
      <c r="Z28" s="11">
        <v>10.136034183381145</v>
      </c>
      <c r="AA28" s="11">
        <v>9.8448458132455539</v>
      </c>
      <c r="AB28" s="11">
        <v>9.4314678083446193</v>
      </c>
      <c r="AC28" s="11"/>
      <c r="AD28" s="11">
        <f t="shared" si="4"/>
        <v>-0.70456637503652608</v>
      </c>
      <c r="AE28" s="11">
        <f>'RD T1'!T56</f>
        <v>5.3957502420633592</v>
      </c>
      <c r="AF28" s="11">
        <f t="shared" si="7"/>
        <v>4.6911838670268331</v>
      </c>
    </row>
    <row r="29" spans="1:32" x14ac:dyDescent="0.2">
      <c r="A29" s="10" t="str">
        <f>name!D25</f>
        <v>72 Customer service occupations</v>
      </c>
      <c r="B29" s="11">
        <v>5.4417813694062449</v>
      </c>
      <c r="C29" s="11">
        <v>5.7057518305224777</v>
      </c>
      <c r="D29" s="11">
        <v>5.821980680141742</v>
      </c>
      <c r="E29" s="11">
        <v>6.6442007506127752</v>
      </c>
      <c r="F29" s="11">
        <v>7.4988479459438846</v>
      </c>
      <c r="G29" s="11"/>
      <c r="H29" s="11">
        <f t="shared" si="2"/>
        <v>1.6768672658021426</v>
      </c>
      <c r="I29" s="11">
        <f>'RD T1'!E28</f>
        <v>3.0644039803100398</v>
      </c>
      <c r="J29" s="11">
        <f t="shared" si="5"/>
        <v>4.7412712461121824</v>
      </c>
      <c r="L29" s="10" t="str">
        <f>name!D25</f>
        <v>72 Customer service occupations</v>
      </c>
      <c r="M29" s="11">
        <v>2.3155529515520286</v>
      </c>
      <c r="N29" s="11">
        <v>2.1330021088232556</v>
      </c>
      <c r="O29" s="11">
        <v>2.4316962851431718</v>
      </c>
      <c r="P29" s="11">
        <v>3.1233952681161288</v>
      </c>
      <c r="Q29" s="11">
        <v>3.6381845032706064</v>
      </c>
      <c r="R29" s="11"/>
      <c r="S29" s="11">
        <f t="shared" si="3"/>
        <v>1.2064882181274346</v>
      </c>
      <c r="T29" s="11">
        <f>'RD T1'!T28</f>
        <v>1.1075257865148018</v>
      </c>
      <c r="U29" s="11">
        <f t="shared" si="6"/>
        <v>2.3140140046422362</v>
      </c>
      <c r="W29" s="10" t="str">
        <f>name!D25</f>
        <v>72 Customer service occupations</v>
      </c>
      <c r="X29" s="11">
        <v>3.1262284178542132</v>
      </c>
      <c r="Y29" s="11">
        <v>3.5727497216992186</v>
      </c>
      <c r="Z29" s="11">
        <v>3.3902843949985701</v>
      </c>
      <c r="AA29" s="11">
        <v>3.5208054824966486</v>
      </c>
      <c r="AB29" s="11">
        <v>3.8606634426732884</v>
      </c>
      <c r="AC29" s="11"/>
      <c r="AD29" s="11">
        <f t="shared" si="4"/>
        <v>0.47037904767471828</v>
      </c>
      <c r="AE29" s="11">
        <f>'RD T1'!T57</f>
        <v>1.9568781937952375</v>
      </c>
      <c r="AF29" s="11">
        <f t="shared" si="7"/>
        <v>2.427257241469956</v>
      </c>
    </row>
    <row r="30" spans="1:32" x14ac:dyDescent="0.2">
      <c r="A30" s="10" t="str">
        <f>name!D26</f>
        <v>81 Process, plant and machine operatives</v>
      </c>
      <c r="B30" s="11">
        <v>13.169877729157248</v>
      </c>
      <c r="C30" s="11">
        <v>12.679300680693585</v>
      </c>
      <c r="D30" s="11">
        <v>10.948652702196583</v>
      </c>
      <c r="E30" s="11">
        <v>11.532713545556932</v>
      </c>
      <c r="F30" s="11">
        <v>10.770427878581518</v>
      </c>
      <c r="G30" s="11"/>
      <c r="H30" s="11">
        <f t="shared" si="2"/>
        <v>-0.17822482361506431</v>
      </c>
      <c r="I30" s="11">
        <f>'RD T1'!E29</f>
        <v>4.5113035172981295</v>
      </c>
      <c r="J30" s="11">
        <f t="shared" si="5"/>
        <v>4.3330786936830652</v>
      </c>
      <c r="L30" s="10" t="str">
        <f>name!D26</f>
        <v>81 Process, plant and machine operatives</v>
      </c>
      <c r="M30" s="11">
        <v>10.549333155909425</v>
      </c>
      <c r="N30" s="11">
        <v>9.9674118511520806</v>
      </c>
      <c r="O30" s="11">
        <v>8.5640458709463694</v>
      </c>
      <c r="P30" s="11">
        <v>8.7253996764798138</v>
      </c>
      <c r="Q30" s="11">
        <v>7.9323702561673874</v>
      </c>
      <c r="R30" s="11"/>
      <c r="S30" s="11">
        <f t="shared" si="3"/>
        <v>-0.63167561477898193</v>
      </c>
      <c r="T30" s="11">
        <f>'RD T1'!T29</f>
        <v>3.0869704226798014</v>
      </c>
      <c r="U30" s="11">
        <f t="shared" si="6"/>
        <v>2.4552948079008194</v>
      </c>
      <c r="W30" s="10" t="str">
        <f>name!D26</f>
        <v>81 Process, plant and machine operatives</v>
      </c>
      <c r="X30" s="11">
        <v>2.6205445732478139</v>
      </c>
      <c r="Y30" s="11">
        <v>2.711888829541512</v>
      </c>
      <c r="Z30" s="11">
        <v>2.3846068312502364</v>
      </c>
      <c r="AA30" s="11">
        <v>2.8073138690771313</v>
      </c>
      <c r="AB30" s="11">
        <v>2.8380576224141167</v>
      </c>
      <c r="AC30" s="11"/>
      <c r="AD30" s="11">
        <f t="shared" si="4"/>
        <v>0.45345079116388032</v>
      </c>
      <c r="AE30" s="11">
        <f>'RD T1'!T58</f>
        <v>1.4243330946183284</v>
      </c>
      <c r="AF30" s="11">
        <f t="shared" si="7"/>
        <v>1.8777838857822087</v>
      </c>
    </row>
    <row r="31" spans="1:32" x14ac:dyDescent="0.2">
      <c r="A31" s="10" t="str">
        <f>name!D27</f>
        <v>82 Transport and mobile machine drivers and operatives</v>
      </c>
      <c r="B31" s="11">
        <v>14.934936254721071</v>
      </c>
      <c r="C31" s="11">
        <v>17.327510453612845</v>
      </c>
      <c r="D31" s="11">
        <v>15.278818308840314</v>
      </c>
      <c r="E31" s="11">
        <v>16.192253592549164</v>
      </c>
      <c r="F31" s="11">
        <v>16.39940209008714</v>
      </c>
      <c r="G31" s="11"/>
      <c r="H31" s="11">
        <f t="shared" si="2"/>
        <v>1.1205837812468253</v>
      </c>
      <c r="I31" s="11">
        <f>'RD T1'!E30</f>
        <v>8.597935155153543</v>
      </c>
      <c r="J31" s="11">
        <f t="shared" si="5"/>
        <v>9.7185189364003683</v>
      </c>
      <c r="L31" s="10" t="str">
        <f>name!D27</f>
        <v>82 Transport and mobile machine drivers and operatives</v>
      </c>
      <c r="M31" s="11">
        <v>14.246869366851945</v>
      </c>
      <c r="N31" s="11">
        <v>16.543148690519487</v>
      </c>
      <c r="O31" s="11">
        <v>14.624363874657243</v>
      </c>
      <c r="P31" s="11">
        <v>15.286235700025308</v>
      </c>
      <c r="Q31" s="11">
        <v>15.360250282977162</v>
      </c>
      <c r="R31" s="11"/>
      <c r="S31" s="11">
        <f t="shared" si="3"/>
        <v>0.73588640831991903</v>
      </c>
      <c r="T31" s="11">
        <f>'RD T1'!T30</f>
        <v>8.0010302240864455</v>
      </c>
      <c r="U31" s="11">
        <f t="shared" si="6"/>
        <v>8.7369166324063645</v>
      </c>
      <c r="W31" s="10" t="str">
        <f>name!D27</f>
        <v>82 Transport and mobile machine drivers and operatives</v>
      </c>
      <c r="X31" s="11">
        <v>0.68806688786911985</v>
      </c>
      <c r="Y31" s="11">
        <v>0.78436176309335515</v>
      </c>
      <c r="Z31" s="11">
        <v>0.65445443418307359</v>
      </c>
      <c r="AA31" s="11">
        <v>0.906017892523863</v>
      </c>
      <c r="AB31" s="11">
        <v>1.0391518071099946</v>
      </c>
      <c r="AC31" s="11"/>
      <c r="AD31" s="11">
        <f t="shared" si="4"/>
        <v>0.38469737292692097</v>
      </c>
      <c r="AE31" s="11">
        <f>'RD T1'!T59</f>
        <v>0.59690493106709641</v>
      </c>
      <c r="AF31" s="11">
        <f t="shared" si="7"/>
        <v>0.98160230399401738</v>
      </c>
    </row>
    <row r="32" spans="1:32" x14ac:dyDescent="0.2">
      <c r="A32" s="10" t="str">
        <f>name!D28</f>
        <v>91 Elementary trades and related occupations</v>
      </c>
      <c r="B32" s="11">
        <v>7.2892077430193352</v>
      </c>
      <c r="C32" s="11">
        <v>6.5570686439459402</v>
      </c>
      <c r="D32" s="11">
        <v>5.6414160981050996</v>
      </c>
      <c r="E32" s="11">
        <v>9.820803316629247</v>
      </c>
      <c r="F32" s="11">
        <v>10.883292488551742</v>
      </c>
      <c r="G32" s="11"/>
      <c r="H32" s="11">
        <f t="shared" si="2"/>
        <v>5.2418763904466426</v>
      </c>
      <c r="I32" s="11">
        <f>'RD T1'!E31</f>
        <v>4.559975566473752</v>
      </c>
      <c r="J32" s="11">
        <f t="shared" si="5"/>
        <v>9.8018519569203946</v>
      </c>
      <c r="L32" s="10" t="str">
        <f>name!D28</f>
        <v>91 Elementary trades and related occupations</v>
      </c>
      <c r="M32" s="11">
        <v>5.4887824239789662</v>
      </c>
      <c r="N32" s="11">
        <v>5.0047374723636855</v>
      </c>
      <c r="O32" s="11">
        <v>4.4202049191220549</v>
      </c>
      <c r="P32" s="11">
        <v>6.0375480852015153</v>
      </c>
      <c r="Q32" s="11">
        <v>6.4353830297751653</v>
      </c>
      <c r="R32" s="11"/>
      <c r="S32" s="11">
        <f t="shared" si="3"/>
        <v>2.0151781106531104</v>
      </c>
      <c r="T32" s="11">
        <f>'RD T1'!T31</f>
        <v>2.0611397894971821</v>
      </c>
      <c r="U32" s="11">
        <f t="shared" si="6"/>
        <v>4.0763179001502925</v>
      </c>
      <c r="W32" s="10" t="str">
        <f>name!D28</f>
        <v>91 Elementary trades and related occupations</v>
      </c>
      <c r="X32" s="11">
        <v>1.8004253190403581</v>
      </c>
      <c r="Y32" s="11">
        <v>1.5523311715822563</v>
      </c>
      <c r="Z32" s="11">
        <v>1.2212111789830489</v>
      </c>
      <c r="AA32" s="11">
        <v>3.7832552314277099</v>
      </c>
      <c r="AB32" s="11">
        <v>4.4479094587765831</v>
      </c>
      <c r="AC32" s="11"/>
      <c r="AD32" s="11">
        <f t="shared" si="4"/>
        <v>3.226698279793534</v>
      </c>
      <c r="AE32" s="11">
        <f>'RD T1'!T60</f>
        <v>2.4988357769765712</v>
      </c>
      <c r="AF32" s="11">
        <f t="shared" si="7"/>
        <v>5.7255340567701047</v>
      </c>
    </row>
    <row r="33" spans="1:32" x14ac:dyDescent="0.2">
      <c r="A33" s="10" t="str">
        <f>name!D29</f>
        <v>92 Elementary administration and service occupations</v>
      </c>
      <c r="B33" s="11">
        <v>29.127328521942413</v>
      </c>
      <c r="C33" s="11">
        <v>28.904850132195175</v>
      </c>
      <c r="D33" s="11">
        <v>26.085012047279868</v>
      </c>
      <c r="E33" s="11">
        <v>23.51279845557692</v>
      </c>
      <c r="F33" s="11">
        <v>21.369143423125571</v>
      </c>
      <c r="G33" s="11"/>
      <c r="H33" s="11">
        <f t="shared" ref="H33" si="8">F33-D33</f>
        <v>-4.7158686241542966</v>
      </c>
      <c r="I33" s="11">
        <f>'RD T1'!E32</f>
        <v>11.305857397078627</v>
      </c>
      <c r="J33" s="11">
        <f>SUM(H33:I33)</f>
        <v>6.5899887729243307</v>
      </c>
      <c r="L33" s="10" t="str">
        <f>name!D29</f>
        <v>92 Elementary administration and service occupations</v>
      </c>
      <c r="M33" s="11">
        <v>14.663016156614567</v>
      </c>
      <c r="N33" s="11">
        <v>13.738656016554293</v>
      </c>
      <c r="O33" s="11">
        <v>12.846691654322548</v>
      </c>
      <c r="P33" s="11">
        <v>12.726333259905239</v>
      </c>
      <c r="Q33" s="11">
        <v>11.839982417796307</v>
      </c>
      <c r="R33" s="11"/>
      <c r="S33" s="11">
        <f t="shared" ref="S33" si="9">Q33-O33</f>
        <v>-1.0067092365262411</v>
      </c>
      <c r="T33" s="11">
        <f>'RD T1'!T32</f>
        <v>5.0396870331135286</v>
      </c>
      <c r="U33" s="11">
        <f t="shared" ref="U33" si="10">SUM(S33:T33)</f>
        <v>4.0329777965872875</v>
      </c>
      <c r="W33" s="10" t="str">
        <f>name!D29</f>
        <v>92 Elementary administration and service occupations</v>
      </c>
      <c r="X33" s="11">
        <v>14.464312365327881</v>
      </c>
      <c r="Y33" s="11">
        <v>15.166194115640847</v>
      </c>
      <c r="Z33" s="11">
        <v>13.238320392957286</v>
      </c>
      <c r="AA33" s="11">
        <v>10.786465195671664</v>
      </c>
      <c r="AB33" s="11">
        <v>9.5291610053292501</v>
      </c>
      <c r="AC33" s="11"/>
      <c r="AD33" s="11">
        <f t="shared" ref="AD33" si="11">AB33-Z33</f>
        <v>-3.709159387628036</v>
      </c>
      <c r="AE33" s="11">
        <f>'RD T1'!T61</f>
        <v>6.2661703639651014</v>
      </c>
      <c r="AF33" s="11">
        <f t="shared" ref="AF33" si="12">SUM(AD33:AE33)</f>
        <v>2.5570109763370654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322.96300000000002</v>
      </c>
      <c r="C35" s="34">
        <f>SUM(C8:C33)</f>
        <v>337.18300000000005</v>
      </c>
      <c r="D35" s="34">
        <f>SUM(D8:D33)</f>
        <v>328.12799999999987</v>
      </c>
      <c r="E35" s="34">
        <f>SUM(E8:E33)</f>
        <v>339.3429999999999</v>
      </c>
      <c r="F35" s="34">
        <f>SUM(F8:F33)</f>
        <v>351.06999999999994</v>
      </c>
      <c r="G35" s="11"/>
      <c r="H35" s="34">
        <f>F35-D35</f>
        <v>22.942000000000064</v>
      </c>
      <c r="I35" s="34">
        <f>SUM(I8:I33)</f>
        <v>164.56470256714562</v>
      </c>
      <c r="J35" s="34">
        <f>SUM(J8:J33)</f>
        <v>187.50670256714554</v>
      </c>
      <c r="L35" s="231" t="str">
        <f>name!D3</f>
        <v>All occupations</v>
      </c>
      <c r="M35" s="34">
        <f>SUM(M8:M33)</f>
        <v>174.87166033058668</v>
      </c>
      <c r="N35" s="34">
        <f>SUM(N8:N33)</f>
        <v>183.01033669634521</v>
      </c>
      <c r="O35" s="34">
        <f>SUM(O8:O33)</f>
        <v>175.79233161960957</v>
      </c>
      <c r="P35" s="34">
        <f>SUM(P8:P33)</f>
        <v>181.34400264543092</v>
      </c>
      <c r="Q35" s="34">
        <f>SUM(Q8:Q33)</f>
        <v>185.63056666041928</v>
      </c>
      <c r="R35" s="11"/>
      <c r="S35" s="34">
        <f>Q35-O35</f>
        <v>9.8382350408097068</v>
      </c>
      <c r="T35" s="34">
        <f>SUM(T8:T33)</f>
        <v>73.285188416903665</v>
      </c>
      <c r="U35" s="34">
        <f>SUM(U8:U33)</f>
        <v>83.123423457713329</v>
      </c>
      <c r="W35" s="231" t="str">
        <f>name!D3</f>
        <v>All occupations</v>
      </c>
      <c r="X35" s="34">
        <f>SUM(X8:X33)</f>
        <v>148.0913396694134</v>
      </c>
      <c r="Y35" s="34">
        <f>SUM(Y8:Y33)</f>
        <v>154.17266330365473</v>
      </c>
      <c r="Z35" s="34">
        <f>SUM(Z8:Z33)</f>
        <v>152.33566838039036</v>
      </c>
      <c r="AA35" s="34">
        <f>SUM(AA8:AA33)</f>
        <v>157.99899735456893</v>
      </c>
      <c r="AB35" s="34">
        <f>SUM(AB8:AB33)</f>
        <v>165.43943333958049</v>
      </c>
      <c r="AC35" s="11"/>
      <c r="AD35" s="34">
        <f t="shared" ref="AD35" si="13">AB35-Z35</f>
        <v>13.10376495919013</v>
      </c>
      <c r="AE35" s="34">
        <f>SUM(AE8:AE33)</f>
        <v>91.279514150241937</v>
      </c>
      <c r="AF35" s="34">
        <f>SUM(AF8:AF33)</f>
        <v>104.38327910943214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Stoke-on-Trent and Staffordshire (Continued)</v>
      </c>
      <c r="L38" s="19" t="str">
        <f>CONCATENATE(L$1," (Continued)")</f>
        <v>Occupation Table 2.1  Males: Employment Change by Occupation (SOC 2020) and Replacement Demand, 2015-2035, Stoke-on-Trent and Staffordshire (Continued)</v>
      </c>
      <c r="W38" s="19" t="str">
        <f>CONCATENATE(W$1," (Continued)")</f>
        <v>Occupation Table 2.2  Females: Employment Change by Occupation (SOC 2020) and Replacement Demand, 2015-2035, Stoke-on-Trent and Staffordshire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5.7481696687568764</v>
      </c>
      <c r="C45" s="173">
        <f t="shared" si="20"/>
        <v>6.4223868076781017</v>
      </c>
      <c r="D45" s="173">
        <f t="shared" si="20"/>
        <v>6.7731546683311175</v>
      </c>
      <c r="E45" s="173">
        <f t="shared" si="20"/>
        <v>5.9754082408965559</v>
      </c>
      <c r="F45" s="173">
        <f t="shared" si="20"/>
        <v>6.3309388287176489</v>
      </c>
      <c r="H45" s="68">
        <f t="shared" ref="H45:H70" si="21">IF(D8&gt;0,(H8/D8)*100,0)</f>
        <v>6.3442977698514999E-3</v>
      </c>
      <c r="I45" s="69">
        <f t="shared" ref="I45:I70" si="22">IF(D8&gt;0,I8/D8*100,0)</f>
        <v>48.397511229757491</v>
      </c>
      <c r="J45" s="69">
        <f t="shared" ref="J45:J70" si="23">IF(D8&gt;0,(J8/D8)*100,0)</f>
        <v>48.403855527527341</v>
      </c>
      <c r="L45" t="str">
        <f t="shared" ref="L45:L70" si="24">L8</f>
        <v>11 Corporate managers and directors</v>
      </c>
      <c r="M45" s="173">
        <f t="shared" ref="M45:Q45" si="25">M8/M$35*100</f>
        <v>7.5653301033712097</v>
      </c>
      <c r="N45" s="173">
        <f t="shared" si="25"/>
        <v>8.1583595388183152</v>
      </c>
      <c r="O45" s="173">
        <f t="shared" si="25"/>
        <v>8.6049688018053025</v>
      </c>
      <c r="P45" s="173">
        <f t="shared" si="25"/>
        <v>7.3197753630532842</v>
      </c>
      <c r="Q45" s="173">
        <f t="shared" si="25"/>
        <v>7.511757300030669</v>
      </c>
      <c r="S45" s="68">
        <f t="shared" ref="S45:S70" si="26">IF(O8&gt;0,(S8/O8)*100,0)</f>
        <v>-7.818915848864755</v>
      </c>
      <c r="T45" s="69">
        <f t="shared" ref="T45:T70" si="27">IF(O8&gt;0,T8/O8*100,0)</f>
        <v>42.069912728914062</v>
      </c>
      <c r="U45" s="69">
        <f t="shared" ref="U45:U70" si="28">IF(O8&gt;0,(U8/O8)*100,0)</f>
        <v>34.250996880049307</v>
      </c>
      <c r="W45" t="str">
        <f t="shared" ref="W45:W70" si="29">W8</f>
        <v>11 Corporate managers and directors</v>
      </c>
      <c r="X45" s="173">
        <f t="shared" ref="X45:AB45" si="30">X8/X$35*100</f>
        <v>3.6024002875262084</v>
      </c>
      <c r="Y45" s="173">
        <f t="shared" si="30"/>
        <v>4.3617040172672787</v>
      </c>
      <c r="Z45" s="173">
        <f t="shared" si="30"/>
        <v>4.6592775898974246</v>
      </c>
      <c r="AA45" s="173">
        <f t="shared" si="30"/>
        <v>4.4324053165823019</v>
      </c>
      <c r="AB45" s="173">
        <f t="shared" si="30"/>
        <v>5.0060068126426014</v>
      </c>
      <c r="AD45" s="68">
        <f t="shared" ref="AD45:AD70" si="31">IF(Z8&gt;0,(AD8/Z8)*100,0)</f>
        <v>16.683724239657575</v>
      </c>
      <c r="AE45" s="69">
        <f t="shared" ref="AE45:AE70" si="32">IF(Z8&gt;0,AE8/Z8*100,0)</f>
        <v>61.8830391663166</v>
      </c>
      <c r="AF45" s="69">
        <f t="shared" ref="AF45:AF70" si="33">IF(Z8&gt;0,(AF8/Z8)*100,0)</f>
        <v>78.566763405974172</v>
      </c>
    </row>
    <row r="46" spans="1:32" x14ac:dyDescent="0.2">
      <c r="A46" t="str">
        <f t="shared" si="19"/>
        <v>12 Other managers and proprietors</v>
      </c>
      <c r="B46" s="173">
        <f t="shared" si="20"/>
        <v>2.5562025140321518</v>
      </c>
      <c r="C46" s="173">
        <f t="shared" si="20"/>
        <v>2.5647965014767777</v>
      </c>
      <c r="D46" s="173">
        <f t="shared" si="20"/>
        <v>2.7405311152760436</v>
      </c>
      <c r="E46" s="173">
        <f t="shared" si="20"/>
        <v>2.7651680594435479</v>
      </c>
      <c r="F46" s="173">
        <f t="shared" si="20"/>
        <v>3.0323461240406244</v>
      </c>
      <c r="H46" s="68">
        <f t="shared" si="21"/>
        <v>18.384395922658381</v>
      </c>
      <c r="I46" s="69">
        <f t="shared" si="22"/>
        <v>61.758895398345956</v>
      </c>
      <c r="J46" s="69">
        <f t="shared" si="23"/>
        <v>80.143291321004341</v>
      </c>
      <c r="L46" t="str">
        <f t="shared" si="24"/>
        <v>12 Other managers and proprietors</v>
      </c>
      <c r="M46" s="173">
        <f t="shared" ref="M46:Q46" si="34">M9/M$35*100</f>
        <v>2.8371372195195907</v>
      </c>
      <c r="N46" s="173">
        <f t="shared" si="34"/>
        <v>2.9126690155180888</v>
      </c>
      <c r="O46" s="173">
        <f t="shared" si="34"/>
        <v>2.8575918350257337</v>
      </c>
      <c r="P46" s="173">
        <f t="shared" si="34"/>
        <v>3.1588555009074279</v>
      </c>
      <c r="Q46" s="173">
        <f t="shared" si="34"/>
        <v>3.4866021506583924</v>
      </c>
      <c r="S46" s="68">
        <f t="shared" si="26"/>
        <v>28.840310084367037</v>
      </c>
      <c r="T46" s="69">
        <f t="shared" si="27"/>
        <v>60.200984976956626</v>
      </c>
      <c r="U46" s="69">
        <f t="shared" si="28"/>
        <v>89.041295061323666</v>
      </c>
      <c r="W46" t="str">
        <f t="shared" si="29"/>
        <v>12 Other managers and proprietors</v>
      </c>
      <c r="X46" s="173">
        <f t="shared" ref="X46:AB46" si="35">X9/X$35*100</f>
        <v>2.2244645575605606</v>
      </c>
      <c r="Y46" s="173">
        <f t="shared" si="35"/>
        <v>2.1518551631234781</v>
      </c>
      <c r="Z46" s="173">
        <f t="shared" si="35"/>
        <v>2.6054453728189104</v>
      </c>
      <c r="AA46" s="173">
        <f t="shared" si="35"/>
        <v>2.3133116703420247</v>
      </c>
      <c r="AB46" s="173">
        <f t="shared" si="35"/>
        <v>2.5226502073670964</v>
      </c>
      <c r="AD46" s="68">
        <f t="shared" si="31"/>
        <v>5.1507790370133142</v>
      </c>
      <c r="AE46" s="69">
        <f t="shared" si="32"/>
        <v>63.730678002905208</v>
      </c>
      <c r="AF46" s="69">
        <f t="shared" si="33"/>
        <v>68.881457039918516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4.7017521286285096</v>
      </c>
      <c r="C47" s="173">
        <f t="shared" si="20"/>
        <v>5.270315154001743</v>
      </c>
      <c r="D47" s="173">
        <f t="shared" si="20"/>
        <v>5.6958178781515132</v>
      </c>
      <c r="E47" s="173">
        <f t="shared" si="20"/>
        <v>6.7370464668884269</v>
      </c>
      <c r="F47" s="173">
        <f t="shared" si="20"/>
        <v>7.3928789864114659</v>
      </c>
      <c r="H47" s="68">
        <f t="shared" si="21"/>
        <v>38.869838592521091</v>
      </c>
      <c r="I47" s="69">
        <f t="shared" si="22"/>
        <v>45.640067920283606</v>
      </c>
      <c r="J47" s="69">
        <f t="shared" si="23"/>
        <v>84.509906512804704</v>
      </c>
      <c r="L47" t="str">
        <f t="shared" si="24"/>
        <v>21 Science, research, engineering and technology professionals</v>
      </c>
      <c r="M47" s="173">
        <f t="shared" ref="M47:Q47" si="36">M10/M$35*100</f>
        <v>7.2803822371336739</v>
      </c>
      <c r="N47" s="173">
        <f t="shared" si="36"/>
        <v>8.2281209597063896</v>
      </c>
      <c r="O47" s="173">
        <f t="shared" si="36"/>
        <v>8.6995516527202064</v>
      </c>
      <c r="P47" s="173">
        <f t="shared" si="36"/>
        <v>10.060654831847543</v>
      </c>
      <c r="Q47" s="173">
        <f t="shared" si="36"/>
        <v>10.886165100438049</v>
      </c>
      <c r="S47" s="68">
        <f t="shared" si="26"/>
        <v>32.137963591814028</v>
      </c>
      <c r="T47" s="69">
        <f t="shared" si="27"/>
        <v>39.566184163702104</v>
      </c>
      <c r="U47" s="69">
        <f t="shared" si="28"/>
        <v>71.704147755516132</v>
      </c>
      <c r="W47" t="str">
        <f t="shared" si="29"/>
        <v>21 Science, research, engineering and technology professionals</v>
      </c>
      <c r="X47" s="173">
        <f t="shared" ref="X47:AB47" si="37">X10/X$35*100</f>
        <v>1.6568115570910158</v>
      </c>
      <c r="Y47" s="173">
        <f t="shared" si="37"/>
        <v>1.7592579744402741</v>
      </c>
      <c r="Z47" s="173">
        <f t="shared" si="37"/>
        <v>2.229568841337163</v>
      </c>
      <c r="AA47" s="173">
        <f t="shared" si="37"/>
        <v>2.9223612206589715</v>
      </c>
      <c r="AB47" s="173">
        <f t="shared" si="37"/>
        <v>3.4732531283930523</v>
      </c>
      <c r="AD47" s="68">
        <f t="shared" si="31"/>
        <v>69.181542637624148</v>
      </c>
      <c r="AE47" s="69">
        <f t="shared" si="32"/>
        <v>72.98902594676737</v>
      </c>
      <c r="AF47" s="69">
        <f t="shared" si="33"/>
        <v>142.17056858439153</v>
      </c>
    </row>
    <row r="48" spans="1:32" x14ac:dyDescent="0.2">
      <c r="A48" t="str">
        <f t="shared" si="19"/>
        <v>22 Health professionals</v>
      </c>
      <c r="B48" s="173">
        <f t="shared" si="20"/>
        <v>4.640030749845617</v>
      </c>
      <c r="C48" s="173">
        <f t="shared" si="20"/>
        <v>5.3226108253984128</v>
      </c>
      <c r="D48" s="173">
        <f t="shared" si="20"/>
        <v>5.3929592253833043</v>
      </c>
      <c r="E48" s="173">
        <f t="shared" si="20"/>
        <v>5.1377015025885635</v>
      </c>
      <c r="F48" s="173">
        <f t="shared" si="20"/>
        <v>5.324018103648168</v>
      </c>
      <c r="H48" s="68">
        <f t="shared" si="21"/>
        <v>5.6240497143521289</v>
      </c>
      <c r="I48" s="69">
        <f t="shared" si="22"/>
        <v>53.243238841937902</v>
      </c>
      <c r="J48" s="69">
        <f t="shared" si="23"/>
        <v>58.867288556290021</v>
      </c>
      <c r="L48" t="str">
        <f t="shared" si="24"/>
        <v>22 Health professionals</v>
      </c>
      <c r="M48" s="173">
        <f t="shared" ref="M48:Q48" si="38">M11/M$35*100</f>
        <v>2.0142636503829747</v>
      </c>
      <c r="N48" s="173">
        <f t="shared" si="38"/>
        <v>2.3436663869197143</v>
      </c>
      <c r="O48" s="173">
        <f t="shared" si="38"/>
        <v>2.5964876764280045</v>
      </c>
      <c r="P48" s="173">
        <f t="shared" si="38"/>
        <v>2.4755412864769206</v>
      </c>
      <c r="Q48" s="173">
        <f t="shared" si="38"/>
        <v>2.5681935514329712</v>
      </c>
      <c r="S48" s="68">
        <f t="shared" si="26"/>
        <v>4.4458165337362194</v>
      </c>
      <c r="T48" s="69">
        <f t="shared" si="27"/>
        <v>38.367749416906086</v>
      </c>
      <c r="U48" s="69">
        <f t="shared" si="28"/>
        <v>42.813565950642307</v>
      </c>
      <c r="W48" t="str">
        <f t="shared" si="29"/>
        <v>22 Health professionals</v>
      </c>
      <c r="X48" s="173">
        <f t="shared" ref="X48:AB48" si="39">X11/X$35*100</f>
        <v>7.7406324011608101</v>
      </c>
      <c r="Y48" s="173">
        <f t="shared" si="39"/>
        <v>8.8587605746695903</v>
      </c>
      <c r="Z48" s="173">
        <f t="shared" si="39"/>
        <v>8.6200317759248133</v>
      </c>
      <c r="AA48" s="173">
        <f t="shared" si="39"/>
        <v>8.1932069004470094</v>
      </c>
      <c r="AB48" s="173">
        <f t="shared" si="39"/>
        <v>8.4161785572829722</v>
      </c>
      <c r="AD48" s="68">
        <f t="shared" si="31"/>
        <v>6.0335997535433394</v>
      </c>
      <c r="AE48" s="69">
        <f t="shared" si="32"/>
        <v>58.413910808438153</v>
      </c>
      <c r="AF48" s="69">
        <f t="shared" si="33"/>
        <v>64.447510561981488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3.7080864983636324</v>
      </c>
      <c r="C49" s="173">
        <f t="shared" si="20"/>
        <v>3.8159631606743085</v>
      </c>
      <c r="D49" s="173">
        <f t="shared" si="20"/>
        <v>4.1423347519710481</v>
      </c>
      <c r="E49" s="173">
        <f t="shared" si="20"/>
        <v>3.9588807830135102</v>
      </c>
      <c r="F49" s="173">
        <f t="shared" si="20"/>
        <v>4.1323020784425895</v>
      </c>
      <c r="H49" s="68">
        <f t="shared" si="21"/>
        <v>6.7326511758413119</v>
      </c>
      <c r="I49" s="69">
        <f t="shared" si="22"/>
        <v>51.390128693158921</v>
      </c>
      <c r="J49" s="69">
        <f t="shared" si="23"/>
        <v>58.122779869000226</v>
      </c>
      <c r="L49" t="str">
        <f t="shared" si="24"/>
        <v>23 Teaching and other educational professionals</v>
      </c>
      <c r="M49" s="173">
        <f t="shared" ref="M49:Q49" si="40">M12/M$35*100</f>
        <v>2.297899217415309</v>
      </c>
      <c r="N49" s="173">
        <f t="shared" si="40"/>
        <v>2.2422311902526126</v>
      </c>
      <c r="O49" s="173">
        <f t="shared" si="40"/>
        <v>2.4984618919774926</v>
      </c>
      <c r="P49" s="173">
        <f t="shared" si="40"/>
        <v>2.4525918410464365</v>
      </c>
      <c r="Q49" s="173">
        <f t="shared" si="40"/>
        <v>2.5240263026104186</v>
      </c>
      <c r="S49" s="68">
        <f t="shared" si="26"/>
        <v>6.676979551957567</v>
      </c>
      <c r="T49" s="69">
        <f t="shared" si="27"/>
        <v>44.025545115642309</v>
      </c>
      <c r="U49" s="69">
        <f t="shared" si="28"/>
        <v>50.702524667599867</v>
      </c>
      <c r="W49" t="str">
        <f t="shared" si="29"/>
        <v>23 Teaching and other educational professionals</v>
      </c>
      <c r="X49" s="173">
        <f t="shared" ref="X49:AB49" si="41">X12/X$35*100</f>
        <v>5.3732871221610914</v>
      </c>
      <c r="Y49" s="173">
        <f t="shared" si="41"/>
        <v>5.6840583962701476</v>
      </c>
      <c r="Z49" s="173">
        <f t="shared" si="41"/>
        <v>6.0393313386329535</v>
      </c>
      <c r="AA49" s="173">
        <f t="shared" si="41"/>
        <v>5.687730145670308</v>
      </c>
      <c r="AB49" s="173">
        <f t="shared" si="41"/>
        <v>5.9368606264712129</v>
      </c>
      <c r="AD49" s="68">
        <f t="shared" si="31"/>
        <v>6.7592287957377515</v>
      </c>
      <c r="AE49" s="69">
        <f t="shared" si="32"/>
        <v>54.905979127588203</v>
      </c>
      <c r="AF49" s="69">
        <f t="shared" si="33"/>
        <v>61.665207923325958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4.5053484711492677</v>
      </c>
      <c r="C50" s="173">
        <f t="shared" si="20"/>
        <v>5.1339415727055036</v>
      </c>
      <c r="D50" s="173">
        <f t="shared" si="20"/>
        <v>5.7828403431360398</v>
      </c>
      <c r="E50" s="173">
        <f t="shared" si="20"/>
        <v>5.8810562121828323</v>
      </c>
      <c r="F50" s="173">
        <f t="shared" si="20"/>
        <v>6.3901241073555406</v>
      </c>
      <c r="H50" s="68">
        <f t="shared" si="21"/>
        <v>18.227503390195153</v>
      </c>
      <c r="I50" s="69">
        <f t="shared" si="22"/>
        <v>51.518842515204511</v>
      </c>
      <c r="J50" s="69">
        <f t="shared" si="23"/>
        <v>69.746345905399664</v>
      </c>
      <c r="L50" t="str">
        <f t="shared" si="24"/>
        <v>24 Business, media and public service professionals</v>
      </c>
      <c r="M50" s="173">
        <f t="shared" ref="M50:Q50" si="42">M13/M$35*100</f>
        <v>4.9781822206601296</v>
      </c>
      <c r="N50" s="173">
        <f t="shared" si="42"/>
        <v>5.4484546954207467</v>
      </c>
      <c r="O50" s="173">
        <f t="shared" si="42"/>
        <v>6.2202645892705828</v>
      </c>
      <c r="P50" s="173">
        <f t="shared" si="42"/>
        <v>6.4163361462097903</v>
      </c>
      <c r="Q50" s="173">
        <f t="shared" si="42"/>
        <v>6.817231217152389</v>
      </c>
      <c r="S50" s="68">
        <f t="shared" si="26"/>
        <v>15.730739842170721</v>
      </c>
      <c r="T50" s="69">
        <f t="shared" si="27"/>
        <v>45.683752905459485</v>
      </c>
      <c r="U50" s="69">
        <f t="shared" si="28"/>
        <v>61.414492747630213</v>
      </c>
      <c r="W50" t="str">
        <f t="shared" si="29"/>
        <v>24 Business, media and public service professionals</v>
      </c>
      <c r="X50" s="173">
        <f t="shared" ref="X50:AB50" si="43">X13/X$35*100</f>
        <v>3.9470091177347957</v>
      </c>
      <c r="Y50" s="173">
        <f t="shared" si="43"/>
        <v>4.7605994298758763</v>
      </c>
      <c r="Z50" s="173">
        <f t="shared" si="43"/>
        <v>5.2780614627038709</v>
      </c>
      <c r="AA50" s="173">
        <f t="shared" si="43"/>
        <v>5.2666864541621949</v>
      </c>
      <c r="AB50" s="173">
        <f t="shared" si="43"/>
        <v>5.9108905098036031</v>
      </c>
      <c r="AD50" s="68">
        <f t="shared" si="31"/>
        <v>21.623053582128136</v>
      </c>
      <c r="AE50" s="69">
        <f t="shared" si="32"/>
        <v>59.454451660089028</v>
      </c>
      <c r="AF50" s="69">
        <f t="shared" si="33"/>
        <v>81.077505242217157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1.4453203570980317</v>
      </c>
      <c r="C51" s="173">
        <f t="shared" si="20"/>
        <v>1.6200204286254709</v>
      </c>
      <c r="D51" s="173">
        <f t="shared" si="20"/>
        <v>1.7988237123174224</v>
      </c>
      <c r="E51" s="173">
        <f t="shared" si="20"/>
        <v>1.6264814280802626</v>
      </c>
      <c r="F51" s="173">
        <f t="shared" si="20"/>
        <v>1.6762431856393731</v>
      </c>
      <c r="H51" s="68">
        <f t="shared" si="21"/>
        <v>-0.29915265809889402</v>
      </c>
      <c r="I51" s="69">
        <f t="shared" si="22"/>
        <v>38.319503959124141</v>
      </c>
      <c r="J51" s="69">
        <f t="shared" si="23"/>
        <v>38.020351301025244</v>
      </c>
      <c r="L51" t="str">
        <f t="shared" si="24"/>
        <v>31 Science, engineering and technology associate professionals</v>
      </c>
      <c r="M51" s="173">
        <f t="shared" ref="M51:Q51" si="44">M14/M$35*100</f>
        <v>2.0536948401719246</v>
      </c>
      <c r="N51" s="173">
        <f t="shared" si="44"/>
        <v>2.3753404895874106</v>
      </c>
      <c r="O51" s="173">
        <f t="shared" si="44"/>
        <v>2.5716025729708227</v>
      </c>
      <c r="P51" s="173">
        <f t="shared" si="44"/>
        <v>2.2330569668255911</v>
      </c>
      <c r="Q51" s="173">
        <f t="shared" si="44"/>
        <v>2.2338889250158456</v>
      </c>
      <c r="S51" s="68">
        <f t="shared" si="26"/>
        <v>-8.2708672759316606</v>
      </c>
      <c r="T51" s="69">
        <f t="shared" si="27"/>
        <v>32.785773543428739</v>
      </c>
      <c r="U51" s="69">
        <f t="shared" si="28"/>
        <v>24.514906267497079</v>
      </c>
      <c r="W51" t="str">
        <f t="shared" si="29"/>
        <v>31 Science, engineering and technology associate professionals</v>
      </c>
      <c r="X51" s="173">
        <f t="shared" ref="X51:AB51" si="45">X14/X$35*100</f>
        <v>0.72692955723503283</v>
      </c>
      <c r="Y51" s="173">
        <f t="shared" si="45"/>
        <v>0.72341933405988268</v>
      </c>
      <c r="Z51" s="173">
        <f t="shared" si="45"/>
        <v>0.90705227635020624</v>
      </c>
      <c r="AA51" s="173">
        <f t="shared" si="45"/>
        <v>0.93028184488901244</v>
      </c>
      <c r="AB51" s="173">
        <f t="shared" si="45"/>
        <v>1.0505393101688543</v>
      </c>
      <c r="AD51" s="68">
        <f t="shared" si="31"/>
        <v>25.781688908236244</v>
      </c>
      <c r="AE51" s="69">
        <f t="shared" si="32"/>
        <v>56.424059021808539</v>
      </c>
      <c r="AF51" s="69">
        <f t="shared" si="33"/>
        <v>82.20574793004478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1.9365825928959843</v>
      </c>
      <c r="C52" s="173">
        <f t="shared" si="20"/>
        <v>2.1520049363497615</v>
      </c>
      <c r="D52" s="173">
        <f t="shared" si="20"/>
        <v>2.2237126489821226</v>
      </c>
      <c r="E52" s="173">
        <f t="shared" si="20"/>
        <v>3.4437928873530934</v>
      </c>
      <c r="F52" s="173">
        <f t="shared" si="20"/>
        <v>3.9393400552148967</v>
      </c>
      <c r="H52" s="68">
        <f t="shared" si="21"/>
        <v>89.537537270497026</v>
      </c>
      <c r="I52" s="69">
        <f t="shared" si="22"/>
        <v>94.750698939855084</v>
      </c>
      <c r="J52" s="69">
        <f t="shared" si="23"/>
        <v>184.2882362103521</v>
      </c>
      <c r="L52" t="str">
        <f t="shared" si="24"/>
        <v>32 Health and social care associate professionals</v>
      </c>
      <c r="M52" s="173">
        <f t="shared" ref="M52:Q52" si="46">M15/M$35*100</f>
        <v>0.83229216049223576</v>
      </c>
      <c r="N52" s="173">
        <f t="shared" si="46"/>
        <v>0.85012896933685522</v>
      </c>
      <c r="O52" s="173">
        <f t="shared" si="46"/>
        <v>0.93145934720048773</v>
      </c>
      <c r="P52" s="173">
        <f t="shared" si="46"/>
        <v>1.2040937105532599</v>
      </c>
      <c r="Q52" s="173">
        <f t="shared" si="46"/>
        <v>1.3047796420550306</v>
      </c>
      <c r="S52" s="68">
        <f t="shared" si="26"/>
        <v>47.918614649107724</v>
      </c>
      <c r="T52" s="69">
        <f t="shared" si="27"/>
        <v>65.172968896408761</v>
      </c>
      <c r="U52" s="69">
        <f t="shared" si="28"/>
        <v>113.09158354551647</v>
      </c>
      <c r="W52" t="str">
        <f t="shared" si="29"/>
        <v>32 Health and social care associate professionals</v>
      </c>
      <c r="X52" s="173">
        <f t="shared" ref="X52:AB52" si="47">X15/X$35*100</f>
        <v>3.2405690503938036</v>
      </c>
      <c r="Y52" s="173">
        <f t="shared" si="47"/>
        <v>3.6973940731427581</v>
      </c>
      <c r="Z52" s="173">
        <f t="shared" si="47"/>
        <v>3.7149472585686376</v>
      </c>
      <c r="AA52" s="173">
        <f t="shared" si="47"/>
        <v>6.0144168801819538</v>
      </c>
      <c r="AB52" s="173">
        <f t="shared" si="47"/>
        <v>6.8954366310061239</v>
      </c>
      <c r="AD52" s="68">
        <f t="shared" si="31"/>
        <v>101.5795868340241</v>
      </c>
      <c r="AE52" s="69">
        <f t="shared" si="32"/>
        <v>103.30874102085681</v>
      </c>
      <c r="AF52" s="69">
        <f t="shared" si="33"/>
        <v>204.88832785488088</v>
      </c>
    </row>
    <row r="53" spans="1:32" x14ac:dyDescent="0.2">
      <c r="A53" t="str">
        <f t="shared" si="19"/>
        <v>33 Protective service occupations</v>
      </c>
      <c r="B53" s="173">
        <f t="shared" si="20"/>
        <v>1.0344483845276935</v>
      </c>
      <c r="C53" s="173">
        <f t="shared" si="20"/>
        <v>1.0078669813423888</v>
      </c>
      <c r="D53" s="173">
        <f t="shared" si="20"/>
        <v>1.0937859679789801</v>
      </c>
      <c r="E53" s="173">
        <f t="shared" si="20"/>
        <v>0.91899551291995341</v>
      </c>
      <c r="F53" s="173">
        <f t="shared" si="20"/>
        <v>0.96946229227590552</v>
      </c>
      <c r="H53" s="68">
        <f t="shared" si="21"/>
        <v>-5.1692900517906155</v>
      </c>
      <c r="I53" s="69">
        <f t="shared" si="22"/>
        <v>31.055903148979414</v>
      </c>
      <c r="J53" s="69">
        <f t="shared" si="23"/>
        <v>25.8866130971888</v>
      </c>
      <c r="L53" t="str">
        <f t="shared" si="24"/>
        <v>33 Protective service occupations</v>
      </c>
      <c r="M53" s="173">
        <f t="shared" ref="M53:Q53" si="48">M16/M$35*100</f>
        <v>1.4776744466996257</v>
      </c>
      <c r="N53" s="173">
        <f t="shared" si="48"/>
        <v>1.3865934109547506</v>
      </c>
      <c r="O53" s="173">
        <f t="shared" si="48"/>
        <v>1.4924609555469714</v>
      </c>
      <c r="P53" s="173">
        <f t="shared" si="48"/>
        <v>1.2452741150992341</v>
      </c>
      <c r="Q53" s="173">
        <f t="shared" si="48"/>
        <v>1.2168085915418174</v>
      </c>
      <c r="S53" s="68">
        <f t="shared" si="26"/>
        <v>-13.906799460337869</v>
      </c>
      <c r="T53" s="69">
        <f t="shared" si="27"/>
        <v>24.450361409491851</v>
      </c>
      <c r="U53" s="69">
        <f t="shared" si="28"/>
        <v>10.543561949153986</v>
      </c>
      <c r="W53" t="str">
        <f t="shared" si="29"/>
        <v>33 Protective service occupations</v>
      </c>
      <c r="X53" s="173">
        <f t="shared" ref="X53:AB53" si="49">X16/X$35*100</f>
        <v>0.51107086922656264</v>
      </c>
      <c r="Y53" s="173">
        <f t="shared" si="49"/>
        <v>0.55830056720676458</v>
      </c>
      <c r="Z53" s="173">
        <f t="shared" si="49"/>
        <v>0.63372296127727767</v>
      </c>
      <c r="AA53" s="173">
        <f t="shared" si="49"/>
        <v>0.54450789788803444</v>
      </c>
      <c r="AB53" s="173">
        <f t="shared" si="49"/>
        <v>0.69192849777937915</v>
      </c>
      <c r="AD53" s="68">
        <f t="shared" si="31"/>
        <v>18.576658134564966</v>
      </c>
      <c r="AE53" s="69">
        <f t="shared" si="32"/>
        <v>49.00779819761236</v>
      </c>
      <c r="AF53" s="69">
        <f t="shared" si="33"/>
        <v>67.584456332177339</v>
      </c>
    </row>
    <row r="54" spans="1:32" x14ac:dyDescent="0.2">
      <c r="A54" t="str">
        <f t="shared" si="19"/>
        <v>34 Culture, media and sports occupations</v>
      </c>
      <c r="B54" s="173">
        <f t="shared" si="20"/>
        <v>1.7339055424263636</v>
      </c>
      <c r="C54" s="173">
        <f t="shared" si="20"/>
        <v>1.8230088334820704</v>
      </c>
      <c r="D54" s="173">
        <f t="shared" si="20"/>
        <v>1.8689715602194794</v>
      </c>
      <c r="E54" s="173">
        <f t="shared" si="20"/>
        <v>1.6053195039016501</v>
      </c>
      <c r="F54" s="173">
        <f t="shared" si="20"/>
        <v>1.7316522533128553</v>
      </c>
      <c r="H54" s="68">
        <f t="shared" si="21"/>
        <v>-0.8692442071131592</v>
      </c>
      <c r="I54" s="69">
        <f t="shared" si="22"/>
        <v>42.775908848233115</v>
      </c>
      <c r="J54" s="69">
        <f t="shared" si="23"/>
        <v>41.90666464111996</v>
      </c>
      <c r="L54" t="str">
        <f t="shared" si="24"/>
        <v>34 Culture, media and sports occupations</v>
      </c>
      <c r="M54" s="173">
        <f t="shared" ref="M54:Q54" si="50">M17/M$35*100</f>
        <v>1.9351670427696261</v>
      </c>
      <c r="N54" s="173">
        <f t="shared" si="50"/>
        <v>2.0722144232259097</v>
      </c>
      <c r="O54" s="173">
        <f t="shared" si="50"/>
        <v>2.1030962471993671</v>
      </c>
      <c r="P54" s="173">
        <f t="shared" si="50"/>
        <v>1.8041678616010661</v>
      </c>
      <c r="Q54" s="173">
        <f t="shared" si="50"/>
        <v>1.9158306717587972</v>
      </c>
      <c r="S54" s="68">
        <f t="shared" si="26"/>
        <v>-3.8060989616320358</v>
      </c>
      <c r="T54" s="69">
        <f t="shared" si="27"/>
        <v>36.941188642072127</v>
      </c>
      <c r="U54" s="69">
        <f t="shared" si="28"/>
        <v>33.135089680440089</v>
      </c>
      <c r="W54" t="str">
        <f t="shared" si="29"/>
        <v>34 Culture, media and sports occupations</v>
      </c>
      <c r="X54" s="173">
        <f t="shared" ref="X54:AB54" si="51">X17/X$35*100</f>
        <v>1.4962486152608907</v>
      </c>
      <c r="Y54" s="173">
        <f t="shared" si="51"/>
        <v>1.5271898607255063</v>
      </c>
      <c r="Z54" s="173">
        <f t="shared" si="51"/>
        <v>1.5987963277773038</v>
      </c>
      <c r="AA54" s="173">
        <f t="shared" si="51"/>
        <v>1.3770904789809477</v>
      </c>
      <c r="AB54" s="173">
        <f t="shared" si="51"/>
        <v>1.5249956933102431</v>
      </c>
      <c r="AD54" s="68">
        <f t="shared" si="31"/>
        <v>3.5888249253547446</v>
      </c>
      <c r="AE54" s="69">
        <f t="shared" si="32"/>
        <v>51.63286236547733</v>
      </c>
      <c r="AF54" s="69">
        <f t="shared" si="33"/>
        <v>55.221687290832079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5.3124497683618719</v>
      </c>
      <c r="C55" s="173">
        <f t="shared" si="52"/>
        <v>5.2855813183851295</v>
      </c>
      <c r="D55" s="173">
        <f t="shared" si="52"/>
        <v>5.6029491461240744</v>
      </c>
      <c r="E55" s="173">
        <f t="shared" si="52"/>
        <v>5.4974416852775096</v>
      </c>
      <c r="F55" s="173">
        <f t="shared" si="52"/>
        <v>5.6452537353992467</v>
      </c>
      <c r="H55" s="68">
        <f t="shared" si="21"/>
        <v>7.7996160244206818</v>
      </c>
      <c r="I55" s="69">
        <f t="shared" si="22"/>
        <v>47.322538821426832</v>
      </c>
      <c r="J55" s="69">
        <f t="shared" si="23"/>
        <v>55.122154845847504</v>
      </c>
      <c r="L55" t="str">
        <f t="shared" si="24"/>
        <v>35 Business and public service associate professionals</v>
      </c>
      <c r="M55" s="173">
        <f t="shared" ref="M55:Q55" si="53">M18/M$35*100</f>
        <v>5.4265463819544397</v>
      </c>
      <c r="N55" s="173">
        <f t="shared" si="53"/>
        <v>5.2555681863697652</v>
      </c>
      <c r="O55" s="173">
        <f t="shared" si="53"/>
        <v>5.6653096965965757</v>
      </c>
      <c r="P55" s="173">
        <f t="shared" si="53"/>
        <v>5.5233189614688971</v>
      </c>
      <c r="Q55" s="173">
        <f t="shared" si="53"/>
        <v>5.4926878425240853</v>
      </c>
      <c r="S55" s="68">
        <f t="shared" si="26"/>
        <v>2.3789865995948518</v>
      </c>
      <c r="T55" s="69">
        <f t="shared" si="27"/>
        <v>38.776712105638119</v>
      </c>
      <c r="U55" s="69">
        <f t="shared" si="28"/>
        <v>41.155698705232965</v>
      </c>
      <c r="W55" t="str">
        <f t="shared" si="29"/>
        <v>35 Business and public service associate professionals</v>
      </c>
      <c r="X55" s="173">
        <f t="shared" ref="X55:AB55" si="54">X18/X$35*100</f>
        <v>5.1777203216462881</v>
      </c>
      <c r="Y55" s="173">
        <f t="shared" si="54"/>
        <v>5.3212083438106808</v>
      </c>
      <c r="Z55" s="173">
        <f t="shared" si="54"/>
        <v>5.5309863111216471</v>
      </c>
      <c r="AA55" s="173">
        <f t="shared" si="54"/>
        <v>5.4677409345089627</v>
      </c>
      <c r="AB55" s="173">
        <f t="shared" si="54"/>
        <v>5.8164396043047457</v>
      </c>
      <c r="AD55" s="68">
        <f t="shared" si="31"/>
        <v>14.206828324973502</v>
      </c>
      <c r="AE55" s="69">
        <f t="shared" si="32"/>
        <v>57.423750647681636</v>
      </c>
      <c r="AF55" s="69">
        <f t="shared" si="33"/>
        <v>71.630578972655144</v>
      </c>
    </row>
    <row r="56" spans="1:32" x14ac:dyDescent="0.2">
      <c r="A56" t="str">
        <f t="shared" si="19"/>
        <v>41 Administrative occupations</v>
      </c>
      <c r="B56" s="173">
        <f t="shared" si="52"/>
        <v>9.7650592010942496</v>
      </c>
      <c r="C56" s="173">
        <f t="shared" si="52"/>
        <v>8.857187423352233</v>
      </c>
      <c r="D56" s="173">
        <f t="shared" si="52"/>
        <v>9.4793085345043036</v>
      </c>
      <c r="E56" s="173">
        <f t="shared" si="52"/>
        <v>9.6196171869914124</v>
      </c>
      <c r="F56" s="173">
        <f t="shared" si="52"/>
        <v>9.2280049713804946</v>
      </c>
      <c r="H56" s="68">
        <f t="shared" si="21"/>
        <v>4.1553514407556591</v>
      </c>
      <c r="I56" s="69">
        <f t="shared" si="22"/>
        <v>52.16800899646978</v>
      </c>
      <c r="J56" s="69">
        <f t="shared" si="23"/>
        <v>56.323360437225446</v>
      </c>
      <c r="L56" t="str">
        <f t="shared" si="24"/>
        <v>41 Administrative occupations</v>
      </c>
      <c r="M56" s="173">
        <f t="shared" ref="M56:Q56" si="55">M19/M$35*100</f>
        <v>5.6117026186973202</v>
      </c>
      <c r="N56" s="173">
        <f t="shared" si="55"/>
        <v>4.9217688369175807</v>
      </c>
      <c r="O56" s="173">
        <f t="shared" si="55"/>
        <v>6.0599893475626798</v>
      </c>
      <c r="P56" s="173">
        <f t="shared" si="55"/>
        <v>6.4340267306980365</v>
      </c>
      <c r="Q56" s="173">
        <f t="shared" si="55"/>
        <v>7.1081916795832329</v>
      </c>
      <c r="S56" s="68">
        <f t="shared" si="26"/>
        <v>23.861642190910839</v>
      </c>
      <c r="T56" s="69">
        <f t="shared" si="27"/>
        <v>43.141150906213625</v>
      </c>
      <c r="U56" s="69">
        <f t="shared" si="28"/>
        <v>67.002793097124467</v>
      </c>
      <c r="W56" t="str">
        <f t="shared" si="29"/>
        <v>41 Administrative occupations</v>
      </c>
      <c r="X56" s="173">
        <f t="shared" ref="X56:AB56" si="56">X19/X$35*100</f>
        <v>14.669494282376295</v>
      </c>
      <c r="Y56" s="173">
        <f t="shared" si="56"/>
        <v>13.528717804363612</v>
      </c>
      <c r="Z56" s="173">
        <f t="shared" si="56"/>
        <v>13.425134871926348</v>
      </c>
      <c r="AA56" s="173">
        <f t="shared" si="56"/>
        <v>13.275891807753244</v>
      </c>
      <c r="AB56" s="173">
        <f t="shared" si="56"/>
        <v>11.606531871692797</v>
      </c>
      <c r="AD56" s="68">
        <f t="shared" si="31"/>
        <v>-6.1095885198724966</v>
      </c>
      <c r="AE56" s="69">
        <f t="shared" si="32"/>
        <v>56.87006873487389</v>
      </c>
      <c r="AF56" s="69">
        <f t="shared" si="33"/>
        <v>50.760480215001394</v>
      </c>
    </row>
    <row r="57" spans="1:32" x14ac:dyDescent="0.2">
      <c r="A57" t="str">
        <f t="shared" si="19"/>
        <v>42 Secretarial and related occupations</v>
      </c>
      <c r="B57" s="173">
        <f t="shared" si="52"/>
        <v>2.2330662346166785</v>
      </c>
      <c r="C57" s="173">
        <f t="shared" si="52"/>
        <v>1.8976210617811926</v>
      </c>
      <c r="D57" s="173">
        <f t="shared" si="52"/>
        <v>1.907004807781344</v>
      </c>
      <c r="E57" s="173">
        <f t="shared" si="52"/>
        <v>1.7263782577950244</v>
      </c>
      <c r="F57" s="173">
        <f t="shared" si="52"/>
        <v>1.0897148343280478</v>
      </c>
      <c r="H57" s="68">
        <f t="shared" si="21"/>
        <v>-38.861961245710198</v>
      </c>
      <c r="I57" s="69">
        <f t="shared" si="22"/>
        <v>43.988716507591988</v>
      </c>
      <c r="J57" s="69">
        <f t="shared" si="23"/>
        <v>5.1267552618817911</v>
      </c>
      <c r="L57" t="str">
        <f t="shared" si="24"/>
        <v>42 Secretarial and related occupations</v>
      </c>
      <c r="M57" s="173">
        <f t="shared" ref="M57:Q57" si="57">M20/M$35*100</f>
        <v>0.36617511471849024</v>
      </c>
      <c r="N57" s="173">
        <f t="shared" si="57"/>
        <v>0.25627367383120225</v>
      </c>
      <c r="O57" s="173">
        <f t="shared" si="57"/>
        <v>0.26979076519451822</v>
      </c>
      <c r="P57" s="173">
        <f t="shared" si="57"/>
        <v>0.23170680430517052</v>
      </c>
      <c r="Q57" s="173">
        <f t="shared" si="57"/>
        <v>0.26460624103985442</v>
      </c>
      <c r="S57" s="68">
        <f t="shared" si="26"/>
        <v>3.5672792619767959</v>
      </c>
      <c r="T57" s="69">
        <f t="shared" si="27"/>
        <v>31.224211413889357</v>
      </c>
      <c r="U57" s="69">
        <f t="shared" si="28"/>
        <v>34.791490675866157</v>
      </c>
      <c r="W57" t="str">
        <f t="shared" si="29"/>
        <v>42 Secretarial and related occupations</v>
      </c>
      <c r="X57" s="173">
        <f t="shared" ref="X57:AB57" si="58">X20/X$35*100</f>
        <v>4.4375594245749879</v>
      </c>
      <c r="Y57" s="173">
        <f t="shared" si="58"/>
        <v>3.845979036974021</v>
      </c>
      <c r="Z57" s="173">
        <f t="shared" si="58"/>
        <v>3.7963172515881896</v>
      </c>
      <c r="AA57" s="173">
        <f t="shared" si="58"/>
        <v>3.4418936000059999</v>
      </c>
      <c r="AB57" s="173">
        <f t="shared" si="58"/>
        <v>2.015524193297999</v>
      </c>
      <c r="AD57" s="68">
        <f t="shared" si="31"/>
        <v>-42.341551960880835</v>
      </c>
      <c r="AE57" s="69">
        <f t="shared" si="32"/>
        <v>45.035524154307936</v>
      </c>
      <c r="AF57" s="69">
        <f t="shared" si="33"/>
        <v>2.6939721934271037</v>
      </c>
    </row>
    <row r="58" spans="1:32" x14ac:dyDescent="0.2">
      <c r="A58" t="str">
        <f t="shared" si="19"/>
        <v>51 Skilled agricultural and related trades</v>
      </c>
      <c r="B58" s="173">
        <f t="shared" si="52"/>
        <v>1.4965601178585286</v>
      </c>
      <c r="C58" s="173">
        <f t="shared" si="52"/>
        <v>1.291874611473113</v>
      </c>
      <c r="D58" s="173">
        <f t="shared" si="52"/>
        <v>1.0895190257857288</v>
      </c>
      <c r="E58" s="173">
        <f t="shared" si="52"/>
        <v>1.0435070065528154</v>
      </c>
      <c r="F58" s="173">
        <f t="shared" si="52"/>
        <v>1.0569031785106846</v>
      </c>
      <c r="H58" s="68">
        <f t="shared" si="21"/>
        <v>3.7888770958763613</v>
      </c>
      <c r="I58" s="69">
        <f t="shared" si="22"/>
        <v>55.894207877994319</v>
      </c>
      <c r="J58" s="69">
        <f t="shared" si="23"/>
        <v>59.683084973870685</v>
      </c>
      <c r="L58" t="str">
        <f t="shared" si="24"/>
        <v>51 Skilled agricultural and related trades</v>
      </c>
      <c r="M58" s="173">
        <f t="shared" ref="M58:Q58" si="59">M21/M$35*100</f>
        <v>2.3872087352882834</v>
      </c>
      <c r="N58" s="173">
        <f t="shared" si="59"/>
        <v>1.9808727038044034</v>
      </c>
      <c r="O58" s="173">
        <f t="shared" si="59"/>
        <v>1.6199138797309676</v>
      </c>
      <c r="P58" s="173">
        <f t="shared" si="59"/>
        <v>1.5290881447917448</v>
      </c>
      <c r="Q58" s="173">
        <f t="shared" si="59"/>
        <v>1.529291536055698</v>
      </c>
      <c r="S58" s="68">
        <f t="shared" si="26"/>
        <v>-0.31084326629488784</v>
      </c>
      <c r="T58" s="69">
        <f t="shared" si="27"/>
        <v>50.697754923770013</v>
      </c>
      <c r="U58" s="69">
        <f t="shared" si="28"/>
        <v>50.386911657475132</v>
      </c>
      <c r="W58" t="str">
        <f t="shared" si="29"/>
        <v>51 Skilled agricultural and related trades</v>
      </c>
      <c r="X58" s="173">
        <f t="shared" ref="X58:AB58" si="60">X21/X$35*100</f>
        <v>0.44484971501684706</v>
      </c>
      <c r="Y58" s="173">
        <f t="shared" si="60"/>
        <v>0.47400087070275143</v>
      </c>
      <c r="Z58" s="173">
        <f t="shared" si="60"/>
        <v>0.47745391296361406</v>
      </c>
      <c r="AA58" s="173">
        <f t="shared" si="60"/>
        <v>0.48617924693570064</v>
      </c>
      <c r="AB58" s="173">
        <f t="shared" si="60"/>
        <v>0.52686196206820668</v>
      </c>
      <c r="AD58" s="68">
        <f t="shared" si="31"/>
        <v>19.840281202424542</v>
      </c>
      <c r="AE58" s="69">
        <f t="shared" si="32"/>
        <v>76.239587299127763</v>
      </c>
      <c r="AF58" s="69">
        <f t="shared" si="33"/>
        <v>96.079868501552312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5.1938040329517223</v>
      </c>
      <c r="C59" s="173">
        <f t="shared" si="52"/>
        <v>5.0553600527632181</v>
      </c>
      <c r="D59" s="173">
        <f t="shared" si="52"/>
        <v>4.3463019525396041</v>
      </c>
      <c r="E59" s="173">
        <f t="shared" si="52"/>
        <v>4.168638296753258</v>
      </c>
      <c r="F59" s="173">
        <f t="shared" si="52"/>
        <v>3.7395069616701098</v>
      </c>
      <c r="H59" s="68">
        <f t="shared" si="21"/>
        <v>-7.9455306293060417</v>
      </c>
      <c r="I59" s="69">
        <f t="shared" si="22"/>
        <v>36.429919789229217</v>
      </c>
      <c r="J59" s="69">
        <f t="shared" si="23"/>
        <v>28.484389159923175</v>
      </c>
      <c r="L59" t="str">
        <f t="shared" si="24"/>
        <v>52 Skilled metal, electrical and electronic trades</v>
      </c>
      <c r="M59" s="173">
        <f t="shared" ref="M59:Q59" si="61">M22/M$35*100</f>
        <v>9.4654817840244565</v>
      </c>
      <c r="N59" s="173">
        <f t="shared" si="61"/>
        <v>9.113374415526815</v>
      </c>
      <c r="O59" s="173">
        <f t="shared" si="61"/>
        <v>7.9477812902099574</v>
      </c>
      <c r="P59" s="173">
        <f t="shared" si="61"/>
        <v>7.5320128334910068</v>
      </c>
      <c r="Q59" s="173">
        <f t="shared" si="61"/>
        <v>6.7591451891090752</v>
      </c>
      <c r="S59" s="68">
        <f t="shared" si="26"/>
        <v>-10.196051572171079</v>
      </c>
      <c r="T59" s="69">
        <f t="shared" si="27"/>
        <v>35.189402922798443</v>
      </c>
      <c r="U59" s="69">
        <f t="shared" si="28"/>
        <v>24.993351350627364</v>
      </c>
      <c r="W59" t="str">
        <f t="shared" si="29"/>
        <v>52 Skilled metal, electrical and electronic trades</v>
      </c>
      <c r="X59" s="173">
        <f t="shared" ref="X59:AB59" si="62">X22/X$35*100</f>
        <v>0.14965099608377577</v>
      </c>
      <c r="Y59" s="173">
        <f t="shared" si="62"/>
        <v>0.23830261252656915</v>
      </c>
      <c r="Z59" s="173">
        <f t="shared" si="62"/>
        <v>0.19026642402501395</v>
      </c>
      <c r="AA59" s="173">
        <f t="shared" si="62"/>
        <v>0.30831126240509898</v>
      </c>
      <c r="AB59" s="173">
        <f t="shared" si="62"/>
        <v>0.35133556895018986</v>
      </c>
      <c r="AD59" s="68">
        <f t="shared" si="31"/>
        <v>100.53833058687968</v>
      </c>
      <c r="AE59" s="69">
        <f t="shared" si="32"/>
        <v>96.227656842456284</v>
      </c>
      <c r="AF59" s="69">
        <f t="shared" si="33"/>
        <v>196.76598742933595</v>
      </c>
    </row>
    <row r="60" spans="1:32" x14ac:dyDescent="0.2">
      <c r="A60" t="str">
        <f t="shared" si="19"/>
        <v>53 Skilled construction and building trades</v>
      </c>
      <c r="B60" s="173">
        <f t="shared" si="52"/>
        <v>3.5785067315793131</v>
      </c>
      <c r="C60" s="173">
        <f t="shared" si="52"/>
        <v>4.1030105990369705</v>
      </c>
      <c r="D60" s="173">
        <f t="shared" si="52"/>
        <v>3.4571774996781546</v>
      </c>
      <c r="E60" s="173">
        <f t="shared" si="52"/>
        <v>3.2339440128481827</v>
      </c>
      <c r="F60" s="173">
        <f t="shared" si="52"/>
        <v>2.6840836451680792</v>
      </c>
      <c r="H60" s="68">
        <f t="shared" si="21"/>
        <v>-16.933713467818169</v>
      </c>
      <c r="I60" s="69">
        <f t="shared" si="22"/>
        <v>38.989383263575114</v>
      </c>
      <c r="J60" s="69">
        <f t="shared" si="23"/>
        <v>22.055669795756941</v>
      </c>
      <c r="L60" t="str">
        <f t="shared" si="24"/>
        <v>53 Skilled construction and building trades</v>
      </c>
      <c r="M60" s="173">
        <f t="shared" ref="M60:Q60" si="63">M23/M$35*100</f>
        <v>6.5232224255120572</v>
      </c>
      <c r="N60" s="173">
        <f t="shared" si="63"/>
        <v>7.4812139310239694</v>
      </c>
      <c r="O60" s="173">
        <f t="shared" si="63"/>
        <v>6.3529150938435945</v>
      </c>
      <c r="P60" s="173">
        <f t="shared" si="63"/>
        <v>5.9948682389623791</v>
      </c>
      <c r="Q60" s="173">
        <f t="shared" si="63"/>
        <v>5.017221936737033</v>
      </c>
      <c r="S60" s="68">
        <f t="shared" si="26"/>
        <v>-16.605036032854635</v>
      </c>
      <c r="T60" s="69">
        <f t="shared" si="27"/>
        <v>39.094404468794025</v>
      </c>
      <c r="U60" s="69">
        <f t="shared" si="28"/>
        <v>22.48936843593939</v>
      </c>
      <c r="W60" t="str">
        <f t="shared" si="29"/>
        <v>53 Skilled construction and building trades</v>
      </c>
      <c r="X60" s="173">
        <f t="shared" ref="X60:AB60" si="64">X23/X$35*100</f>
        <v>0.10127893588863411</v>
      </c>
      <c r="Y60" s="173">
        <f t="shared" si="64"/>
        <v>9.2921417416153812E-2</v>
      </c>
      <c r="Z60" s="173">
        <f t="shared" si="64"/>
        <v>0.11555390719303689</v>
      </c>
      <c r="AA60" s="173">
        <f t="shared" si="64"/>
        <v>6.5081814053915374E-2</v>
      </c>
      <c r="AB60" s="173">
        <f t="shared" si="64"/>
        <v>6.6196395324310889E-2</v>
      </c>
      <c r="AD60" s="68">
        <f t="shared" si="31"/>
        <v>-37.786141423121158</v>
      </c>
      <c r="AE60" s="69">
        <f t="shared" si="32"/>
        <v>32.326476466063795</v>
      </c>
      <c r="AF60" s="69">
        <f t="shared" si="33"/>
        <v>-5.459664957057365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1.9280246618333714</v>
      </c>
      <c r="C61" s="173">
        <f t="shared" si="52"/>
        <v>1.6308210662822387</v>
      </c>
      <c r="D61" s="173">
        <f t="shared" si="52"/>
        <v>1.6824405406601115</v>
      </c>
      <c r="E61" s="173">
        <f t="shared" si="52"/>
        <v>1.6631868855649699</v>
      </c>
      <c r="F61" s="173">
        <f t="shared" si="52"/>
        <v>1.555924418888311</v>
      </c>
      <c r="H61" s="68">
        <f t="shared" si="21"/>
        <v>-1.0537817848487339</v>
      </c>
      <c r="I61" s="69">
        <f t="shared" si="22"/>
        <v>42.847836594712227</v>
      </c>
      <c r="J61" s="69">
        <f t="shared" si="23"/>
        <v>41.794054809863496</v>
      </c>
      <c r="L61" t="str">
        <f t="shared" si="24"/>
        <v>54 Textiles, printing and other skilled trades</v>
      </c>
      <c r="M61" s="173">
        <f t="shared" ref="M61:Q61" si="65">M24/M$35*100</f>
        <v>2.291018392906496</v>
      </c>
      <c r="N61" s="173">
        <f t="shared" si="65"/>
        <v>1.9315551959888673</v>
      </c>
      <c r="O61" s="173">
        <f t="shared" si="65"/>
        <v>1.8502571875370866</v>
      </c>
      <c r="P61" s="173">
        <f t="shared" si="65"/>
        <v>1.8378639336203453</v>
      </c>
      <c r="Q61" s="173">
        <f t="shared" si="65"/>
        <v>1.6940865566427976</v>
      </c>
      <c r="S61" s="68">
        <f t="shared" si="26"/>
        <v>-3.3163449597435197</v>
      </c>
      <c r="T61" s="69">
        <f t="shared" si="27"/>
        <v>32.049445296527729</v>
      </c>
      <c r="U61" s="69">
        <f t="shared" si="28"/>
        <v>28.733100336784211</v>
      </c>
      <c r="W61" t="str">
        <f t="shared" si="29"/>
        <v>54 Textiles, printing and other skilled trades</v>
      </c>
      <c r="X61" s="173">
        <f t="shared" ref="X61:AB61" si="66">X24/X$35*100</f>
        <v>1.4993884121779049</v>
      </c>
      <c r="Y61" s="173">
        <f t="shared" si="66"/>
        <v>1.2738352482108999</v>
      </c>
      <c r="Z61" s="173">
        <f t="shared" si="66"/>
        <v>1.4887834677451639</v>
      </c>
      <c r="AA61" s="173">
        <f t="shared" si="66"/>
        <v>1.46270058125278</v>
      </c>
      <c r="AB61" s="173">
        <f t="shared" si="66"/>
        <v>1.4009002181602024</v>
      </c>
      <c r="AD61" s="68">
        <f t="shared" si="31"/>
        <v>2.1911053892579071</v>
      </c>
      <c r="AE61" s="69">
        <f t="shared" si="32"/>
        <v>58.334503138770408</v>
      </c>
      <c r="AF61" s="69">
        <f t="shared" si="33"/>
        <v>60.525608528028322</v>
      </c>
    </row>
    <row r="62" spans="1:32" x14ac:dyDescent="0.2">
      <c r="A62" t="str">
        <f t="shared" si="19"/>
        <v>61 Caring personal service occupations</v>
      </c>
      <c r="B62" s="173">
        <f t="shared" si="52"/>
        <v>8.0580399414437931</v>
      </c>
      <c r="C62" s="173">
        <f t="shared" si="52"/>
        <v>8.0351980950498714</v>
      </c>
      <c r="D62" s="173">
        <f t="shared" si="52"/>
        <v>7.9746838419037331</v>
      </c>
      <c r="E62" s="173">
        <f t="shared" si="52"/>
        <v>8.0255471882833636</v>
      </c>
      <c r="F62" s="173">
        <f t="shared" si="52"/>
        <v>8.3668334581757389</v>
      </c>
      <c r="H62" s="68">
        <f t="shared" si="21"/>
        <v>12.253031381438163</v>
      </c>
      <c r="I62" s="69">
        <f t="shared" si="22"/>
        <v>60.295735702365235</v>
      </c>
      <c r="J62" s="69">
        <f t="shared" si="23"/>
        <v>72.548767083803398</v>
      </c>
      <c r="L62" t="str">
        <f t="shared" si="24"/>
        <v>61 Caring personal service occupations</v>
      </c>
      <c r="M62" s="173">
        <f t="shared" ref="M62:Q62" si="67">M25/M$35*100</f>
        <v>1.6578029333902375</v>
      </c>
      <c r="N62" s="173">
        <f t="shared" si="67"/>
        <v>1.6546058571384934</v>
      </c>
      <c r="O62" s="173">
        <f t="shared" si="67"/>
        <v>1.6287260580264318</v>
      </c>
      <c r="P62" s="173">
        <f t="shared" si="67"/>
        <v>1.878412754191443</v>
      </c>
      <c r="Q62" s="173">
        <f t="shared" si="67"/>
        <v>2.080561539420287</v>
      </c>
      <c r="S62" s="68">
        <f t="shared" si="26"/>
        <v>34.890723871897848</v>
      </c>
      <c r="T62" s="69">
        <f t="shared" si="27"/>
        <v>53.68678477224509</v>
      </c>
      <c r="U62" s="69">
        <f t="shared" si="28"/>
        <v>88.577508644142938</v>
      </c>
      <c r="W62" t="str">
        <f t="shared" si="29"/>
        <v>61 Caring personal service occupations</v>
      </c>
      <c r="X62" s="173">
        <f t="shared" ref="X62:AB62" si="68">X25/X$35*100</f>
        <v>15.615673457394452</v>
      </c>
      <c r="Y62" s="173">
        <f t="shared" si="68"/>
        <v>15.609266731863567</v>
      </c>
      <c r="Z62" s="173">
        <f t="shared" si="68"/>
        <v>15.297792914440578</v>
      </c>
      <c r="AA62" s="173">
        <f t="shared" si="68"/>
        <v>15.08094615753226</v>
      </c>
      <c r="AB62" s="173">
        <f t="shared" si="68"/>
        <v>15.420316384853997</v>
      </c>
      <c r="AD62" s="68">
        <f t="shared" si="31"/>
        <v>9.471719139519827</v>
      </c>
      <c r="AE62" s="69">
        <f t="shared" si="32"/>
        <v>61.107724651147322</v>
      </c>
      <c r="AF62" s="69">
        <f t="shared" si="33"/>
        <v>70.579443790667156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2.2754987431001226</v>
      </c>
      <c r="C63" s="173">
        <f t="shared" si="52"/>
        <v>2.1093132839521211</v>
      </c>
      <c r="D63" s="173">
        <f t="shared" si="52"/>
        <v>1.9797921457356402</v>
      </c>
      <c r="E63" s="173">
        <f t="shared" si="52"/>
        <v>1.7962126537456298</v>
      </c>
      <c r="F63" s="173">
        <f t="shared" si="52"/>
        <v>1.7453280227142136</v>
      </c>
      <c r="H63" s="68">
        <f t="shared" si="21"/>
        <v>-5.6791094540770111</v>
      </c>
      <c r="I63" s="69">
        <f t="shared" si="22"/>
        <v>48.341285185870177</v>
      </c>
      <c r="J63" s="69">
        <f t="shared" si="23"/>
        <v>42.66217573179317</v>
      </c>
      <c r="L63" t="str">
        <f t="shared" si="24"/>
        <v>62 Leisure, travel and related personal service occupations</v>
      </c>
      <c r="M63" s="173">
        <f t="shared" ref="M63:Q63" si="69">M26/M$35*100</f>
        <v>1.1280875788885085</v>
      </c>
      <c r="N63" s="173">
        <f t="shared" si="69"/>
        <v>1.1241341259737143</v>
      </c>
      <c r="O63" s="173">
        <f t="shared" si="69"/>
        <v>1.1170980186548829</v>
      </c>
      <c r="P63" s="173">
        <f t="shared" si="69"/>
        <v>1.0676895938523034</v>
      </c>
      <c r="Q63" s="173">
        <f t="shared" si="69"/>
        <v>1.0931564566775718</v>
      </c>
      <c r="S63" s="68">
        <f t="shared" si="26"/>
        <v>3.3333732104881544</v>
      </c>
      <c r="T63" s="69">
        <f t="shared" si="27"/>
        <v>43.479151680498532</v>
      </c>
      <c r="U63" s="69">
        <f t="shared" si="28"/>
        <v>46.812524890986687</v>
      </c>
      <c r="W63" t="str">
        <f t="shared" si="29"/>
        <v>62 Leisure, travel and related personal service occupations</v>
      </c>
      <c r="X63" s="173">
        <f t="shared" ref="X63:AB63" si="70">X26/X$35*100</f>
        <v>3.6304037349480534</v>
      </c>
      <c r="Y63" s="173">
        <f t="shared" si="70"/>
        <v>3.2787681376491027</v>
      </c>
      <c r="Z63" s="173">
        <f t="shared" si="70"/>
        <v>2.9753240109018493</v>
      </c>
      <c r="AA63" s="173">
        <f t="shared" si="70"/>
        <v>2.6323780086692103</v>
      </c>
      <c r="AB63" s="173">
        <f t="shared" si="70"/>
        <v>2.4770941737424335</v>
      </c>
      <c r="AD63" s="68">
        <f t="shared" si="31"/>
        <v>-9.5839183215823276</v>
      </c>
      <c r="AE63" s="69">
        <f t="shared" si="32"/>
        <v>50.447885856672471</v>
      </c>
      <c r="AF63" s="69">
        <f t="shared" si="33"/>
        <v>40.863967535090147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9.5935078075990415E-2</v>
      </c>
      <c r="C64" s="173">
        <f t="shared" si="52"/>
        <v>7.9658718722292729E-2</v>
      </c>
      <c r="D64" s="173">
        <f t="shared" si="52"/>
        <v>9.8635977999424668E-2</v>
      </c>
      <c r="E64" s="173">
        <f t="shared" si="52"/>
        <v>7.4118838377265683E-2</v>
      </c>
      <c r="F64" s="173">
        <f t="shared" si="52"/>
        <v>7.8636152506745619E-2</v>
      </c>
      <c r="H64" s="68">
        <f t="shared" si="21"/>
        <v>-14.702298388601982</v>
      </c>
      <c r="I64" s="69">
        <f t="shared" si="22"/>
        <v>41.310449260538505</v>
      </c>
      <c r="J64" s="69">
        <f t="shared" si="23"/>
        <v>26.608150871936527</v>
      </c>
      <c r="L64" t="str">
        <f t="shared" si="24"/>
        <v>63 Community and civil enforcement occupations</v>
      </c>
      <c r="M64" s="173">
        <f t="shared" ref="M64:Q64" si="71">M27/M$35*100</f>
        <v>0.13510226416664672</v>
      </c>
      <c r="N64" s="173">
        <f t="shared" si="71"/>
        <v>9.6865717171802923E-2</v>
      </c>
      <c r="O64" s="173">
        <f t="shared" si="71"/>
        <v>0.14078116540814839</v>
      </c>
      <c r="P64" s="173">
        <f t="shared" si="71"/>
        <v>8.1257270517815575E-2</v>
      </c>
      <c r="Q64" s="173">
        <f t="shared" si="71"/>
        <v>9.2049192256830031E-2</v>
      </c>
      <c r="S64" s="68">
        <f t="shared" si="26"/>
        <v>-30.956151679150196</v>
      </c>
      <c r="T64" s="69">
        <f t="shared" si="27"/>
        <v>26.973457531265804</v>
      </c>
      <c r="U64" s="69">
        <f t="shared" si="28"/>
        <v>-3.9826941478843927</v>
      </c>
      <c r="W64" t="str">
        <f t="shared" si="29"/>
        <v>63 Community and civil enforcement occupations</v>
      </c>
      <c r="X64" s="173">
        <f t="shared" ref="X64:AB64" si="72">X27/X$35*100</f>
        <v>4.9685034842944141E-2</v>
      </c>
      <c r="Y64" s="173">
        <f t="shared" si="72"/>
        <v>5.9233187293442686E-2</v>
      </c>
      <c r="Z64" s="173">
        <f t="shared" si="72"/>
        <v>5.0001269924197379E-2</v>
      </c>
      <c r="AA64" s="173">
        <f t="shared" si="72"/>
        <v>6.5925673365749296E-2</v>
      </c>
      <c r="AB64" s="173">
        <f t="shared" si="72"/>
        <v>6.3586112022526953E-2</v>
      </c>
      <c r="AD64" s="68">
        <f t="shared" si="31"/>
        <v>38.107946441302623</v>
      </c>
      <c r="AE64" s="69">
        <f t="shared" si="32"/>
        <v>87.89263686939897</v>
      </c>
      <c r="AF64" s="69">
        <f t="shared" si="33"/>
        <v>126.00058331070161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6.3903148076937839</v>
      </c>
      <c r="C65" s="173">
        <f t="shared" si="73"/>
        <v>5.4128968247427833</v>
      </c>
      <c r="D65" s="173">
        <f t="shared" si="73"/>
        <v>5.4329737418231154</v>
      </c>
      <c r="E65" s="173">
        <f t="shared" si="73"/>
        <v>5.1504254500203395</v>
      </c>
      <c r="F65" s="173">
        <f t="shared" si="73"/>
        <v>4.8284617582515743</v>
      </c>
      <c r="H65" s="68">
        <f t="shared" si="21"/>
        <v>-4.9128965896565475</v>
      </c>
      <c r="I65" s="69">
        <f t="shared" si="22"/>
        <v>44.183257011498746</v>
      </c>
      <c r="J65" s="69">
        <f t="shared" si="23"/>
        <v>39.270360421842199</v>
      </c>
      <c r="L65" t="str">
        <f t="shared" si="24"/>
        <v>71 Sales occupations</v>
      </c>
      <c r="M65" s="173">
        <f t="shared" ref="M65:Q65" si="74">M28/M$35*100</f>
        <v>4.7080622637028942</v>
      </c>
      <c r="N65" s="173">
        <f t="shared" si="74"/>
        <v>4.2729392854939716</v>
      </c>
      <c r="O65" s="173">
        <f t="shared" si="74"/>
        <v>4.3750906682497623</v>
      </c>
      <c r="P65" s="173">
        <f t="shared" si="74"/>
        <v>4.2089963330856612</v>
      </c>
      <c r="Q65" s="173">
        <f t="shared" si="74"/>
        <v>4.0509561661283042</v>
      </c>
      <c r="S65" s="68">
        <f t="shared" si="26"/>
        <v>-2.2267502841693805</v>
      </c>
      <c r="T65" s="69">
        <f t="shared" si="27"/>
        <v>32.256181281523759</v>
      </c>
      <c r="U65" s="69">
        <f t="shared" si="28"/>
        <v>30.029430997354378</v>
      </c>
      <c r="W65" t="str">
        <f t="shared" si="29"/>
        <v>71 Sales occupations</v>
      </c>
      <c r="X65" s="173">
        <f t="shared" ref="X65:AB65" si="75">X28/X$35*100</f>
        <v>8.3767800265224661</v>
      </c>
      <c r="Y65" s="173">
        <f t="shared" si="75"/>
        <v>6.7660810313784365</v>
      </c>
      <c r="Z65" s="173">
        <f t="shared" si="75"/>
        <v>6.653749769273289</v>
      </c>
      <c r="AA65" s="173">
        <f t="shared" si="75"/>
        <v>6.2309546124223338</v>
      </c>
      <c r="AB65" s="173">
        <f t="shared" si="75"/>
        <v>5.7008583854283499</v>
      </c>
      <c r="AD65" s="68">
        <f t="shared" si="31"/>
        <v>-6.9511049616596612</v>
      </c>
      <c r="AE65" s="69">
        <f t="shared" si="32"/>
        <v>53.233346932769145</v>
      </c>
      <c r="AF65" s="69">
        <f t="shared" si="33"/>
        <v>46.282241971109485</v>
      </c>
    </row>
    <row r="66" spans="1:32" x14ac:dyDescent="0.2">
      <c r="A66" t="str">
        <f t="shared" si="19"/>
        <v>72 Customer service occupations</v>
      </c>
      <c r="B66" s="173">
        <f t="shared" si="73"/>
        <v>1.684955047298373</v>
      </c>
      <c r="C66" s="173">
        <f t="shared" si="73"/>
        <v>1.6921825330821771</v>
      </c>
      <c r="D66" s="173">
        <f t="shared" si="73"/>
        <v>1.774301699380042</v>
      </c>
      <c r="E66" s="173">
        <f t="shared" si="73"/>
        <v>1.9579601614333513</v>
      </c>
      <c r="F66" s="173">
        <f t="shared" si="73"/>
        <v>2.1359979337294233</v>
      </c>
      <c r="H66" s="68">
        <f t="shared" si="21"/>
        <v>28.802350229738611</v>
      </c>
      <c r="I66" s="69">
        <f t="shared" si="22"/>
        <v>52.635076422744746</v>
      </c>
      <c r="J66" s="69">
        <f t="shared" si="23"/>
        <v>81.437426652483353</v>
      </c>
      <c r="L66" t="str">
        <f t="shared" si="24"/>
        <v>72 Customer service occupations</v>
      </c>
      <c r="M66" s="173">
        <f t="shared" ref="M66:Q66" si="76">M29/M$35*100</f>
        <v>1.3241442021963903</v>
      </c>
      <c r="N66" s="173">
        <f t="shared" si="76"/>
        <v>1.1655090894468871</v>
      </c>
      <c r="O66" s="173">
        <f t="shared" si="76"/>
        <v>1.3832777930296916</v>
      </c>
      <c r="P66" s="173">
        <f t="shared" si="76"/>
        <v>1.7223592854201428</v>
      </c>
      <c r="Q66" s="173">
        <f t="shared" si="76"/>
        <v>1.9599059404511052</v>
      </c>
      <c r="S66" s="68">
        <f t="shared" si="26"/>
        <v>49.615086616641349</v>
      </c>
      <c r="T66" s="69">
        <f t="shared" si="27"/>
        <v>45.545399451461257</v>
      </c>
      <c r="U66" s="69">
        <f t="shared" si="28"/>
        <v>95.160486068102585</v>
      </c>
      <c r="W66" t="str">
        <f t="shared" si="29"/>
        <v>72 Customer service occupations</v>
      </c>
      <c r="X66" s="173">
        <f t="shared" ref="X66:AB66" si="77">X29/X$35*100</f>
        <v>2.1110136655073428</v>
      </c>
      <c r="Y66" s="173">
        <f t="shared" si="77"/>
        <v>2.3173691399897645</v>
      </c>
      <c r="Z66" s="173">
        <f t="shared" si="77"/>
        <v>2.225535510523279</v>
      </c>
      <c r="AA66" s="173">
        <f t="shared" si="77"/>
        <v>2.2283720412450045</v>
      </c>
      <c r="AB66" s="173">
        <f t="shared" si="77"/>
        <v>2.3335811570080165</v>
      </c>
      <c r="AD66" s="68">
        <f t="shared" si="31"/>
        <v>13.874324182615267</v>
      </c>
      <c r="AE66" s="69">
        <f t="shared" si="32"/>
        <v>57.720178185702409</v>
      </c>
      <c r="AF66" s="69">
        <f t="shared" si="33"/>
        <v>71.594502368317677</v>
      </c>
    </row>
    <row r="67" spans="1:32" x14ac:dyDescent="0.2">
      <c r="A67" t="str">
        <f t="shared" si="19"/>
        <v>81 Process, plant and machine operatives</v>
      </c>
      <c r="B67" s="173">
        <f t="shared" si="73"/>
        <v>4.0778286457449449</v>
      </c>
      <c r="C67" s="173">
        <f t="shared" si="73"/>
        <v>3.7603617859422283</v>
      </c>
      <c r="D67" s="173">
        <f t="shared" si="73"/>
        <v>3.3367017451106236</v>
      </c>
      <c r="E67" s="173">
        <f t="shared" si="73"/>
        <v>3.3985417543774106</v>
      </c>
      <c r="F67" s="173">
        <f t="shared" si="73"/>
        <v>3.067886141960726</v>
      </c>
      <c r="H67" s="68">
        <f t="shared" si="21"/>
        <v>-1.6278242489078845</v>
      </c>
      <c r="I67" s="69">
        <f t="shared" si="22"/>
        <v>41.20418867969979</v>
      </c>
      <c r="J67" s="69">
        <f t="shared" si="23"/>
        <v>39.576364430791905</v>
      </c>
      <c r="L67" t="str">
        <f t="shared" si="24"/>
        <v>81 Process, plant and machine operatives</v>
      </c>
      <c r="M67" s="173">
        <f t="shared" ref="M67:Q67" si="78">M30/M$35*100</f>
        <v>6.0326145105309825</v>
      </c>
      <c r="N67" s="173">
        <f t="shared" si="78"/>
        <v>5.446365506496079</v>
      </c>
      <c r="O67" s="173">
        <f t="shared" si="78"/>
        <v>4.8716834187499076</v>
      </c>
      <c r="P67" s="173">
        <f t="shared" si="78"/>
        <v>4.8115181915003662</v>
      </c>
      <c r="Q67" s="173">
        <f t="shared" si="78"/>
        <v>4.2732026297578241</v>
      </c>
      <c r="S67" s="68">
        <f t="shared" si="26"/>
        <v>-7.3759018143743154</v>
      </c>
      <c r="T67" s="69">
        <f t="shared" si="27"/>
        <v>36.045701636797467</v>
      </c>
      <c r="U67" s="69">
        <f t="shared" si="28"/>
        <v>28.669799822423155</v>
      </c>
      <c r="W67" t="str">
        <f t="shared" si="29"/>
        <v>81 Process, plant and machine operatives</v>
      </c>
      <c r="X67" s="173">
        <f t="shared" ref="X67:AB67" si="79">X30/X$35*100</f>
        <v>1.769546132203069</v>
      </c>
      <c r="Y67" s="173">
        <f t="shared" si="79"/>
        <v>1.7589946047700051</v>
      </c>
      <c r="Z67" s="173">
        <f t="shared" si="79"/>
        <v>1.5653634218453325</v>
      </c>
      <c r="AA67" s="173">
        <f t="shared" si="79"/>
        <v>1.7767922050651868</v>
      </c>
      <c r="AB67" s="173">
        <f t="shared" si="79"/>
        <v>1.7154662374772089</v>
      </c>
      <c r="AD67" s="68">
        <f t="shared" si="31"/>
        <v>19.015746546617855</v>
      </c>
      <c r="AE67" s="69">
        <f t="shared" si="32"/>
        <v>59.7303117626128</v>
      </c>
      <c r="AF67" s="69">
        <f t="shared" si="33"/>
        <v>78.746058309230662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4.6243489980960888</v>
      </c>
      <c r="C68" s="173">
        <f t="shared" si="73"/>
        <v>5.1389039345438068</v>
      </c>
      <c r="D68" s="173">
        <f t="shared" si="73"/>
        <v>4.6563591978862879</v>
      </c>
      <c r="E68" s="173">
        <f t="shared" si="73"/>
        <v>4.7716480353356836</v>
      </c>
      <c r="F68" s="173">
        <f t="shared" si="73"/>
        <v>4.6712627368009638</v>
      </c>
      <c r="H68" s="68">
        <f t="shared" si="21"/>
        <v>7.3342306884980513</v>
      </c>
      <c r="I68" s="69">
        <f t="shared" si="22"/>
        <v>56.27356109195162</v>
      </c>
      <c r="J68" s="69">
        <f t="shared" si="23"/>
        <v>63.607791780449659</v>
      </c>
      <c r="L68" t="str">
        <f t="shared" si="24"/>
        <v>82 Transport and mobile machine drivers and operatives</v>
      </c>
      <c r="M68" s="173">
        <f t="shared" ref="M68:Q68" si="80">M31/M$35*100</f>
        <v>8.1470430028049758</v>
      </c>
      <c r="N68" s="173">
        <f t="shared" si="80"/>
        <v>9.0394613709542782</v>
      </c>
      <c r="O68" s="173">
        <f t="shared" si="80"/>
        <v>8.3191136609430458</v>
      </c>
      <c r="P68" s="173">
        <f t="shared" si="80"/>
        <v>8.4294134225731199</v>
      </c>
      <c r="Q68" s="173">
        <f t="shared" si="80"/>
        <v>8.2746341614504821</v>
      </c>
      <c r="S68" s="68">
        <f t="shared" si="26"/>
        <v>5.0319208043992019</v>
      </c>
      <c r="T68" s="69">
        <f t="shared" si="27"/>
        <v>54.710278632710576</v>
      </c>
      <c r="U68" s="69">
        <f t="shared" si="28"/>
        <v>59.742199437109775</v>
      </c>
      <c r="W68" t="str">
        <f t="shared" si="29"/>
        <v>82 Transport and mobile machine drivers and operatives</v>
      </c>
      <c r="X68" s="173">
        <f t="shared" ref="X68:AB68" si="81">X31/X$35*100</f>
        <v>0.46462331248073135</v>
      </c>
      <c r="Y68" s="173">
        <f t="shared" si="81"/>
        <v>0.508755408569738</v>
      </c>
      <c r="Z68" s="173">
        <f t="shared" si="81"/>
        <v>0.42961339333140658</v>
      </c>
      <c r="AA68" s="173">
        <f t="shared" si="81"/>
        <v>0.57343268482308718</v>
      </c>
      <c r="AB68" s="173">
        <f t="shared" si="81"/>
        <v>0.62811615473623794</v>
      </c>
      <c r="AD68" s="68">
        <f t="shared" si="31"/>
        <v>58.781383826533563</v>
      </c>
      <c r="AE68" s="69">
        <f t="shared" si="32"/>
        <v>91.206491986288754</v>
      </c>
      <c r="AF68" s="69">
        <f t="shared" si="33"/>
        <v>149.98787581282232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2.2569792028868121</v>
      </c>
      <c r="C69" s="173">
        <f t="shared" si="73"/>
        <v>1.9446616952651645</v>
      </c>
      <c r="D69" s="173">
        <f t="shared" si="73"/>
        <v>1.7192729965455864</v>
      </c>
      <c r="E69" s="173">
        <f t="shared" si="73"/>
        <v>2.8940639166357491</v>
      </c>
      <c r="F69" s="173">
        <f t="shared" si="73"/>
        <v>3.1000348900651566</v>
      </c>
      <c r="H69" s="68">
        <f t="shared" si="21"/>
        <v>92.917740852466835</v>
      </c>
      <c r="I69" s="69">
        <f t="shared" si="22"/>
        <v>80.830335631605095</v>
      </c>
      <c r="J69" s="69">
        <f t="shared" si="23"/>
        <v>173.74807648407193</v>
      </c>
      <c r="L69" t="str">
        <f t="shared" si="24"/>
        <v>91 Elementary trades and related occupations</v>
      </c>
      <c r="M69" s="173">
        <f t="shared" ref="M69:Q70" si="82">M32/M$35*100</f>
        <v>3.1387489622976528</v>
      </c>
      <c r="N69" s="173">
        <f t="shared" si="82"/>
        <v>2.7346747526439756</v>
      </c>
      <c r="O69" s="173">
        <f t="shared" si="82"/>
        <v>2.5144469490778301</v>
      </c>
      <c r="P69" s="173">
        <f t="shared" si="82"/>
        <v>3.3293343022797974</v>
      </c>
      <c r="Q69" s="173">
        <f t="shared" si="82"/>
        <v>3.4667690486274521</v>
      </c>
      <c r="S69" s="68">
        <f t="shared" si="26"/>
        <v>45.590151305776267</v>
      </c>
      <c r="T69" s="69">
        <f t="shared" si="27"/>
        <v>46.629960085799993</v>
      </c>
      <c r="U69" s="69">
        <f t="shared" si="28"/>
        <v>92.220111391576268</v>
      </c>
      <c r="W69" t="str">
        <f t="shared" si="29"/>
        <v>91 Elementary trades and related occupations</v>
      </c>
      <c r="X69" s="173">
        <f t="shared" ref="X69:AB70" si="83">X32/X$35*100</f>
        <v>1.2157532797390282</v>
      </c>
      <c r="Y69" s="173">
        <f t="shared" si="83"/>
        <v>1.0068783520492361</v>
      </c>
      <c r="Z69" s="173">
        <f t="shared" si="83"/>
        <v>0.80165806994959232</v>
      </c>
      <c r="AA69" s="173">
        <f t="shared" si="83"/>
        <v>2.3944805313780733</v>
      </c>
      <c r="AB69" s="173">
        <f t="shared" si="83"/>
        <v>2.6885424889281491</v>
      </c>
      <c r="AD69" s="68">
        <f t="shared" si="31"/>
        <v>264.22115481128611</v>
      </c>
      <c r="AE69" s="69">
        <f t="shared" si="32"/>
        <v>204.61946467419753</v>
      </c>
      <c r="AF69" s="69">
        <f t="shared" si="33"/>
        <v>468.84061948548367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9.0187818796402102</v>
      </c>
      <c r="C70" s="173">
        <f t="shared" si="73"/>
        <v>8.5724517938909042</v>
      </c>
      <c r="D70" s="173">
        <f t="shared" si="73"/>
        <v>7.9496452747951638</v>
      </c>
      <c r="E70" s="173">
        <f t="shared" si="73"/>
        <v>6.9289180727396555</v>
      </c>
      <c r="F70" s="173">
        <f t="shared" si="73"/>
        <v>6.0868611453913966</v>
      </c>
      <c r="H70" s="68">
        <f t="shared" si="21"/>
        <v>-18.078843956854008</v>
      </c>
      <c r="I70" s="69">
        <f t="shared" si="22"/>
        <v>43.342350682401147</v>
      </c>
      <c r="J70" s="69">
        <f t="shared" si="23"/>
        <v>25.263506725547135</v>
      </c>
      <c r="L70" t="str">
        <f t="shared" si="24"/>
        <v>92 Elementary administration and service occupations</v>
      </c>
      <c r="M70" s="173">
        <f t="shared" si="82"/>
        <v>8.3850156903038631</v>
      </c>
      <c r="N70" s="173">
        <f t="shared" si="82"/>
        <v>7.5070382714774047</v>
      </c>
      <c r="O70" s="173">
        <f t="shared" si="82"/>
        <v>7.3078794370399631</v>
      </c>
      <c r="P70" s="173">
        <f t="shared" si="82"/>
        <v>7.0177855756212342</v>
      </c>
      <c r="Q70" s="173">
        <f t="shared" si="82"/>
        <v>6.378250430843976</v>
      </c>
      <c r="S70" s="68">
        <f t="shared" si="26"/>
        <v>-7.8363306570646305</v>
      </c>
      <c r="T70" s="69">
        <f t="shared" si="27"/>
        <v>39.229454311825229</v>
      </c>
      <c r="U70" s="69">
        <f t="shared" si="28"/>
        <v>31.393123654760597</v>
      </c>
      <c r="W70" t="str">
        <f t="shared" si="29"/>
        <v>92 Elementary administration and service occupations</v>
      </c>
      <c r="X70" s="173">
        <f t="shared" si="83"/>
        <v>9.7671561332464076</v>
      </c>
      <c r="Y70" s="173">
        <f t="shared" si="83"/>
        <v>9.8371486816504436</v>
      </c>
      <c r="Z70" s="173">
        <f t="shared" si="83"/>
        <v>8.6902302879588831</v>
      </c>
      <c r="AA70" s="173">
        <f t="shared" si="83"/>
        <v>6.8269200287806422</v>
      </c>
      <c r="AB70" s="173">
        <f t="shared" si="83"/>
        <v>5.7599091177795092</v>
      </c>
      <c r="AD70" s="68">
        <f t="shared" si="31"/>
        <v>-28.018353367556269</v>
      </c>
      <c r="AE70" s="69">
        <f t="shared" si="32"/>
        <v>47.333575392983157</v>
      </c>
      <c r="AF70" s="69">
        <f t="shared" si="33"/>
        <v>19.315222025426891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6.9917836941681522</v>
      </c>
      <c r="I72" s="67">
        <f>IF(D35&gt;0,I35/D35*100,0)</f>
        <v>50.152593672940341</v>
      </c>
      <c r="J72" s="67">
        <f>IF(D35&gt;0,(J35/D35)*100,0)</f>
        <v>57.144377367108447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5.5965097852495038</v>
      </c>
      <c r="T72" s="67">
        <f t="shared" ref="T72" si="85">IF(O35&gt;0,T35/O35*100,0)</f>
        <v>41.688501279727454</v>
      </c>
      <c r="U72" s="67">
        <f t="shared" ref="U72" si="86">IF(O35&gt;0,(U35/O35)*100,0)</f>
        <v>47.285011064976935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8.6019020354900242</v>
      </c>
      <c r="AE72" s="67">
        <f t="shared" ref="AE72" si="88">IF(Z35&gt;0,AE35/Z35*100,0)</f>
        <v>59.919987958638863</v>
      </c>
      <c r="AF72" s="67">
        <f t="shared" ref="AF72" si="89">IF(Z35&gt;0,(AF35/Z35)*100,0)</f>
        <v>68.521889994128941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Stoke-on-Trent and Staffordshire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Stoke-on-Trent and Staffordshire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Stoke-on-Trent and Staffordshire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3.924978886122843</v>
      </c>
      <c r="C82" s="18">
        <f t="shared" ref="B82:E107" si="96">IF(AND(D$6-C$6 &lt;&gt; 0,C8&lt;&gt;0,D8&lt;&gt;0),(EXP(LN(D8/C8)/(D$6-C$6))-1)*100,0)</f>
        <v>2.6294863688368419</v>
      </c>
      <c r="D82" s="18">
        <f t="shared" si="96"/>
        <v>-1.8174203803011491</v>
      </c>
      <c r="E82" s="18">
        <f t="shared" si="96"/>
        <v>0.92192738533365404</v>
      </c>
      <c r="F82" s="18">
        <f t="shared" ref="F82:F107" si="97">IF(AND(F$6-D$6 &lt;&gt; 0,D8&lt;&gt;0,F8&lt;&gt;0),(EXP(LN(F8/D8)/(F$6-D$6))-1)*100,0)</f>
        <v>4.2294066291415078E-4</v>
      </c>
      <c r="H82" s="18">
        <f t="shared" ref="H82:H107" si="98">IF($F$6-$D$6 &lt;&gt; 0,(EXP(LN(1+(H45/100))/($F$6-$D$6))-1)*100,0)</f>
        <v>4.2294066291415078E-4</v>
      </c>
      <c r="I82" s="18">
        <f t="shared" ref="I82:I107" si="99">IF(D8&gt;0,((1+(I8/D8))^(1/($F$6-$D$6))-1)*100,0)</f>
        <v>2.6664253944998828</v>
      </c>
      <c r="J82" s="18">
        <f t="shared" ref="J82:J107" si="100">IF($F$6-$D$6 &lt;&gt; 0,(EXP(LN(1+(J45/100))/($F$6-$D$6))-1)*100,0)</f>
        <v>2.6667180020032877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3.0701210636769893</v>
      </c>
      <c r="N82" s="18">
        <f t="shared" si="102"/>
        <v>1.3143041046586035</v>
      </c>
      <c r="O82" s="18">
        <f t="shared" si="102"/>
        <v>-2.5795021131220452</v>
      </c>
      <c r="P82" s="18">
        <f t="shared" si="102"/>
        <v>0.49373986758560751</v>
      </c>
      <c r="Q82" s="18">
        <f t="shared" ref="Q82:Q107" si="103">IF(AND(Q$6-O$6 &lt;&gt; 0,O8&lt;&gt;0,Q8&lt;&gt;0),(EXP(LN(Q8/O8)/(Q$6-O$6))-1)*100,0)</f>
        <v>-0.54129792465281712</v>
      </c>
      <c r="S82" s="18">
        <f t="shared" ref="S82:S107" si="104">IF($F$6-$D$6 &lt;&gt; 0,(EXP(LN(1+(S45/100))/($F$6-$D$6))-1)*100,0)</f>
        <v>-0.54129792465281712</v>
      </c>
      <c r="T82" s="18">
        <f t="shared" ref="T82:T107" si="105">IF(O8&gt;0,((1+(T8/O8))^(1/($F$6-$D$6))-1)*100,0)</f>
        <v>2.3686102988714097</v>
      </c>
      <c r="U82" s="18">
        <f t="shared" ref="U82:U107" si="106">IF($F$6-$D$6 &lt;&gt; 0,(EXP(LN(1+(U45/100))/($F$6-$D$6))-1)*100,0)</f>
        <v>1.9830120464829903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5.9584224918945106</v>
      </c>
      <c r="Y82" s="18">
        <f t="shared" si="108"/>
        <v>5.549607306575477</v>
      </c>
      <c r="Z82" s="18">
        <f t="shared" si="108"/>
        <v>-0.26795552513244614</v>
      </c>
      <c r="AA82" s="18">
        <f t="shared" si="108"/>
        <v>1.6912690705070288</v>
      </c>
      <c r="AB82" s="18">
        <f t="shared" ref="AB82:AB107" si="109">IF(AND(AB$6-Z$6 &lt;&gt; 0,Z8&lt;&gt;0,AB8&lt;&gt;0),(EXP(LN(AB8/Z8)/(AB$6-Z$6))-1)*100,0)</f>
        <v>1.033954594565456</v>
      </c>
      <c r="AD82" s="18">
        <f t="shared" ref="AD82:AD107" si="110">IF($F$6-$D$6 &lt;&gt; 0,(EXP(LN(1+(AD45/100))/($F$6-$D$6))-1)*100,0)</f>
        <v>1.033954594565456</v>
      </c>
      <c r="AE82" s="18">
        <f t="shared" ref="AE82:AE107" si="111">IF(Z8&gt;0,((1+(AE8/Z8))^(1/($F$6-$D$6))-1)*100,0)</f>
        <v>3.2634799625260502</v>
      </c>
      <c r="AF82" s="18">
        <f t="shared" ref="AF82:AF107" si="112">IF($F$6-$D$6 &lt;&gt; 0,(EXP(LN(1+(AF45/100))/($F$6-$D$6))-1)*100,0)</f>
        <v>3.9409563639763778</v>
      </c>
    </row>
    <row r="83" spans="1:32" x14ac:dyDescent="0.2">
      <c r="A83" t="str">
        <f t="shared" si="95"/>
        <v>12 Other managers and proprietors</v>
      </c>
      <c r="B83" s="18">
        <f t="shared" si="96"/>
        <v>1.1678775206097392</v>
      </c>
      <c r="C83" s="18">
        <f t="shared" si="96"/>
        <v>3.9823063029637895</v>
      </c>
      <c r="D83" s="18">
        <f t="shared" si="96"/>
        <v>0.85477842363974599</v>
      </c>
      <c r="E83" s="18">
        <f t="shared" si="96"/>
        <v>1.2700924504884359</v>
      </c>
      <c r="F83" s="18">
        <f t="shared" si="97"/>
        <v>1.1314647619739659</v>
      </c>
      <c r="H83" s="18">
        <f t="shared" si="98"/>
        <v>1.1314647619739659</v>
      </c>
      <c r="I83" s="18">
        <f t="shared" si="99"/>
        <v>3.2581987390760458</v>
      </c>
      <c r="J83" s="18">
        <f t="shared" si="100"/>
        <v>4.0018838994603678</v>
      </c>
      <c r="L83" t="str">
        <f t="shared" si="101"/>
        <v>12 Other managers and proprietors</v>
      </c>
      <c r="M83" s="18">
        <f t="shared" si="102"/>
        <v>1.8103065979635735</v>
      </c>
      <c r="N83" s="18">
        <f t="shared" si="102"/>
        <v>-5.7604145917132143</v>
      </c>
      <c r="O83" s="18">
        <f t="shared" si="102"/>
        <v>2.6612544880549205</v>
      </c>
      <c r="P83" s="18">
        <f t="shared" si="102"/>
        <v>1.2282881592367456</v>
      </c>
      <c r="Q83" s="18">
        <f t="shared" si="103"/>
        <v>1.7037072984513957</v>
      </c>
      <c r="S83" s="18">
        <f t="shared" si="104"/>
        <v>1.7037072984513957</v>
      </c>
      <c r="T83" s="18">
        <f t="shared" si="105"/>
        <v>3.1915998010564328</v>
      </c>
      <c r="U83" s="18">
        <f t="shared" si="106"/>
        <v>4.336703767141481</v>
      </c>
      <c r="W83" t="str">
        <f t="shared" si="107"/>
        <v>12 Other managers and proprietors</v>
      </c>
      <c r="X83" s="18">
        <f t="shared" si="108"/>
        <v>0.17660625517643691</v>
      </c>
      <c r="Y83" s="18">
        <f t="shared" si="108"/>
        <v>19.636352307371752</v>
      </c>
      <c r="Z83" s="18">
        <f t="shared" si="108"/>
        <v>-1.6349128454092088</v>
      </c>
      <c r="AA83" s="18">
        <f t="shared" si="108"/>
        <v>1.3353003194451762</v>
      </c>
      <c r="AB83" s="18">
        <f t="shared" si="109"/>
        <v>0.33539536210680509</v>
      </c>
      <c r="AD83" s="18">
        <f t="shared" si="110"/>
        <v>0.33539536210680509</v>
      </c>
      <c r="AE83" s="18">
        <f t="shared" si="111"/>
        <v>3.3416371360782016</v>
      </c>
      <c r="AF83" s="18">
        <f t="shared" si="112"/>
        <v>3.5552523091552768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4.0093635725600318</v>
      </c>
      <c r="C84" s="18">
        <f t="shared" si="96"/>
        <v>5.1712727351008514</v>
      </c>
      <c r="D84" s="18">
        <f t="shared" si="96"/>
        <v>4.1122447581255939</v>
      </c>
      <c r="E84" s="18">
        <f t="shared" si="96"/>
        <v>1.2767806940396031</v>
      </c>
      <c r="F84" s="18">
        <f t="shared" si="97"/>
        <v>2.2132495129088658</v>
      </c>
      <c r="H84" s="18">
        <f t="shared" si="98"/>
        <v>2.2132495129088658</v>
      </c>
      <c r="I84" s="18">
        <f t="shared" si="99"/>
        <v>2.5381296749095617</v>
      </c>
      <c r="J84" s="18">
        <f t="shared" si="100"/>
        <v>4.1680767601242064</v>
      </c>
      <c r="L84" t="str">
        <f t="shared" si="101"/>
        <v>21 Science, research, engineering and technology professionals</v>
      </c>
      <c r="M84" s="18">
        <f t="shared" si="102"/>
        <v>4.2859179280009929</v>
      </c>
      <c r="N84" s="18">
        <f t="shared" si="102"/>
        <v>1.5594896733568842</v>
      </c>
      <c r="O84" s="18">
        <f t="shared" si="102"/>
        <v>3.5920744063070886</v>
      </c>
      <c r="P84" s="18">
        <f t="shared" si="102"/>
        <v>1.0274743804107533</v>
      </c>
      <c r="Q84" s="18">
        <f t="shared" si="103"/>
        <v>1.8752077295247638</v>
      </c>
      <c r="S84" s="18">
        <f t="shared" si="104"/>
        <v>1.8752077295247638</v>
      </c>
      <c r="T84" s="18">
        <f t="shared" si="105"/>
        <v>2.2473388569762109</v>
      </c>
      <c r="U84" s="18">
        <f t="shared" si="106"/>
        <v>3.6697502828492157</v>
      </c>
      <c r="W84" t="str">
        <f t="shared" si="107"/>
        <v>21 Science, research, engineering and technology professionals</v>
      </c>
      <c r="X84" s="18">
        <f t="shared" si="108"/>
        <v>2.5376905157473706</v>
      </c>
      <c r="Y84" s="18">
        <f t="shared" si="108"/>
        <v>25.223427199612569</v>
      </c>
      <c r="Z84" s="18">
        <f t="shared" si="108"/>
        <v>6.3342439864461975</v>
      </c>
      <c r="AA84" s="18">
        <f t="shared" si="108"/>
        <v>2.2112558057649112</v>
      </c>
      <c r="AB84" s="18">
        <f t="shared" si="109"/>
        <v>3.5675093093850752</v>
      </c>
      <c r="AD84" s="18">
        <f t="shared" si="110"/>
        <v>3.5675093093850752</v>
      </c>
      <c r="AE84" s="18">
        <f t="shared" si="111"/>
        <v>3.7212885729290379</v>
      </c>
      <c r="AF84" s="18">
        <f t="shared" si="112"/>
        <v>6.0737910648107851</v>
      </c>
    </row>
    <row r="85" spans="1:32" x14ac:dyDescent="0.2">
      <c r="A85" t="str">
        <f t="shared" si="95"/>
        <v>22 Health professionals</v>
      </c>
      <c r="B85" s="18">
        <f t="shared" si="96"/>
        <v>4.6114419780467486</v>
      </c>
      <c r="C85" s="18">
        <f t="shared" si="96"/>
        <v>-1.3992893958394204</v>
      </c>
      <c r="D85" s="18">
        <f t="shared" si="96"/>
        <v>-0.29717427244211336</v>
      </c>
      <c r="E85" s="18">
        <f t="shared" si="96"/>
        <v>0.69839486581511068</v>
      </c>
      <c r="F85" s="18">
        <f t="shared" si="97"/>
        <v>0.36543879098223098</v>
      </c>
      <c r="H85" s="18">
        <f t="shared" si="98"/>
        <v>0.36543879098223098</v>
      </c>
      <c r="I85" s="18">
        <f t="shared" si="99"/>
        <v>2.8865855722591149</v>
      </c>
      <c r="J85" s="18">
        <f t="shared" si="100"/>
        <v>3.1341037580070452</v>
      </c>
      <c r="L85" t="str">
        <f t="shared" si="101"/>
        <v>22 Health professionals</v>
      </c>
      <c r="M85" s="18">
        <f t="shared" si="102"/>
        <v>5.0470632633743184</v>
      </c>
      <c r="N85" s="18">
        <f t="shared" si="102"/>
        <v>6.4179235705783766</v>
      </c>
      <c r="O85" s="18">
        <f t="shared" si="102"/>
        <v>-0.3316116333360597</v>
      </c>
      <c r="P85" s="18">
        <f t="shared" si="102"/>
        <v>0.60287384369521746</v>
      </c>
      <c r="Q85" s="18">
        <f t="shared" si="103"/>
        <v>0.2904091987319557</v>
      </c>
      <c r="S85" s="18">
        <f t="shared" si="104"/>
        <v>0.2904091987319557</v>
      </c>
      <c r="T85" s="18">
        <f t="shared" si="105"/>
        <v>2.1885707878509963</v>
      </c>
      <c r="U85" s="18">
        <f t="shared" si="106"/>
        <v>2.4042460002609456</v>
      </c>
      <c r="W85" t="str">
        <f t="shared" si="107"/>
        <v>22 Health professionals</v>
      </c>
      <c r="X85" s="18">
        <f t="shared" si="108"/>
        <v>4.4764863482026351</v>
      </c>
      <c r="Y85" s="18">
        <f t="shared" si="108"/>
        <v>-3.8542414581830942</v>
      </c>
      <c r="Z85" s="18">
        <f t="shared" si="108"/>
        <v>-0.28521509283105928</v>
      </c>
      <c r="AA85" s="18">
        <f t="shared" si="108"/>
        <v>0.73133092753761009</v>
      </c>
      <c r="AB85" s="18">
        <f t="shared" si="109"/>
        <v>0.39133597206242321</v>
      </c>
      <c r="AD85" s="18">
        <f t="shared" si="110"/>
        <v>0.39133597206242321</v>
      </c>
      <c r="AE85" s="18">
        <f t="shared" si="111"/>
        <v>3.1144558723644966</v>
      </c>
      <c r="AF85" s="18">
        <f t="shared" si="112"/>
        <v>3.3717384891070568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1.8103204034359388</v>
      </c>
      <c r="C86" s="18">
        <f t="shared" si="96"/>
        <v>5.6376277798805274</v>
      </c>
      <c r="D86" s="18">
        <f t="shared" si="96"/>
        <v>-0.23353896756769243</v>
      </c>
      <c r="E86" s="18">
        <f t="shared" si="96"/>
        <v>0.77143574459506148</v>
      </c>
      <c r="F86" s="18">
        <f t="shared" si="97"/>
        <v>0.43532435989404039</v>
      </c>
      <c r="H86" s="18">
        <f t="shared" si="98"/>
        <v>0.43532435989404039</v>
      </c>
      <c r="I86" s="18">
        <f t="shared" si="99"/>
        <v>2.803169353787327</v>
      </c>
      <c r="J86" s="18">
        <f t="shared" si="100"/>
        <v>3.1018115345928132</v>
      </c>
      <c r="L86" t="str">
        <f t="shared" si="101"/>
        <v>23 Teaching and other educational professionals</v>
      </c>
      <c r="M86" s="18">
        <f t="shared" si="102"/>
        <v>0.52553652327411715</v>
      </c>
      <c r="N86" s="18">
        <f t="shared" si="102"/>
        <v>7.0327408145528292</v>
      </c>
      <c r="O86" s="18">
        <f t="shared" si="102"/>
        <v>0.25156570777951082</v>
      </c>
      <c r="P86" s="18">
        <f t="shared" si="102"/>
        <v>0.52208523206951352</v>
      </c>
      <c r="Q86" s="18">
        <f t="shared" si="103"/>
        <v>0.43183104645085901</v>
      </c>
      <c r="S86" s="18">
        <f t="shared" si="104"/>
        <v>0.43183104645085901</v>
      </c>
      <c r="T86" s="18">
        <f t="shared" si="105"/>
        <v>2.4619543177742731</v>
      </c>
      <c r="U86" s="18">
        <f t="shared" si="106"/>
        <v>2.7719748315881976</v>
      </c>
      <c r="W86" t="str">
        <f t="shared" si="107"/>
        <v>23 Teaching and other educational professionals</v>
      </c>
      <c r="X86" s="18">
        <f t="shared" si="108"/>
        <v>2.441056562215449</v>
      </c>
      <c r="Y86" s="18">
        <f t="shared" si="108"/>
        <v>4.9843475732140652</v>
      </c>
      <c r="Z86" s="18">
        <f t="shared" si="108"/>
        <v>-0.46849502550450062</v>
      </c>
      <c r="AA86" s="18">
        <f t="shared" si="108"/>
        <v>0.89281916466188438</v>
      </c>
      <c r="AB86" s="18">
        <f t="shared" si="109"/>
        <v>0.43699146719760051</v>
      </c>
      <c r="AD86" s="18">
        <f t="shared" si="110"/>
        <v>0.43699146719760051</v>
      </c>
      <c r="AE86" s="18">
        <f t="shared" si="111"/>
        <v>2.9606349295969947</v>
      </c>
      <c r="AF86" s="18">
        <f t="shared" si="112"/>
        <v>3.2542106572691631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4.4380750446869399</v>
      </c>
      <c r="C87" s="18">
        <f t="shared" si="96"/>
        <v>9.6144732925452558</v>
      </c>
      <c r="D87" s="18">
        <f t="shared" si="96"/>
        <v>1.0140878101868145</v>
      </c>
      <c r="E87" s="18">
        <f t="shared" si="96"/>
        <v>1.1767858293544986</v>
      </c>
      <c r="F87" s="18">
        <f t="shared" si="97"/>
        <v>1.1225240605611475</v>
      </c>
      <c r="H87" s="18">
        <f t="shared" si="98"/>
        <v>1.1225240605611475</v>
      </c>
      <c r="I87" s="18">
        <f t="shared" si="99"/>
        <v>2.8089940143305903</v>
      </c>
      <c r="J87" s="18">
        <f t="shared" si="100"/>
        <v>3.5905237707323234</v>
      </c>
      <c r="L87" t="str">
        <f t="shared" si="101"/>
        <v>24 Business, media and public service professionals</v>
      </c>
      <c r="M87" s="18">
        <f t="shared" si="102"/>
        <v>3.4521891712695041</v>
      </c>
      <c r="N87" s="18">
        <f t="shared" si="102"/>
        <v>9.6629238426332762</v>
      </c>
      <c r="O87" s="18">
        <f t="shared" si="102"/>
        <v>1.2502966009082073</v>
      </c>
      <c r="P87" s="18">
        <f t="shared" si="102"/>
        <v>0.84322378970900225</v>
      </c>
      <c r="Q87" s="18">
        <f t="shared" si="103"/>
        <v>0.97873255439351325</v>
      </c>
      <c r="S87" s="18">
        <f t="shared" si="104"/>
        <v>0.97873255439351325</v>
      </c>
      <c r="T87" s="18">
        <f t="shared" si="105"/>
        <v>2.5401798203346093</v>
      </c>
      <c r="U87" s="18">
        <f t="shared" si="106"/>
        <v>3.243527611781305</v>
      </c>
      <c r="W87" t="str">
        <f t="shared" si="107"/>
        <v>24 Business, media and public service professionals</v>
      </c>
      <c r="X87" s="18">
        <f t="shared" si="108"/>
        <v>5.8565671158767207</v>
      </c>
      <c r="Y87" s="18">
        <f t="shared" si="108"/>
        <v>9.548650142643833</v>
      </c>
      <c r="Z87" s="18">
        <f t="shared" si="108"/>
        <v>0.68926017683352825</v>
      </c>
      <c r="AA87" s="18">
        <f t="shared" si="108"/>
        <v>1.627212911127196</v>
      </c>
      <c r="AB87" s="18">
        <f t="shared" si="109"/>
        <v>1.3135951828137538</v>
      </c>
      <c r="AD87" s="18">
        <f t="shared" si="110"/>
        <v>1.3135951828137538</v>
      </c>
      <c r="AE87" s="18">
        <f t="shared" si="111"/>
        <v>3.1594718259281285</v>
      </c>
      <c r="AF87" s="18">
        <f t="shared" si="112"/>
        <v>4.0377537347331405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4.008137109398735</v>
      </c>
      <c r="C88" s="18">
        <f t="shared" si="96"/>
        <v>8.0552155072007636</v>
      </c>
      <c r="D88" s="18">
        <f t="shared" si="96"/>
        <v>-1.333159459367772</v>
      </c>
      <c r="E88" s="18">
        <f t="shared" si="96"/>
        <v>0.64316226623319928</v>
      </c>
      <c r="F88" s="18">
        <f t="shared" si="97"/>
        <v>-1.9971406386776192E-2</v>
      </c>
      <c r="H88" s="18">
        <f t="shared" si="98"/>
        <v>-1.9971406386776192E-2</v>
      </c>
      <c r="I88" s="18">
        <f t="shared" si="99"/>
        <v>2.186195023851556</v>
      </c>
      <c r="J88" s="18">
        <f t="shared" si="100"/>
        <v>2.1714464804015288</v>
      </c>
      <c r="L88" t="str">
        <f t="shared" si="101"/>
        <v>31 Science, engineering and technology associate professionals</v>
      </c>
      <c r="M88" s="18">
        <f t="shared" si="102"/>
        <v>4.8905920005328118</v>
      </c>
      <c r="N88" s="18">
        <f t="shared" si="102"/>
        <v>3.9925640453348343</v>
      </c>
      <c r="O88" s="18">
        <f t="shared" si="102"/>
        <v>-2.1772552374061283</v>
      </c>
      <c r="P88" s="18">
        <f t="shared" si="102"/>
        <v>0.2376338886789009</v>
      </c>
      <c r="Q88" s="18">
        <f t="shared" si="103"/>
        <v>-0.57388138129894628</v>
      </c>
      <c r="S88" s="18">
        <f t="shared" si="104"/>
        <v>-0.57388138129894628</v>
      </c>
      <c r="T88" s="18">
        <f t="shared" si="105"/>
        <v>1.9084281903012146</v>
      </c>
      <c r="U88" s="18">
        <f t="shared" si="106"/>
        <v>1.4724367789667125</v>
      </c>
      <c r="W88" t="str">
        <f t="shared" si="107"/>
        <v>31 Science, engineering and technology associate professionals</v>
      </c>
      <c r="X88" s="18">
        <f t="shared" si="108"/>
        <v>0.88901319185183958</v>
      </c>
      <c r="Y88" s="18">
        <f t="shared" si="108"/>
        <v>23.89005154614885</v>
      </c>
      <c r="Z88" s="18">
        <f t="shared" si="108"/>
        <v>1.2434629189875812</v>
      </c>
      <c r="AA88" s="18">
        <f t="shared" si="108"/>
        <v>1.68999981299498</v>
      </c>
      <c r="AB88" s="18">
        <f t="shared" si="109"/>
        <v>1.5409357803548573</v>
      </c>
      <c r="AD88" s="18">
        <f t="shared" si="110"/>
        <v>1.5409357803548573</v>
      </c>
      <c r="AE88" s="18">
        <f t="shared" si="111"/>
        <v>3.0275968932647279</v>
      </c>
      <c r="AF88" s="18">
        <f t="shared" si="112"/>
        <v>4.0808439011550623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3.7839115097714648</v>
      </c>
      <c r="C89" s="18">
        <f t="shared" si="96"/>
        <v>0.5571658067198948</v>
      </c>
      <c r="D89" s="18">
        <f t="shared" si="96"/>
        <v>9.8780117829748058</v>
      </c>
      <c r="E89" s="18">
        <f t="shared" si="96"/>
        <v>1.6984016031760252</v>
      </c>
      <c r="F89" s="18">
        <f t="shared" si="97"/>
        <v>4.3549406842436911</v>
      </c>
      <c r="H89" s="18">
        <f t="shared" si="98"/>
        <v>4.3549406842436911</v>
      </c>
      <c r="I89" s="18">
        <f t="shared" si="99"/>
        <v>4.5438769601891416</v>
      </c>
      <c r="J89" s="18">
        <f t="shared" si="100"/>
        <v>7.2137761851487125</v>
      </c>
      <c r="L89" t="str">
        <f t="shared" si="101"/>
        <v>32 Health and social care associate professionals</v>
      </c>
      <c r="M89" s="18">
        <f t="shared" si="102"/>
        <v>1.6813490484479665</v>
      </c>
      <c r="N89" s="18">
        <f t="shared" si="102"/>
        <v>5.2454661459965024</v>
      </c>
      <c r="O89" s="18">
        <f t="shared" si="102"/>
        <v>5.9253556182972345</v>
      </c>
      <c r="P89" s="18">
        <f t="shared" si="102"/>
        <v>1.0420892867536891</v>
      </c>
      <c r="Q89" s="18">
        <f>IF(AND(Q$6-O$6 &lt;&gt; 0,O15&lt;&gt;0,Q15&lt;&gt;0),(EXP(LN(Q15/O15)/(Q$6-O$6))-1)*100,0)</f>
        <v>2.6443042693353513</v>
      </c>
      <c r="S89" s="18">
        <f t="shared" si="104"/>
        <v>2.6443042693353513</v>
      </c>
      <c r="T89" s="18">
        <f t="shared" si="105"/>
        <v>3.4020776293652411</v>
      </c>
      <c r="U89" s="18">
        <f t="shared" si="106"/>
        <v>5.1730381867832076</v>
      </c>
      <c r="W89" t="str">
        <f t="shared" si="107"/>
        <v>32 Health and social care associate professionals</v>
      </c>
      <c r="X89" s="18">
        <f t="shared" si="108"/>
        <v>4.397005934406617</v>
      </c>
      <c r="Y89" s="18">
        <f t="shared" si="108"/>
        <v>-0.72242981531120964</v>
      </c>
      <c r="Z89" s="18">
        <f t="shared" si="108"/>
        <v>10.922262834911557</v>
      </c>
      <c r="AA89" s="18">
        <f t="shared" si="108"/>
        <v>1.8439640047836381</v>
      </c>
      <c r="AB89" s="18">
        <f t="shared" si="109"/>
        <v>4.7843531365393988</v>
      </c>
      <c r="AD89" s="18">
        <f t="shared" si="110"/>
        <v>4.7843531365393988</v>
      </c>
      <c r="AE89" s="18">
        <f t="shared" si="111"/>
        <v>4.8440374129559371</v>
      </c>
      <c r="AF89" s="18">
        <f t="shared" si="112"/>
        <v>7.714967123657579</v>
      </c>
    </row>
    <row r="90" spans="1:32" x14ac:dyDescent="0.2">
      <c r="A90" t="str">
        <f t="shared" si="95"/>
        <v>33 Protective service occupations</v>
      </c>
      <c r="B90" s="18">
        <f t="shared" si="96"/>
        <v>0.42730835088877761</v>
      </c>
      <c r="C90" s="18">
        <f t="shared" si="96"/>
        <v>5.6104154588362931</v>
      </c>
      <c r="D90" s="18">
        <f t="shared" si="96"/>
        <v>-2.7711096296218485</v>
      </c>
      <c r="E90" s="18">
        <f t="shared" si="96"/>
        <v>0.87817935425780203</v>
      </c>
      <c r="F90" s="18">
        <f t="shared" si="97"/>
        <v>-0.35322060038139869</v>
      </c>
      <c r="H90" s="18">
        <f t="shared" si="98"/>
        <v>-0.35322060038139869</v>
      </c>
      <c r="I90" s="18">
        <f t="shared" si="99"/>
        <v>1.8193778850168041</v>
      </c>
      <c r="J90" s="18">
        <f t="shared" si="100"/>
        <v>1.5465804573594699</v>
      </c>
      <c r="L90" t="str">
        <f t="shared" si="101"/>
        <v>33 Protective service occupations</v>
      </c>
      <c r="M90" s="18">
        <f t="shared" si="102"/>
        <v>-0.45220635419873645</v>
      </c>
      <c r="N90" s="18">
        <f t="shared" si="102"/>
        <v>3.389908891323512</v>
      </c>
      <c r="O90" s="18">
        <f t="shared" si="102"/>
        <v>-2.955025410037837</v>
      </c>
      <c r="P90" s="18">
        <f t="shared" si="102"/>
        <v>2.3855037323716743E-3</v>
      </c>
      <c r="Q90" s="18">
        <f t="shared" si="103"/>
        <v>-0.99329886934815814</v>
      </c>
      <c r="S90" s="18">
        <f t="shared" si="104"/>
        <v>-0.99329886934815814</v>
      </c>
      <c r="T90" s="18">
        <f t="shared" si="105"/>
        <v>1.4689292423351707</v>
      </c>
      <c r="U90" s="18">
        <f t="shared" si="106"/>
        <v>0.67050108126431862</v>
      </c>
      <c r="W90" t="str">
        <f t="shared" si="107"/>
        <v>33 Protective service occupations</v>
      </c>
      <c r="X90" s="18">
        <f t="shared" si="108"/>
        <v>3.2680945537364225</v>
      </c>
      <c r="Y90" s="18">
        <f t="shared" si="108"/>
        <v>12.156797854050726</v>
      </c>
      <c r="Z90" s="18">
        <f t="shared" si="108"/>
        <v>-2.2781919235456138</v>
      </c>
      <c r="AA90" s="18">
        <f t="shared" si="108"/>
        <v>2.8973461066919004</v>
      </c>
      <c r="AB90" s="18">
        <f t="shared" si="109"/>
        <v>1.1424059777361828</v>
      </c>
      <c r="AD90" s="18">
        <f t="shared" si="110"/>
        <v>1.1424059777361828</v>
      </c>
      <c r="AE90" s="18">
        <f t="shared" si="111"/>
        <v>2.6945193299323211</v>
      </c>
      <c r="AF90" s="18">
        <f t="shared" si="112"/>
        <v>3.5020414151534229</v>
      </c>
    </row>
    <row r="91" spans="1:32" x14ac:dyDescent="0.2">
      <c r="A91" t="str">
        <f t="shared" si="95"/>
        <v>34 Culture, media and sports occupations</v>
      </c>
      <c r="B91" s="18">
        <f t="shared" si="96"/>
        <v>2.3573561026881906</v>
      </c>
      <c r="C91" s="18">
        <f t="shared" si="96"/>
        <v>-0.23193690864761196</v>
      </c>
      <c r="D91" s="18">
        <f t="shared" si="96"/>
        <v>-2.3413135431954779</v>
      </c>
      <c r="E91" s="18">
        <f t="shared" si="96"/>
        <v>1.1033165990406824</v>
      </c>
      <c r="F91" s="18">
        <f t="shared" si="97"/>
        <v>-5.8186010121219489E-2</v>
      </c>
      <c r="H91" s="18">
        <f t="shared" si="98"/>
        <v>-5.8186010121219489E-2</v>
      </c>
      <c r="I91" s="18">
        <f t="shared" si="99"/>
        <v>2.4024456475900458</v>
      </c>
      <c r="J91" s="18">
        <f t="shared" si="100"/>
        <v>2.3607641863798268</v>
      </c>
      <c r="L91" t="str">
        <f t="shared" si="101"/>
        <v>34 Culture, media and sports occupations</v>
      </c>
      <c r="M91" s="18">
        <f t="shared" si="102"/>
        <v>2.8888006794144383</v>
      </c>
      <c r="N91" s="18">
        <f t="shared" si="102"/>
        <v>-2.5125383193483009</v>
      </c>
      <c r="O91" s="18">
        <f t="shared" si="102"/>
        <v>-2.4147423869951057</v>
      </c>
      <c r="P91" s="18">
        <f t="shared" si="102"/>
        <v>0.83763404620245119</v>
      </c>
      <c r="Q91" s="18">
        <f t="shared" si="103"/>
        <v>-0.25836053384149515</v>
      </c>
      <c r="S91" s="18">
        <f t="shared" si="104"/>
        <v>-0.25836053384149515</v>
      </c>
      <c r="T91" s="18">
        <f t="shared" si="105"/>
        <v>2.1179935108773584</v>
      </c>
      <c r="U91" s="18">
        <f t="shared" si="106"/>
        <v>1.9262788125625319</v>
      </c>
      <c r="W91" t="str">
        <f t="shared" si="107"/>
        <v>34 Culture, media and sports occupations</v>
      </c>
      <c r="X91" s="18">
        <f t="shared" si="108"/>
        <v>1.5293827469114785</v>
      </c>
      <c r="Y91" s="18">
        <f t="shared" si="108"/>
        <v>3.4413875790088477</v>
      </c>
      <c r="Z91" s="18">
        <f>IF(AND(AA$6-Z$6 &lt;&gt; 0,Z17&lt;&gt;0,AA17&lt;&gt;0),(EXP(LN(AA17/Z17)/(AA$6-Z$6))-1)*100,0)</f>
        <v>-2.2302707682546719</v>
      </c>
      <c r="AA91" s="18">
        <f t="shared" si="108"/>
        <v>1.4913628712092564</v>
      </c>
      <c r="AB91" s="18">
        <f t="shared" si="109"/>
        <v>0.23533829020814245</v>
      </c>
      <c r="AD91" s="18">
        <f t="shared" si="110"/>
        <v>0.23533829020814245</v>
      </c>
      <c r="AE91" s="18">
        <f t="shared" si="111"/>
        <v>2.8141498754175487</v>
      </c>
      <c r="AF91" s="18">
        <f t="shared" si="112"/>
        <v>2.9746109933575182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0.95497033162705858</v>
      </c>
      <c r="C92" s="18">
        <f t="shared" si="96"/>
        <v>3.1576744415244384</v>
      </c>
      <c r="D92" s="18">
        <f t="shared" si="96"/>
        <v>0.29237383387004101</v>
      </c>
      <c r="E92" s="18">
        <f t="shared" si="96"/>
        <v>0.60689969783664921</v>
      </c>
      <c r="F92" s="18">
        <f t="shared" si="97"/>
        <v>0.5019482977428158</v>
      </c>
      <c r="H92" s="18">
        <f t="shared" si="98"/>
        <v>0.5019482977428158</v>
      </c>
      <c r="I92" s="18">
        <f t="shared" si="99"/>
        <v>2.6166768483217862</v>
      </c>
      <c r="J92" s="18">
        <f t="shared" si="100"/>
        <v>2.9702076640499397</v>
      </c>
      <c r="L92" t="str">
        <f t="shared" si="101"/>
        <v>35 Business and public service associate professionals</v>
      </c>
      <c r="M92" s="18">
        <f t="shared" si="102"/>
        <v>0.33745600257035768</v>
      </c>
      <c r="N92" s="18">
        <f t="shared" si="102"/>
        <v>3.5447984547829936</v>
      </c>
      <c r="O92" s="18">
        <f t="shared" si="102"/>
        <v>0.11426141909725018</v>
      </c>
      <c r="P92" s="18">
        <f t="shared" si="102"/>
        <v>0.17817341102901452</v>
      </c>
      <c r="Q92" s="18">
        <f t="shared" si="103"/>
        <v>0.15686488158115353</v>
      </c>
      <c r="S92" s="18">
        <f t="shared" si="104"/>
        <v>0.15686488158115353</v>
      </c>
      <c r="T92" s="18">
        <f t="shared" si="105"/>
        <v>2.2086784502500345</v>
      </c>
      <c r="U92" s="18">
        <f t="shared" si="106"/>
        <v>2.324562018827403</v>
      </c>
      <c r="W92" t="str">
        <f t="shared" si="107"/>
        <v>35 Business and public service associate professionals</v>
      </c>
      <c r="X92" s="18">
        <f t="shared" si="108"/>
        <v>1.7038391417284471</v>
      </c>
      <c r="Y92" s="18">
        <f t="shared" si="108"/>
        <v>2.7038083180621619</v>
      </c>
      <c r="Z92" s="18">
        <f t="shared" si="108"/>
        <v>0.50128504429822751</v>
      </c>
      <c r="AA92" s="18">
        <f t="shared" si="108"/>
        <v>1.0842282356880117</v>
      </c>
      <c r="AB92" s="18">
        <f t="shared" si="109"/>
        <v>0.88953910628402078</v>
      </c>
      <c r="AD92" s="18">
        <f t="shared" si="110"/>
        <v>0.88953910628402078</v>
      </c>
      <c r="AE92" s="18">
        <f t="shared" si="111"/>
        <v>3.0713625000708067</v>
      </c>
      <c r="AF92" s="18">
        <f t="shared" si="112"/>
        <v>3.6667884507861626</v>
      </c>
    </row>
    <row r="93" spans="1:32" x14ac:dyDescent="0.2">
      <c r="A93" t="str">
        <f t="shared" si="95"/>
        <v>41 Administrative occupations</v>
      </c>
      <c r="B93" s="18">
        <f t="shared" si="96"/>
        <v>-1.3530951216125131</v>
      </c>
      <c r="C93" s="18">
        <f t="shared" si="96"/>
        <v>4.1498012124095096</v>
      </c>
      <c r="D93" s="18">
        <f t="shared" si="96"/>
        <v>0.97069528564863727</v>
      </c>
      <c r="E93" s="18">
        <f t="shared" si="96"/>
        <v>-7.584475210984376E-2</v>
      </c>
      <c r="F93" s="18">
        <f t="shared" si="97"/>
        <v>0.2717911004705309</v>
      </c>
      <c r="H93" s="18">
        <f t="shared" si="98"/>
        <v>0.2717911004705309</v>
      </c>
      <c r="I93" s="18">
        <f t="shared" si="99"/>
        <v>2.8383004160351</v>
      </c>
      <c r="J93" s="18">
        <f t="shared" si="100"/>
        <v>3.0231739371457733</v>
      </c>
      <c r="L93" t="str">
        <f t="shared" si="101"/>
        <v>41 Administrative occupations</v>
      </c>
      <c r="M93" s="18">
        <f t="shared" si="102"/>
        <v>-2.1196107977175527</v>
      </c>
      <c r="N93" s="18">
        <f t="shared" si="102"/>
        <v>18.270097554860641</v>
      </c>
      <c r="O93" s="18">
        <f t="shared" si="102"/>
        <v>1.8363568417806286</v>
      </c>
      <c r="P93" s="18">
        <f t="shared" si="102"/>
        <v>1.2376968126206478</v>
      </c>
      <c r="Q93" s="18">
        <f t="shared" si="103"/>
        <v>1.4368580959110311</v>
      </c>
      <c r="S93" s="18">
        <f t="shared" si="104"/>
        <v>1.4368580959110311</v>
      </c>
      <c r="T93" s="18">
        <f t="shared" si="105"/>
        <v>2.4198888813166342</v>
      </c>
      <c r="U93" s="18">
        <f t="shared" si="106"/>
        <v>3.4780530867856596</v>
      </c>
      <c r="W93" t="str">
        <f t="shared" si="107"/>
        <v>41 Administrative occupations</v>
      </c>
      <c r="X93" s="18">
        <f t="shared" si="108"/>
        <v>-1.0126262264692376</v>
      </c>
      <c r="Y93" s="18">
        <f t="shared" si="108"/>
        <v>-1.9480472953838923</v>
      </c>
      <c r="Z93" s="18">
        <f t="shared" si="108"/>
        <v>0.50775099238911103</v>
      </c>
      <c r="AA93" s="18">
        <f t="shared" si="108"/>
        <v>-0.87975960076043247</v>
      </c>
      <c r="AB93" s="18">
        <f t="shared" si="109"/>
        <v>-0.41939752284438914</v>
      </c>
      <c r="AD93" s="18">
        <f t="shared" si="110"/>
        <v>-0.41939752284438914</v>
      </c>
      <c r="AE93" s="18">
        <f t="shared" si="111"/>
        <v>3.0471549580598278</v>
      </c>
      <c r="AF93" s="18">
        <f t="shared" si="112"/>
        <v>2.7746092211591744</v>
      </c>
    </row>
    <row r="94" spans="1:32" x14ac:dyDescent="0.2">
      <c r="A94" t="str">
        <f t="shared" si="95"/>
        <v>42 Secretarial and related occupations</v>
      </c>
      <c r="B94" s="18">
        <f t="shared" si="96"/>
        <v>-2.9478419630108665</v>
      </c>
      <c r="C94" s="18">
        <f t="shared" si="96"/>
        <v>-2.2042645497681201</v>
      </c>
      <c r="D94" s="18">
        <f t="shared" si="96"/>
        <v>-1.3093624235330892</v>
      </c>
      <c r="E94" s="18">
        <f t="shared" si="96"/>
        <v>-4.1718347869040269</v>
      </c>
      <c r="F94" s="18">
        <f t="shared" si="97"/>
        <v>-3.227023254560113</v>
      </c>
      <c r="H94" s="18">
        <f t="shared" si="98"/>
        <v>-3.227023254560113</v>
      </c>
      <c r="I94" s="18">
        <f t="shared" si="99"/>
        <v>2.4602074139985941</v>
      </c>
      <c r="J94" s="18">
        <f t="shared" si="100"/>
        <v>0.33386695877679617</v>
      </c>
      <c r="L94" t="str">
        <f t="shared" si="101"/>
        <v>42 Secretarial and related occupations</v>
      </c>
      <c r="M94" s="18">
        <f t="shared" si="102"/>
        <v>-7.4891143331624388</v>
      </c>
      <c r="N94" s="18">
        <f t="shared" si="102"/>
        <v>1.1224053735400474</v>
      </c>
      <c r="O94" s="18">
        <f t="shared" si="102"/>
        <v>-2.3925435424012598</v>
      </c>
      <c r="P94" s="18">
        <f t="shared" si="102"/>
        <v>1.5735798353489594</v>
      </c>
      <c r="Q94" s="18">
        <f t="shared" si="103"/>
        <v>0.23394827765426118</v>
      </c>
      <c r="S94" s="18">
        <f t="shared" si="104"/>
        <v>0.23394827765426118</v>
      </c>
      <c r="T94" s="18">
        <f t="shared" si="105"/>
        <v>1.8280900861504579</v>
      </c>
      <c r="U94" s="18">
        <f t="shared" si="106"/>
        <v>2.0103329567807471</v>
      </c>
      <c r="W94" t="str">
        <f t="shared" si="107"/>
        <v>42 Secretarial and related occupations</v>
      </c>
      <c r="X94" s="18">
        <f t="shared" si="108"/>
        <v>-2.5380467363860459</v>
      </c>
      <c r="Y94" s="18">
        <f t="shared" si="108"/>
        <v>-2.4673973812168404</v>
      </c>
      <c r="Z94" s="18">
        <f t="shared" si="108"/>
        <v>-1.2226128259207991</v>
      </c>
      <c r="AA94" s="18">
        <f t="shared" si="108"/>
        <v>-4.7735645932615922</v>
      </c>
      <c r="AB94" s="18">
        <f t="shared" si="109"/>
        <v>-3.6043291901193264</v>
      </c>
      <c r="AD94" s="18">
        <f t="shared" si="110"/>
        <v>-3.6043291901193264</v>
      </c>
      <c r="AE94" s="18">
        <f t="shared" si="111"/>
        <v>2.5096992257523265</v>
      </c>
      <c r="AF94" s="18">
        <f t="shared" si="112"/>
        <v>0.17737870276133272</v>
      </c>
    </row>
    <row r="95" spans="1:32" x14ac:dyDescent="0.2">
      <c r="A95" t="str">
        <f t="shared" si="95"/>
        <v>51 Skilled agricultural and related trades</v>
      </c>
      <c r="B95" s="18">
        <f t="shared" si="96"/>
        <v>-2.5661701171898588</v>
      </c>
      <c r="C95" s="18">
        <f t="shared" si="96"/>
        <v>-17.928555699960015</v>
      </c>
      <c r="D95" s="18">
        <f t="shared" si="96"/>
        <v>-0.19064917352360489</v>
      </c>
      <c r="E95" s="18">
        <f t="shared" si="96"/>
        <v>0.46839534703628782</v>
      </c>
      <c r="F95" s="18">
        <f t="shared" si="97"/>
        <v>0.24823173224874928</v>
      </c>
      <c r="H95" s="18">
        <f t="shared" si="98"/>
        <v>0.24823173224874928</v>
      </c>
      <c r="I95" s="18">
        <f t="shared" si="99"/>
        <v>3.0042945231792961</v>
      </c>
      <c r="J95" s="18">
        <f t="shared" si="100"/>
        <v>3.1693262281732082</v>
      </c>
      <c r="L95" t="str">
        <f t="shared" si="101"/>
        <v>51 Skilled agricultural and related trades</v>
      </c>
      <c r="M95" s="18">
        <f t="shared" si="102"/>
        <v>-3.4659360507644954</v>
      </c>
      <c r="N95" s="18">
        <f t="shared" si="102"/>
        <v>-21.447562569596034</v>
      </c>
      <c r="O95" s="18">
        <f t="shared" si="102"/>
        <v>-0.53076609363725824</v>
      </c>
      <c r="P95" s="18">
        <f t="shared" si="102"/>
        <v>0.23523333218897768</v>
      </c>
      <c r="Q95" s="18">
        <f t="shared" si="103"/>
        <v>-2.0753005430840243E-2</v>
      </c>
      <c r="S95" s="18">
        <f t="shared" si="104"/>
        <v>-2.0753005430840243E-2</v>
      </c>
      <c r="T95" s="18">
        <f t="shared" si="105"/>
        <v>2.7717579791126656</v>
      </c>
      <c r="U95" s="18">
        <f t="shared" si="106"/>
        <v>2.7576119153756684</v>
      </c>
      <c r="W95" t="str">
        <f t="shared" si="107"/>
        <v>51 Skilled agricultural and related trades</v>
      </c>
      <c r="X95" s="18">
        <f t="shared" si="108"/>
        <v>2.6268228086735013</v>
      </c>
      <c r="Y95" s="18">
        <f t="shared" si="108"/>
        <v>-0.47170940983568554</v>
      </c>
      <c r="Z95" s="18">
        <f t="shared" si="108"/>
        <v>1.098226623730314</v>
      </c>
      <c r="AA95" s="18">
        <f t="shared" si="108"/>
        <v>1.2717962555459428</v>
      </c>
      <c r="AB95" s="18">
        <f t="shared" si="109"/>
        <v>1.213906626674488</v>
      </c>
      <c r="AD95" s="18">
        <f t="shared" si="110"/>
        <v>1.213906626674488</v>
      </c>
      <c r="AE95" s="18">
        <f t="shared" si="111"/>
        <v>3.8500949175220844</v>
      </c>
      <c r="AF95" s="18">
        <f t="shared" si="112"/>
        <v>4.5912934441040276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0.40257662296652175</v>
      </c>
      <c r="C96" s="18">
        <f t="shared" si="96"/>
        <v>-16.334690169139098</v>
      </c>
      <c r="D96" s="18">
        <f t="shared" si="96"/>
        <v>-0.16243400571933631</v>
      </c>
      <c r="E96" s="18">
        <f t="shared" si="96"/>
        <v>-0.74383398075127394</v>
      </c>
      <c r="F96" s="18">
        <f t="shared" si="97"/>
        <v>-0.55041116150202907</v>
      </c>
      <c r="H96" s="18">
        <f t="shared" si="98"/>
        <v>-0.55041116150202907</v>
      </c>
      <c r="I96" s="18">
        <f t="shared" si="99"/>
        <v>2.0925320047443519</v>
      </c>
      <c r="J96" s="18">
        <f t="shared" si="100"/>
        <v>1.6849526987675389</v>
      </c>
      <c r="L96" t="str">
        <f t="shared" si="101"/>
        <v>52 Skilled metal, electrical and electronic trades</v>
      </c>
      <c r="M96" s="18">
        <f t="shared" si="102"/>
        <v>0.18972139678439248</v>
      </c>
      <c r="N96" s="18">
        <f t="shared" si="102"/>
        <v>-16.229520627420136</v>
      </c>
      <c r="O96" s="18">
        <f t="shared" si="102"/>
        <v>-0.45173781904807031</v>
      </c>
      <c r="P96" s="18">
        <f t="shared" si="102"/>
        <v>-0.84543771019062186</v>
      </c>
      <c r="Q96" s="18">
        <f t="shared" si="103"/>
        <v>-0.7143777212413327</v>
      </c>
      <c r="S96" s="18">
        <f t="shared" si="104"/>
        <v>-0.7143777212413327</v>
      </c>
      <c r="T96" s="18">
        <f t="shared" si="105"/>
        <v>2.0303813773810075</v>
      </c>
      <c r="U96" s="18">
        <f t="shared" si="106"/>
        <v>1.4983839521842013</v>
      </c>
      <c r="W96" t="str">
        <f t="shared" si="107"/>
        <v>52 Skilled metal, electrical and electronic trades</v>
      </c>
      <c r="X96" s="18">
        <f t="shared" si="108"/>
        <v>13.470175393768624</v>
      </c>
      <c r="Y96" s="18">
        <f t="shared" si="108"/>
        <v>-21.108978420905157</v>
      </c>
      <c r="Z96" s="18">
        <f t="shared" si="108"/>
        <v>10.942000411359754</v>
      </c>
      <c r="AA96" s="18">
        <f t="shared" si="108"/>
        <v>1.7821787872940975</v>
      </c>
      <c r="AB96" s="18">
        <f t="shared" si="109"/>
        <v>4.7481817322603259</v>
      </c>
      <c r="AD96" s="18">
        <f t="shared" si="110"/>
        <v>4.7481817322603259</v>
      </c>
      <c r="AE96" s="18">
        <f t="shared" si="111"/>
        <v>4.5965470650255247</v>
      </c>
      <c r="AF96" s="18">
        <f t="shared" si="112"/>
        <v>7.5212426468371119</v>
      </c>
    </row>
    <row r="97" spans="1:32" x14ac:dyDescent="0.2">
      <c r="A97" t="str">
        <f t="shared" si="95"/>
        <v>53 Skilled construction and building trades</v>
      </c>
      <c r="B97" s="18">
        <f t="shared" si="96"/>
        <v>4.5992149514319403</v>
      </c>
      <c r="C97" s="18">
        <f t="shared" si="96"/>
        <v>-18.003246058284837</v>
      </c>
      <c r="D97" s="18">
        <f t="shared" si="96"/>
        <v>-0.66065673486572773</v>
      </c>
      <c r="E97" s="18">
        <f t="shared" si="96"/>
        <v>-1.5123358535933162</v>
      </c>
      <c r="F97" s="18">
        <f t="shared" si="97"/>
        <v>-1.22925723357451</v>
      </c>
      <c r="H97" s="18">
        <f t="shared" si="98"/>
        <v>-1.22925723357451</v>
      </c>
      <c r="I97" s="18">
        <f t="shared" si="99"/>
        <v>2.219113105961501</v>
      </c>
      <c r="J97" s="18">
        <f t="shared" si="100"/>
        <v>1.3375803916299001</v>
      </c>
      <c r="L97" t="str">
        <f t="shared" si="101"/>
        <v>53 Skilled construction and building trades</v>
      </c>
      <c r="M97" s="18">
        <f t="shared" si="102"/>
        <v>4.668624834976387</v>
      </c>
      <c r="N97" s="18">
        <f t="shared" si="102"/>
        <v>-18.430972672673839</v>
      </c>
      <c r="O97" s="18">
        <f t="shared" si="102"/>
        <v>-0.53690423977138524</v>
      </c>
      <c r="P97" s="18">
        <f t="shared" si="102"/>
        <v>-1.5347480865224639</v>
      </c>
      <c r="Q97" s="18">
        <f t="shared" si="103"/>
        <v>-1.2032507564619599</v>
      </c>
      <c r="S97" s="18">
        <f t="shared" si="104"/>
        <v>-1.2032507564619599</v>
      </c>
      <c r="T97" s="18">
        <f t="shared" si="105"/>
        <v>2.2242604491851781</v>
      </c>
      <c r="U97" s="18">
        <f t="shared" si="106"/>
        <v>1.3615461003378737</v>
      </c>
      <c r="W97" t="str">
        <f t="shared" si="107"/>
        <v>53 Skilled construction and building trades</v>
      </c>
      <c r="X97" s="18">
        <f t="shared" si="108"/>
        <v>-1.1404561396833435</v>
      </c>
      <c r="Y97" s="18">
        <f t="shared" si="108"/>
        <v>22.874860120820429</v>
      </c>
      <c r="Z97" s="18">
        <f t="shared" si="108"/>
        <v>-10.193959560417532</v>
      </c>
      <c r="AA97" s="18">
        <f t="shared" si="108"/>
        <v>0.63196183528679839</v>
      </c>
      <c r="AB97" s="18">
        <f t="shared" si="109"/>
        <v>-3.1144202179196334</v>
      </c>
      <c r="AD97" s="18">
        <f t="shared" si="110"/>
        <v>-3.1144202179196334</v>
      </c>
      <c r="AE97" s="18">
        <f t="shared" si="111"/>
        <v>1.8848905456723797</v>
      </c>
      <c r="AF97" s="18">
        <f t="shared" si="112"/>
        <v>-0.37359118318857076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-3.0603032156322318</v>
      </c>
      <c r="C98" s="18">
        <f t="shared" si="96"/>
        <v>0.39475700963409466</v>
      </c>
      <c r="D98" s="18">
        <f t="shared" si="96"/>
        <v>0.44293305213620737</v>
      </c>
      <c r="E98" s="18">
        <f t="shared" si="96"/>
        <v>-0.32638104885172048</v>
      </c>
      <c r="F98" s="18">
        <f t="shared" si="97"/>
        <v>-7.0599958622785675E-2</v>
      </c>
      <c r="H98" s="18">
        <f t="shared" si="98"/>
        <v>-7.0599958622785675E-2</v>
      </c>
      <c r="I98" s="18">
        <f t="shared" si="99"/>
        <v>2.4058840643093493</v>
      </c>
      <c r="J98" s="18">
        <f t="shared" si="100"/>
        <v>2.3553469640849034</v>
      </c>
      <c r="L98" t="str">
        <f t="shared" si="101"/>
        <v>54 Textiles, printing and other skilled trades</v>
      </c>
      <c r="M98" s="18">
        <f t="shared" si="102"/>
        <v>-3.0810537947338679</v>
      </c>
      <c r="N98" s="18">
        <f t="shared" si="102"/>
        <v>-7.986980374479602</v>
      </c>
      <c r="O98" s="18">
        <f t="shared" si="102"/>
        <v>0.48862534059972429</v>
      </c>
      <c r="P98" s="18">
        <f t="shared" si="102"/>
        <v>-0.57929157211770166</v>
      </c>
      <c r="Q98" s="18">
        <f t="shared" si="103"/>
        <v>-0.22458626229134859</v>
      </c>
      <c r="S98" s="18">
        <f t="shared" si="104"/>
        <v>-0.22458626229134859</v>
      </c>
      <c r="T98" s="18">
        <f t="shared" si="105"/>
        <v>1.8706566074430331</v>
      </c>
      <c r="U98" s="18">
        <f t="shared" si="106"/>
        <v>1.6980631719379691</v>
      </c>
      <c r="W98" t="str">
        <f t="shared" si="107"/>
        <v>54 Textiles, printing and other skilled trades</v>
      </c>
      <c r="X98" s="18">
        <f t="shared" si="108"/>
        <v>-3.0228970143404421</v>
      </c>
      <c r="Y98" s="18">
        <f t="shared" si="108"/>
        <v>15.481523052896563</v>
      </c>
      <c r="Z98" s="18">
        <f t="shared" si="108"/>
        <v>0.37725732938012069</v>
      </c>
      <c r="AA98" s="18">
        <f t="shared" si="108"/>
        <v>2.8474869791472734E-2</v>
      </c>
      <c r="AB98" s="18">
        <f t="shared" si="109"/>
        <v>0.14460082350138403</v>
      </c>
      <c r="AD98" s="18">
        <f t="shared" si="110"/>
        <v>0.14460082350138403</v>
      </c>
      <c r="AE98" s="18">
        <f t="shared" si="111"/>
        <v>3.1110092076028995</v>
      </c>
      <c r="AF98" s="18">
        <f t="shared" si="112"/>
        <v>3.2055268014577587</v>
      </c>
    </row>
    <row r="99" spans="1:32" x14ac:dyDescent="0.2">
      <c r="A99" t="str">
        <f t="shared" si="95"/>
        <v>61 Caring personal service occupations</v>
      </c>
      <c r="B99" s="18">
        <f t="shared" si="96"/>
        <v>1.0113133932825757</v>
      </c>
      <c r="C99" s="18">
        <f t="shared" si="96"/>
        <v>-3.4183751860150879</v>
      </c>
      <c r="D99" s="18">
        <f t="shared" si="96"/>
        <v>0.8025123457142902</v>
      </c>
      <c r="E99" s="18">
        <f t="shared" si="96"/>
        <v>0.75906519251112137</v>
      </c>
      <c r="F99" s="18">
        <f t="shared" si="97"/>
        <v>0.77354549581676313</v>
      </c>
      <c r="H99" s="18">
        <f t="shared" si="98"/>
        <v>0.77354549581676313</v>
      </c>
      <c r="I99" s="18">
        <f t="shared" si="99"/>
        <v>3.1956675169068527</v>
      </c>
      <c r="J99" s="18">
        <f t="shared" si="100"/>
        <v>3.7036695208813475</v>
      </c>
      <c r="L99" t="str">
        <f t="shared" si="101"/>
        <v>61 Caring personal service occupations</v>
      </c>
      <c r="M99" s="18">
        <f t="shared" si="102"/>
        <v>1.0949495870296921</v>
      </c>
      <c r="N99" s="18">
        <f t="shared" si="102"/>
        <v>-5.4464598478897841</v>
      </c>
      <c r="O99" s="18">
        <f t="shared" si="102"/>
        <v>3.5354918332098251</v>
      </c>
      <c r="P99" s="18">
        <f t="shared" si="102"/>
        <v>1.2636513529798332</v>
      </c>
      <c r="Q99" s="18">
        <f t="shared" si="103"/>
        <v>2.0153378895517715</v>
      </c>
      <c r="S99" s="18">
        <f t="shared" si="104"/>
        <v>2.0153378895517715</v>
      </c>
      <c r="T99" s="18">
        <f t="shared" si="105"/>
        <v>2.906411743846582</v>
      </c>
      <c r="U99" s="18">
        <f t="shared" si="106"/>
        <v>4.3196191629627956</v>
      </c>
      <c r="W99" t="str">
        <f t="shared" si="107"/>
        <v>61 Caring personal service occupations</v>
      </c>
      <c r="X99" s="18">
        <f t="shared" si="108"/>
        <v>1.0008140223640272</v>
      </c>
      <c r="Y99" s="18">
        <f t="shared" si="108"/>
        <v>-3.1631835822988452</v>
      </c>
      <c r="Z99" s="18">
        <f t="shared" si="108"/>
        <v>0.44550534997662705</v>
      </c>
      <c r="AA99" s="18">
        <f t="shared" si="108"/>
        <v>0.68503834252338081</v>
      </c>
      <c r="AB99" s="18">
        <f t="shared" si="109"/>
        <v>0.60513061043276917</v>
      </c>
      <c r="AD99" s="18">
        <f t="shared" si="110"/>
        <v>0.60513061043276917</v>
      </c>
      <c r="AE99" s="18">
        <f t="shared" si="111"/>
        <v>3.2304350473836951</v>
      </c>
      <c r="AF99" s="18">
        <f t="shared" si="112"/>
        <v>3.6243405062927669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-0.81537700425627913</v>
      </c>
      <c r="C100" s="18">
        <f t="shared" si="96"/>
        <v>-8.6610257112172402</v>
      </c>
      <c r="D100" s="18">
        <f t="shared" si="96"/>
        <v>-1.2659955169745607</v>
      </c>
      <c r="E100" s="18">
        <f t="shared" si="96"/>
        <v>5.2377594032759767E-2</v>
      </c>
      <c r="F100" s="18">
        <f t="shared" si="97"/>
        <v>-0.38902458480312152</v>
      </c>
      <c r="H100" s="18">
        <f t="shared" si="98"/>
        <v>-0.38902458480312152</v>
      </c>
      <c r="I100" s="18">
        <f t="shared" si="99"/>
        <v>2.663831663734717</v>
      </c>
      <c r="J100" s="18">
        <f t="shared" si="100"/>
        <v>2.3970054763101878</v>
      </c>
      <c r="L100" t="str">
        <f t="shared" si="101"/>
        <v>62 Leisure, travel and related personal service occupations</v>
      </c>
      <c r="M100" s="18">
        <f t="shared" si="102"/>
        <v>1.0550160376316287</v>
      </c>
      <c r="N100" s="18">
        <f t="shared" si="102"/>
        <v>-4.5452695038042723</v>
      </c>
      <c r="O100" s="18">
        <f t="shared" si="102"/>
        <v>-0.28249586581584607</v>
      </c>
      <c r="P100" s="18">
        <f t="shared" si="102"/>
        <v>0.47045307844859607</v>
      </c>
      <c r="Q100" s="18">
        <f t="shared" si="103"/>
        <v>0.21884049857971988</v>
      </c>
      <c r="S100" s="18">
        <f t="shared" si="104"/>
        <v>0.21884049857971988</v>
      </c>
      <c r="T100" s="18">
        <f t="shared" si="105"/>
        <v>2.4359941556494791</v>
      </c>
      <c r="U100" s="18">
        <f t="shared" si="106"/>
        <v>2.592955347914816</v>
      </c>
      <c r="W100" t="str">
        <f t="shared" si="107"/>
        <v>62 Leisure, travel and related personal service occupations</v>
      </c>
      <c r="X100" s="18">
        <f t="shared" si="108"/>
        <v>-1.5289943099094705</v>
      </c>
      <c r="Y100" s="18">
        <f t="shared" si="108"/>
        <v>-10.336066215246454</v>
      </c>
      <c r="Z100" s="18">
        <f t="shared" si="108"/>
        <v>-1.70456632507755</v>
      </c>
      <c r="AA100" s="18">
        <f t="shared" si="108"/>
        <v>-0.14774051023819235</v>
      </c>
      <c r="AB100" s="18">
        <f t="shared" si="109"/>
        <v>-0.66940304693217101</v>
      </c>
      <c r="AD100" s="18">
        <f t="shared" si="110"/>
        <v>-0.66940304693217101</v>
      </c>
      <c r="AE100" s="18">
        <f t="shared" si="111"/>
        <v>2.7603889202957532</v>
      </c>
      <c r="AF100" s="18">
        <f t="shared" si="112"/>
        <v>2.3104498983327337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-3.5078027876701112</v>
      </c>
      <c r="C101" s="18">
        <f t="shared" si="96"/>
        <v>20.497950280689146</v>
      </c>
      <c r="D101" s="18">
        <f t="shared" si="96"/>
        <v>-4.9181177357659038</v>
      </c>
      <c r="E101" s="18">
        <f t="shared" si="96"/>
        <v>0.93571124555242857</v>
      </c>
      <c r="F101" s="18">
        <f t="shared" si="97"/>
        <v>-1.0545513811118012</v>
      </c>
      <c r="H101" s="18">
        <f t="shared" si="98"/>
        <v>-1.0545513811118012</v>
      </c>
      <c r="I101" s="18">
        <f t="shared" si="99"/>
        <v>2.3320368320517426</v>
      </c>
      <c r="J101" s="18">
        <f t="shared" si="100"/>
        <v>1.5852790042761189</v>
      </c>
      <c r="L101" t="str">
        <f t="shared" si="101"/>
        <v>63 Community and civil enforcement occupations</v>
      </c>
      <c r="M101" s="18">
        <f t="shared" si="102"/>
        <v>-6.9286712284070351</v>
      </c>
      <c r="N101" s="18">
        <f t="shared" si="102"/>
        <v>39.604289995020793</v>
      </c>
      <c r="O101" s="18">
        <f t="shared" si="102"/>
        <v>-9.8503201037813959</v>
      </c>
      <c r="P101" s="18">
        <f t="shared" si="102"/>
        <v>1.4916713575646945</v>
      </c>
      <c r="Q101" s="18">
        <f t="shared" si="103"/>
        <v>-2.4392794237847348</v>
      </c>
      <c r="S101" s="18">
        <f t="shared" si="104"/>
        <v>-2.4392794237847348</v>
      </c>
      <c r="T101" s="18">
        <f t="shared" si="105"/>
        <v>1.6047932316903379</v>
      </c>
      <c r="U101" s="18">
        <f t="shared" si="106"/>
        <v>-0.27057821863044618</v>
      </c>
      <c r="W101" t="str">
        <f t="shared" si="107"/>
        <v>63 Community and civil enforcement occupations</v>
      </c>
      <c r="X101" s="18">
        <f t="shared" si="108"/>
        <v>5.5490440144325026</v>
      </c>
      <c r="Y101" s="18">
        <f t="shared" si="108"/>
        <v>-16.591529029004036</v>
      </c>
      <c r="Z101" s="18">
        <f t="shared" si="108"/>
        <v>6.4597038380160177</v>
      </c>
      <c r="AA101" s="18">
        <f t="shared" si="108"/>
        <v>9.888500664254618E-2</v>
      </c>
      <c r="AB101" s="18">
        <f t="shared" si="109"/>
        <v>2.1757681003805152</v>
      </c>
      <c r="AD101" s="18">
        <f t="shared" si="110"/>
        <v>2.1757681003805152</v>
      </c>
      <c r="AE101" s="18">
        <f t="shared" si="111"/>
        <v>4.2943185370719617</v>
      </c>
      <c r="AF101" s="18">
        <f t="shared" si="112"/>
        <v>5.5862349871021122</v>
      </c>
    </row>
    <row r="102" spans="1:32" x14ac:dyDescent="0.2">
      <c r="A102" t="str">
        <f t="shared" si="95"/>
        <v>71 Sales occupations</v>
      </c>
      <c r="B102" s="18">
        <f t="shared" si="96"/>
        <v>-3.0260471090939656</v>
      </c>
      <c r="C102" s="18">
        <f t="shared" si="96"/>
        <v>-2.3245371158717831</v>
      </c>
      <c r="D102" s="18">
        <f t="shared" si="96"/>
        <v>-0.39521082716678091</v>
      </c>
      <c r="E102" s="18">
        <f t="shared" si="96"/>
        <v>-0.30530443539296126</v>
      </c>
      <c r="F102" s="18">
        <f t="shared" si="97"/>
        <v>-0.33528224595944511</v>
      </c>
      <c r="H102" s="18">
        <f t="shared" si="98"/>
        <v>-0.33528224595944511</v>
      </c>
      <c r="I102" s="18">
        <f t="shared" si="99"/>
        <v>2.4694304069102335</v>
      </c>
      <c r="J102" s="18">
        <f t="shared" si="100"/>
        <v>2.2328763516917594</v>
      </c>
      <c r="L102" t="str">
        <f t="shared" si="101"/>
        <v>71 Sales occupations</v>
      </c>
      <c r="M102" s="18">
        <f t="shared" si="102"/>
        <v>-1.2788563911204864</v>
      </c>
      <c r="N102" s="18">
        <f t="shared" si="102"/>
        <v>-1.6476724516368058</v>
      </c>
      <c r="O102" s="18">
        <f t="shared" si="102"/>
        <v>-0.15209611643024479</v>
      </c>
      <c r="P102" s="18">
        <f t="shared" si="102"/>
        <v>-0.148974638946342</v>
      </c>
      <c r="Q102" s="18">
        <f t="shared" si="103"/>
        <v>-0.15001514228356605</v>
      </c>
      <c r="S102" s="18">
        <f t="shared" si="104"/>
        <v>-0.15001514228356605</v>
      </c>
      <c r="T102" s="18">
        <f t="shared" si="105"/>
        <v>1.8812813947887363</v>
      </c>
      <c r="U102" s="18">
        <f t="shared" si="106"/>
        <v>1.7660170911735884</v>
      </c>
      <c r="W102" t="str">
        <f t="shared" si="107"/>
        <v>71 Sales occupations</v>
      </c>
      <c r="X102" s="18">
        <f t="shared" si="108"/>
        <v>-4.2399312634987085</v>
      </c>
      <c r="Y102" s="18">
        <f t="shared" si="108"/>
        <v>-2.8319478084653849</v>
      </c>
      <c r="Z102" s="18">
        <f t="shared" si="108"/>
        <v>-0.58127929526092803</v>
      </c>
      <c r="AA102" s="18">
        <f t="shared" si="108"/>
        <v>-0.42804439680572681</v>
      </c>
      <c r="AB102" s="18">
        <f t="shared" si="109"/>
        <v>-0.47914892079898852</v>
      </c>
      <c r="AD102" s="18">
        <f t="shared" si="110"/>
        <v>-0.47914892079898852</v>
      </c>
      <c r="AE102" s="18">
        <f t="shared" si="111"/>
        <v>2.8861428010472867</v>
      </c>
      <c r="AF102" s="18">
        <f t="shared" si="112"/>
        <v>2.5682094086092233</v>
      </c>
    </row>
    <row r="103" spans="1:32" x14ac:dyDescent="0.2">
      <c r="A103" t="str">
        <f t="shared" si="95"/>
        <v>72 Customer service occupations</v>
      </c>
      <c r="B103" s="18">
        <f t="shared" si="96"/>
        <v>1.1912468514180041</v>
      </c>
      <c r="C103" s="18">
        <f t="shared" si="96"/>
        <v>2.0370470548247033</v>
      </c>
      <c r="D103" s="18">
        <f t="shared" si="96"/>
        <v>2.6772898926445743</v>
      </c>
      <c r="E103" s="18">
        <f t="shared" si="96"/>
        <v>1.2174006727923459</v>
      </c>
      <c r="F103" s="18">
        <f t="shared" si="97"/>
        <v>1.7017093787761617</v>
      </c>
      <c r="H103" s="18">
        <f t="shared" si="98"/>
        <v>1.7017093787761617</v>
      </c>
      <c r="I103" s="18">
        <f t="shared" si="99"/>
        <v>2.85931392383314</v>
      </c>
      <c r="J103" s="18">
        <f t="shared" si="100"/>
        <v>4.0515271098106709</v>
      </c>
      <c r="L103" t="str">
        <f t="shared" si="101"/>
        <v>72 Customer service occupations</v>
      </c>
      <c r="M103" s="18">
        <f t="shared" si="102"/>
        <v>-2.0320225770800282</v>
      </c>
      <c r="N103" s="18">
        <f t="shared" si="102"/>
        <v>14.003463713624797</v>
      </c>
      <c r="O103" s="18">
        <f t="shared" si="102"/>
        <v>5.1340811320768953</v>
      </c>
      <c r="P103" s="18">
        <f t="shared" si="102"/>
        <v>1.5373388946947619</v>
      </c>
      <c r="Q103" s="18">
        <f t="shared" si="103"/>
        <v>2.7223688294856441</v>
      </c>
      <c r="S103" s="18">
        <f t="shared" si="104"/>
        <v>2.7223688294856441</v>
      </c>
      <c r="T103" s="18">
        <f t="shared" si="105"/>
        <v>2.5336848937099088</v>
      </c>
      <c r="U103" s="18">
        <f t="shared" si="106"/>
        <v>4.5585277334305507</v>
      </c>
      <c r="W103" t="str">
        <f t="shared" si="107"/>
        <v>72 Customer service occupations</v>
      </c>
      <c r="X103" s="18">
        <f t="shared" si="108"/>
        <v>3.3940320658590428</v>
      </c>
      <c r="Y103" s="18">
        <f t="shared" si="108"/>
        <v>-5.107139903823632</v>
      </c>
      <c r="Z103" s="18">
        <f t="shared" si="108"/>
        <v>0.75838092075946051</v>
      </c>
      <c r="AA103" s="18">
        <f t="shared" si="108"/>
        <v>0.92575132736991694</v>
      </c>
      <c r="AB103" s="18">
        <f t="shared" si="109"/>
        <v>0.86993032349713673</v>
      </c>
      <c r="AD103" s="18">
        <f t="shared" si="110"/>
        <v>0.86993032349713673</v>
      </c>
      <c r="AE103" s="18">
        <f t="shared" si="111"/>
        <v>3.0842899753952491</v>
      </c>
      <c r="AF103" s="18">
        <f t="shared" si="112"/>
        <v>3.6653355967767975</v>
      </c>
    </row>
    <row r="104" spans="1:32" x14ac:dyDescent="0.2">
      <c r="A104" t="str">
        <f t="shared" si="95"/>
        <v>81 Process, plant and machine operatives</v>
      </c>
      <c r="B104" s="18">
        <f t="shared" si="96"/>
        <v>-0.9445467554469289</v>
      </c>
      <c r="C104" s="18">
        <f t="shared" si="96"/>
        <v>-13.649396146367998</v>
      </c>
      <c r="D104" s="18">
        <f t="shared" si="96"/>
        <v>1.0448456926689165</v>
      </c>
      <c r="E104" s="18">
        <f t="shared" si="96"/>
        <v>-0.68150151359305244</v>
      </c>
      <c r="F104" s="18">
        <f t="shared" si="97"/>
        <v>-0.1093547552155183</v>
      </c>
      <c r="H104" s="18">
        <f t="shared" si="98"/>
        <v>-0.1093547552155183</v>
      </c>
      <c r="I104" s="18">
        <f t="shared" si="99"/>
        <v>2.3269050203069019</v>
      </c>
      <c r="J104" s="18">
        <f t="shared" si="100"/>
        <v>2.247836049900398</v>
      </c>
      <c r="L104" t="str">
        <f t="shared" si="101"/>
        <v>81 Process, plant and machine operatives</v>
      </c>
      <c r="M104" s="18">
        <f t="shared" si="102"/>
        <v>-1.4085284283048227</v>
      </c>
      <c r="N104" s="18">
        <f t="shared" si="102"/>
        <v>-14.079542424481073</v>
      </c>
      <c r="O104" s="18">
        <f t="shared" si="102"/>
        <v>0.37400863860301836</v>
      </c>
      <c r="P104" s="18">
        <f t="shared" si="102"/>
        <v>-0.9483385058910665</v>
      </c>
      <c r="Q104" s="18">
        <f t="shared" si="103"/>
        <v>-0.50950319746405626</v>
      </c>
      <c r="S104" s="18">
        <f t="shared" si="104"/>
        <v>-0.50950319746405626</v>
      </c>
      <c r="T104" s="18">
        <f t="shared" si="105"/>
        <v>2.0733390251773232</v>
      </c>
      <c r="U104" s="18">
        <f t="shared" si="106"/>
        <v>1.6947286152079188</v>
      </c>
      <c r="W104" t="str">
        <f t="shared" si="107"/>
        <v>81 Process, plant and machine operatives</v>
      </c>
      <c r="X104" s="18">
        <f t="shared" si="108"/>
        <v>0.86025986561246715</v>
      </c>
      <c r="Y104" s="18">
        <f t="shared" si="108"/>
        <v>-12.068415000131393</v>
      </c>
      <c r="Z104" s="18">
        <f t="shared" si="108"/>
        <v>3.3177256701088398</v>
      </c>
      <c r="AA104" s="18">
        <f t="shared" si="108"/>
        <v>0.10897708418271534</v>
      </c>
      <c r="AB104" s="18">
        <f t="shared" si="109"/>
        <v>1.167331567481078</v>
      </c>
      <c r="AD104" s="18">
        <f t="shared" si="110"/>
        <v>1.167331567481078</v>
      </c>
      <c r="AE104" s="18">
        <f t="shared" si="111"/>
        <v>3.1713601249296897</v>
      </c>
      <c r="AF104" s="18">
        <f t="shared" si="112"/>
        <v>3.9479107589617923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3.7846676836728488</v>
      </c>
      <c r="C105" s="18">
        <f t="shared" si="96"/>
        <v>-11.823349639621028</v>
      </c>
      <c r="D105" s="18">
        <f t="shared" si="96"/>
        <v>1.1680795787363474</v>
      </c>
      <c r="E105" s="18">
        <f t="shared" si="96"/>
        <v>0.1272000473874213</v>
      </c>
      <c r="F105" s="18">
        <f t="shared" si="97"/>
        <v>0.47296450494498377</v>
      </c>
      <c r="H105" s="18">
        <f t="shared" si="98"/>
        <v>0.47296450494498377</v>
      </c>
      <c r="I105" s="18">
        <f t="shared" si="99"/>
        <v>3.0209856314558747</v>
      </c>
      <c r="J105" s="18">
        <f t="shared" si="100"/>
        <v>3.3364645304094775</v>
      </c>
      <c r="L105" t="str">
        <f t="shared" si="101"/>
        <v>82 Transport and mobile machine drivers and operatives</v>
      </c>
      <c r="M105" s="18">
        <f t="shared" si="102"/>
        <v>3.806532124359796</v>
      </c>
      <c r="N105" s="18">
        <f t="shared" si="102"/>
        <v>-11.598667531543484</v>
      </c>
      <c r="O105" s="18">
        <f t="shared" si="102"/>
        <v>0.88920816710345019</v>
      </c>
      <c r="P105" s="18">
        <f t="shared" si="102"/>
        <v>4.8313927520160505E-2</v>
      </c>
      <c r="Q105" s="18">
        <f t="shared" si="103"/>
        <v>0.32783036304981916</v>
      </c>
      <c r="S105" s="18">
        <f t="shared" si="104"/>
        <v>0.32783036304981916</v>
      </c>
      <c r="T105" s="18">
        <f t="shared" si="105"/>
        <v>2.9519581238856896</v>
      </c>
      <c r="U105" s="18">
        <f t="shared" si="106"/>
        <v>3.1718719981150612</v>
      </c>
      <c r="W105" t="str">
        <f t="shared" si="107"/>
        <v>82 Transport and mobile machine drivers and operatives</v>
      </c>
      <c r="X105" s="18">
        <f t="shared" si="108"/>
        <v>3.3288126299038545</v>
      </c>
      <c r="Y105" s="18">
        <f t="shared" si="108"/>
        <v>-16.562170037197475</v>
      </c>
      <c r="Z105" s="18">
        <f t="shared" si="108"/>
        <v>6.7213897216956919</v>
      </c>
      <c r="AA105" s="18">
        <f t="shared" si="108"/>
        <v>1.3804517904227875</v>
      </c>
      <c r="AB105" s="18">
        <f t="shared" si="109"/>
        <v>3.1303849543660611</v>
      </c>
      <c r="AD105" s="18">
        <f t="shared" si="110"/>
        <v>3.1303849543660611</v>
      </c>
      <c r="AE105" s="18">
        <f t="shared" si="111"/>
        <v>4.4159495435118767</v>
      </c>
      <c r="AF105" s="18">
        <f t="shared" si="112"/>
        <v>6.2986942439936078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-2.6115731473938197</v>
      </c>
      <c r="C106" s="18">
        <f t="shared" si="96"/>
        <v>-13.964358092945261</v>
      </c>
      <c r="D106" s="18">
        <f t="shared" si="96"/>
        <v>11.725363414804679</v>
      </c>
      <c r="E106" s="18">
        <f t="shared" si="96"/>
        <v>1.0325533271609899</v>
      </c>
      <c r="F106" s="18">
        <f t="shared" si="97"/>
        <v>4.4779905607916115</v>
      </c>
      <c r="H106" s="18">
        <f t="shared" si="98"/>
        <v>4.4779905607916115</v>
      </c>
      <c r="I106" s="18">
        <f t="shared" si="99"/>
        <v>4.0282803084869645</v>
      </c>
      <c r="J106" s="18">
        <f t="shared" si="100"/>
        <v>6.9440774545991513</v>
      </c>
      <c r="L106" t="str">
        <f t="shared" si="101"/>
        <v>91 Elementary trades and related occupations</v>
      </c>
      <c r="M106" s="18">
        <f t="shared" si="102"/>
        <v>-2.2816058566248132</v>
      </c>
      <c r="N106" s="18">
        <f t="shared" si="102"/>
        <v>-11.679584722863833</v>
      </c>
      <c r="O106" s="18">
        <f t="shared" si="102"/>
        <v>6.4347978924645055</v>
      </c>
      <c r="P106" s="18">
        <f t="shared" si="102"/>
        <v>0.64017419946937881</v>
      </c>
      <c r="Q106" s="18">
        <f t="shared" si="103"/>
        <v>2.5357863751105381</v>
      </c>
      <c r="S106" s="18">
        <f t="shared" si="104"/>
        <v>2.5357863751105381</v>
      </c>
      <c r="T106" s="18">
        <f t="shared" si="105"/>
        <v>2.5844452925306793</v>
      </c>
      <c r="U106" s="18">
        <f t="shared" si="106"/>
        <v>4.4527603901735269</v>
      </c>
      <c r="W106" t="str">
        <f t="shared" si="107"/>
        <v>91 Elementary trades and related occupations</v>
      </c>
      <c r="X106" s="18">
        <f t="shared" si="108"/>
        <v>-3.6387740432142435</v>
      </c>
      <c r="Y106" s="18">
        <f t="shared" si="108"/>
        <v>-21.330499487535526</v>
      </c>
      <c r="Z106" s="18">
        <f t="shared" si="108"/>
        <v>25.376162832619165</v>
      </c>
      <c r="AA106" s="18">
        <f t="shared" si="108"/>
        <v>1.6316624594907347</v>
      </c>
      <c r="AB106" s="18">
        <f t="shared" si="109"/>
        <v>8.9994595190334046</v>
      </c>
      <c r="AD106" s="18">
        <f t="shared" si="110"/>
        <v>8.9994595190334046</v>
      </c>
      <c r="AE106" s="18">
        <f t="shared" si="111"/>
        <v>7.7086320143001208</v>
      </c>
      <c r="AF106" s="18">
        <f t="shared" si="112"/>
        <v>12.287834572634537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-0.19150270564322058</v>
      </c>
      <c r="C107" s="18">
        <f t="shared" si="96"/>
        <v>-9.7555879792453162</v>
      </c>
      <c r="D107" s="18">
        <f t="shared" si="96"/>
        <v>-2.0549130938643412</v>
      </c>
      <c r="E107" s="18">
        <f t="shared" si="96"/>
        <v>-0.95141416852508875</v>
      </c>
      <c r="F107" s="18">
        <f t="shared" si="97"/>
        <v>-1.3206216691319606</v>
      </c>
      <c r="H107" s="18">
        <f t="shared" si="98"/>
        <v>-1.3206216691319606</v>
      </c>
      <c r="I107" s="18">
        <f t="shared" si="99"/>
        <v>2.4294800453680709</v>
      </c>
      <c r="J107" s="18">
        <f t="shared" si="100"/>
        <v>1.5129941774817635</v>
      </c>
      <c r="L107" t="str">
        <f t="shared" si="101"/>
        <v>92 Elementary administration and service occupations</v>
      </c>
      <c r="M107" s="18">
        <f t="shared" si="102"/>
        <v>-1.6146954718600726</v>
      </c>
      <c r="N107" s="18">
        <f t="shared" si="102"/>
        <v>-6.4923698588637668</v>
      </c>
      <c r="O107" s="18">
        <f t="shared" si="102"/>
        <v>-0.18808265432397331</v>
      </c>
      <c r="P107" s="18">
        <f t="shared" si="102"/>
        <v>-0.71931234864299753</v>
      </c>
      <c r="Q107" s="18">
        <f t="shared" si="103"/>
        <v>-0.54255068126563</v>
      </c>
      <c r="S107" s="18">
        <f t="shared" si="104"/>
        <v>-0.54255068126563</v>
      </c>
      <c r="T107" s="18">
        <f t="shared" si="105"/>
        <v>2.2308742398306158</v>
      </c>
      <c r="U107" s="18">
        <f t="shared" si="106"/>
        <v>1.8368230718797118</v>
      </c>
      <c r="W107" t="str">
        <f t="shared" si="107"/>
        <v>92 Elementary administration and service occupations</v>
      </c>
      <c r="X107" s="18">
        <f t="shared" si="108"/>
        <v>1.191656319499379</v>
      </c>
      <c r="Y107" s="18">
        <f t="shared" si="108"/>
        <v>-12.71165137399468</v>
      </c>
      <c r="Z107" s="18">
        <f t="shared" si="108"/>
        <v>-4.0136998688771293</v>
      </c>
      <c r="AA107" s="18">
        <f t="shared" si="108"/>
        <v>-1.2317061215727176</v>
      </c>
      <c r="AB107" s="18">
        <f t="shared" si="109"/>
        <v>-2.1678829004651123</v>
      </c>
      <c r="AD107" s="18">
        <f t="shared" si="110"/>
        <v>-2.1678829004651123</v>
      </c>
      <c r="AE107" s="18">
        <f t="shared" si="111"/>
        <v>2.6171893278171598</v>
      </c>
      <c r="AF107" s="18">
        <f t="shared" si="112"/>
        <v>1.1842826107184345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1.0830238020725247</v>
      </c>
      <c r="C109" s="26">
        <f>IF(AND(D$6-C$6 &lt;&gt; 0,C35&lt;&gt;0,D35&lt;&gt;0),(EXP(LN(D35/C35)/(D$6-C$6))-1)*100,0)</f>
        <v>-2.6854853299247528</v>
      </c>
      <c r="D109" s="26">
        <f>IF(AND(E$6-D$6 &lt;&gt; 0,D35&lt;&gt;0,E35&lt;&gt;0),(EXP(LN(E35/D35)/(E$6-D$6))-1)*100,0)</f>
        <v>0.67441639592689118</v>
      </c>
      <c r="E109" s="26">
        <f>IF(AND(F$6-E$6 &lt;&gt; 0,E35&lt;&gt;0,F35&lt;&gt;0),(EXP(LN(F35/E35)/(F$6-E$6))-1)*100,0)</f>
        <v>0.34032016372833596</v>
      </c>
      <c r="F109" s="26">
        <f t="shared" ref="F109" si="113">IF(AND(F$6-D$6 &lt;&gt; 0,D35&lt;&gt;0,F35&lt;&gt;0),(EXP(LN(F35/D35)/(F$6-D$6))-1)*100,0)</f>
        <v>0.45156220068820474</v>
      </c>
      <c r="H109" s="26">
        <f t="shared" ref="H109" si="114">IF($F$6-$D$6 &lt;&gt; 0,(EXP(LN(1+(H72/100))/($F$6-$D$6))-1)*100,0)</f>
        <v>0.45156220068820474</v>
      </c>
      <c r="I109" s="26">
        <f>IF(D35&gt;0,((1+(I35/D35))^(1/($F$6-$D$6))-1)*100,0)</f>
        <v>2.746930364582445</v>
      </c>
      <c r="J109" s="26">
        <f t="shared" ref="J109" si="115">IF($F$6-$D$6 &lt;&gt; 0,(EXP(LN(1+(J72/100))/($F$6-$D$6))-1)*100,0)</f>
        <v>3.0591579631893184</v>
      </c>
      <c r="L109" s="24" t="str">
        <f>L35</f>
        <v>All occupations</v>
      </c>
      <c r="M109" s="26">
        <f>IF(AND(N$6-M$6 &lt;&gt; 0,M35&lt;&gt;0,N35&lt;&gt;0),(EXP(LN(N35/M35)/(N$6-M$6))-1)*100,0)</f>
        <v>1.1437488724700851</v>
      </c>
      <c r="N109" s="26">
        <f>IF(AND(O$6-N$6 &lt;&gt; 0,N35&lt;&gt;0,O35&lt;&gt;0),(EXP(LN(O35/N35)/(O$6-N$6))-1)*100,0)</f>
        <v>-3.9440422912897621</v>
      </c>
      <c r="O109" s="26">
        <f>IF(AND(P$6-O$6 &lt;&gt; 0,O35&lt;&gt;0,P35&lt;&gt;0),(EXP(LN(P35/O35)/(P$6-O$6))-1)*100,0)</f>
        <v>0.623786096170309</v>
      </c>
      <c r="P109" s="26">
        <f>IF(AND(Q$6-P$6 &lt;&gt; 0,P35&lt;&gt;0,Q35&lt;&gt;0),(EXP(LN(Q35/P35)/(Q$6-P$6))-1)*100,0)</f>
        <v>0.2339001533571361</v>
      </c>
      <c r="Q109" s="26">
        <f t="shared" ref="Q109" si="116">IF(AND(Q$6-O$6 &lt;&gt; 0,O35&lt;&gt;0,Q35&lt;&gt;0),(EXP(LN(Q35/O35)/(Q$6-O$6))-1)*100,0)</f>
        <v>0.3636939904666292</v>
      </c>
      <c r="S109" s="26">
        <f t="shared" ref="S109" si="117">IF($F$6-$D$6 &lt;&gt; 0,(EXP(LN(1+(S72/100))/($F$6-$D$6))-1)*100,0)</f>
        <v>0.3636939904666292</v>
      </c>
      <c r="T109" s="26">
        <f t="shared" ref="T109" si="118">IF(O35&gt;0,((1+(T35/O35))^(1/($F$6-$D$6))-1)*100,0)</f>
        <v>2.3502655459472832</v>
      </c>
      <c r="U109" s="26">
        <f t="shared" ref="U109" si="119">IF($F$6-$D$6 &lt;&gt; 0,(EXP(LN(1+(U72/100))/($F$6-$D$6))-1)*100,0)</f>
        <v>2.6149339914371073</v>
      </c>
      <c r="W109" s="24" t="str">
        <f>W35</f>
        <v>All occupations</v>
      </c>
      <c r="X109" s="26">
        <f>IF(AND(Y$6-X$6 &lt;&gt; 0,X35&lt;&gt;0,Y35&lt;&gt;0),(EXP(LN(Y35/X35)/(Y$6-X$6))-1)*100,0)</f>
        <v>1.0111762150902592</v>
      </c>
      <c r="Y109" s="26">
        <f>IF(AND(Z$6-Y$6 &lt;&gt; 0,Y35&lt;&gt;0,Z35&lt;&gt;0),(EXP(LN(Z35/Y35)/(Z$6-Y$6))-1)*100,0)</f>
        <v>-1.1915179279521571</v>
      </c>
      <c r="Z109" s="26">
        <f>IF(AND(AA$6-Z$6 &lt;&gt; 0,Z35&lt;&gt;0,AA35&lt;&gt;0),(EXP(LN(AA35/Z35)/(AA$6-Z$6))-1)*100,0)</f>
        <v>0.73271645622350334</v>
      </c>
      <c r="AA109" s="26">
        <f>IF(AND(AB$6-AA$6 &lt;&gt; 0,AA35&lt;&gt;0,AB35&lt;&gt;0),(EXP(LN(AB35/AA35)/(AB$6-AA$6))-1)*100,0)</f>
        <v>0.46122517397766405</v>
      </c>
      <c r="AB109" s="26">
        <f t="shared" ref="AB109" si="120">IF(AND(AB$6-Z$6 &lt;&gt; 0,Z35&lt;&gt;0,AB35&lt;&gt;0),(EXP(LN(AB35/Z35)/(AB$6-Z$6))-1)*100,0)</f>
        <v>0.55164086898842335</v>
      </c>
      <c r="AD109" s="26">
        <f t="shared" ref="AD109" si="121">IF($F$6-$D$6 &lt;&gt; 0,(EXP(LN(1+(AD72/100))/($F$6-$D$6))-1)*100,0)</f>
        <v>0.55164086898842335</v>
      </c>
      <c r="AE109" s="26">
        <f t="shared" ref="AE109" si="122">IF(Z35&gt;0,((1+(AE35/Z35))^(1/($F$6-$D$6))-1)*100,0)</f>
        <v>3.1795231821205805</v>
      </c>
      <c r="AF109" s="26">
        <f t="shared" ref="AF109" si="123">IF($F$6-$D$6 &lt;&gt; 0,(EXP(LN(1+(AF72/100))/($F$6-$D$6))-1)*100,0)</f>
        <v>3.5405389894067385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Stoke-on-Trent and Staffordshire (Continued)</v>
      </c>
      <c r="L112" s="19" t="str">
        <f>CONCATENATE(L$1," (Continued)")</f>
        <v>Occupation Table 2.1  Males: Employment Change by Occupation (SOC 2020) and Replacement Demand, 2015-2035, Stoke-on-Trent and Staffordshire (Continued)</v>
      </c>
      <c r="W112" s="19" t="str">
        <f>CONCATENATE(W$1," (Continued)")</f>
        <v>Occupation Table 2.2  Females: Employment Change by Occupation (SOC 2020) and Replacement Demand, 2015-2035, Stoke-on-Trent and Staffordshire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3.0907353024259834</v>
      </c>
      <c r="C119" s="27">
        <f t="shared" si="125"/>
        <v>0.56942044036826545</v>
      </c>
      <c r="D119" s="27">
        <f t="shared" si="125"/>
        <v>-1.9474873631959255</v>
      </c>
      <c r="E119" s="27">
        <f t="shared" si="125"/>
        <v>1.9488973590734489</v>
      </c>
      <c r="F119" s="27">
        <f t="shared" ref="F119:F144" si="126">F8-D8</f>
        <v>1.409995877523329E-3</v>
      </c>
      <c r="L119" t="str">
        <f t="shared" ref="L119:L144" si="127">L8</f>
        <v>11 Corporate managers and directors</v>
      </c>
      <c r="M119" s="27">
        <f t="shared" ref="M119:P144" si="128">N8-M8</f>
        <v>1.7010228996348715</v>
      </c>
      <c r="N119" s="27">
        <f t="shared" si="128"/>
        <v>0.19623403094372627</v>
      </c>
      <c r="O119" s="27">
        <f t="shared" si="128"/>
        <v>-1.8529016638185727</v>
      </c>
      <c r="P119" s="27">
        <f t="shared" si="128"/>
        <v>0.67014401418739489</v>
      </c>
      <c r="Q119" s="27">
        <f t="shared" ref="Q119:Q144" si="129">Q8-O8</f>
        <v>-1.1827576496311778</v>
      </c>
      <c r="W119" t="str">
        <f t="shared" ref="W119:W144" si="130">W8</f>
        <v>11 Corporate managers and directors</v>
      </c>
      <c r="X119" s="27">
        <f t="shared" ref="X119:AA144" si="131">Y8-X8</f>
        <v>1.3897124027911012</v>
      </c>
      <c r="Y119" s="27">
        <f t="shared" si="131"/>
        <v>0.37318640942452141</v>
      </c>
      <c r="Z119" s="27">
        <f t="shared" si="131"/>
        <v>-9.4585699377341292E-2</v>
      </c>
      <c r="AA119" s="27">
        <f t="shared" si="131"/>
        <v>1.2787533448860708</v>
      </c>
      <c r="AB119" s="27">
        <f t="shared" ref="AB119:AB144" si="132">AB8-Z8</f>
        <v>1.1841676455087295</v>
      </c>
    </row>
    <row r="120" spans="1:28" x14ac:dyDescent="0.2">
      <c r="A120" t="str">
        <f t="shared" si="124"/>
        <v>12 Other managers and proprietors</v>
      </c>
      <c r="B120" s="27">
        <f t="shared" si="125"/>
        <v>0.39246946218078627</v>
      </c>
      <c r="C120" s="27">
        <f t="shared" si="125"/>
        <v>0.34439215035852833</v>
      </c>
      <c r="D120" s="27">
        <f t="shared" si="125"/>
        <v>0.39095431002454362</v>
      </c>
      <c r="E120" s="27">
        <f t="shared" si="125"/>
        <v>1.2622532897119019</v>
      </c>
      <c r="F120" s="27">
        <f t="shared" si="126"/>
        <v>1.6532075997364455</v>
      </c>
      <c r="L120" t="str">
        <f t="shared" si="127"/>
        <v>12 Other managers and proprietors</v>
      </c>
      <c r="M120" s="27">
        <f t="shared" si="128"/>
        <v>0.36913641051882795</v>
      </c>
      <c r="N120" s="27">
        <f t="shared" si="128"/>
        <v>-0.30705805718645429</v>
      </c>
      <c r="O120" s="27">
        <f t="shared" si="128"/>
        <v>0.70496768816758237</v>
      </c>
      <c r="P120" s="27">
        <f t="shared" si="128"/>
        <v>0.74380432633063354</v>
      </c>
      <c r="Q120" s="27">
        <f t="shared" si="129"/>
        <v>1.4487720144982159</v>
      </c>
      <c r="W120" t="str">
        <f t="shared" si="130"/>
        <v>12 Other managers and proprietors</v>
      </c>
      <c r="X120" s="27">
        <f t="shared" si="131"/>
        <v>2.3333051661946325E-2</v>
      </c>
      <c r="Y120" s="27">
        <f t="shared" si="131"/>
        <v>0.65145020754497063</v>
      </c>
      <c r="Z120" s="27">
        <f t="shared" si="131"/>
        <v>-0.31401337814301034</v>
      </c>
      <c r="AA120" s="27">
        <f t="shared" si="131"/>
        <v>0.51844896338124657</v>
      </c>
      <c r="AB120" s="27">
        <f t="shared" si="132"/>
        <v>0.20443558523823624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2.5856870185352054</v>
      </c>
      <c r="C121" s="27">
        <f t="shared" si="125"/>
        <v>0.91896654150329127</v>
      </c>
      <c r="D121" s="27">
        <f t="shared" si="125"/>
        <v>4.1721223049122003</v>
      </c>
      <c r="E121" s="27">
        <f t="shared" si="125"/>
        <v>3.0924846654615372</v>
      </c>
      <c r="F121" s="27">
        <f t="shared" si="126"/>
        <v>7.2646069703737375</v>
      </c>
      <c r="L121" t="str">
        <f t="shared" si="127"/>
        <v>21 Science, research, engineering and technology professionals</v>
      </c>
      <c r="M121" s="27">
        <f t="shared" si="128"/>
        <v>2.3269865756524464</v>
      </c>
      <c r="N121" s="27">
        <f t="shared" si="128"/>
        <v>0.2348328186279165</v>
      </c>
      <c r="O121" s="27">
        <f t="shared" si="128"/>
        <v>2.9512494736441539</v>
      </c>
      <c r="P121" s="27">
        <f t="shared" si="128"/>
        <v>1.9636557991186692</v>
      </c>
      <c r="Q121" s="27">
        <f t="shared" si="129"/>
        <v>4.9149052727628231</v>
      </c>
      <c r="W121" t="str">
        <f t="shared" si="130"/>
        <v>21 Science, research, engineering and technology professionals</v>
      </c>
      <c r="X121" s="27">
        <f t="shared" si="131"/>
        <v>0.25870044288274663</v>
      </c>
      <c r="Y121" s="27">
        <f t="shared" si="131"/>
        <v>0.68413372287539209</v>
      </c>
      <c r="Z121" s="27">
        <f t="shared" si="131"/>
        <v>1.2208728312680246</v>
      </c>
      <c r="AA121" s="27">
        <f t="shared" si="131"/>
        <v>1.1288288663428006</v>
      </c>
      <c r="AB121" s="27">
        <f t="shared" si="132"/>
        <v>2.3497016976108251</v>
      </c>
    </row>
    <row r="122" spans="1:28" x14ac:dyDescent="0.2">
      <c r="A122" t="str">
        <f t="shared" si="124"/>
        <v>22 Health professionals</v>
      </c>
      <c r="B122" s="27">
        <f t="shared" si="125"/>
        <v>2.9613563487792298</v>
      </c>
      <c r="C122" s="27">
        <f t="shared" si="125"/>
        <v>-0.2511296123374116</v>
      </c>
      <c r="D122" s="27">
        <f t="shared" si="125"/>
        <v>-0.26137883713661836</v>
      </c>
      <c r="E122" s="27">
        <f t="shared" si="125"/>
        <v>1.2565999465485156</v>
      </c>
      <c r="F122" s="27">
        <f t="shared" si="126"/>
        <v>0.99522110941189723</v>
      </c>
      <c r="L122" t="str">
        <f t="shared" si="127"/>
        <v>22 Health professionals</v>
      </c>
      <c r="M122" s="27">
        <f t="shared" si="128"/>
        <v>0.76677545688064574</v>
      </c>
      <c r="N122" s="27">
        <f t="shared" si="128"/>
        <v>0.2752744808677754</v>
      </c>
      <c r="O122" s="27">
        <f t="shared" si="128"/>
        <v>-7.5180570571171224E-2</v>
      </c>
      <c r="P122" s="27">
        <f t="shared" si="128"/>
        <v>0.27810658642392916</v>
      </c>
      <c r="Q122" s="27">
        <f t="shared" si="129"/>
        <v>0.20292601585275793</v>
      </c>
      <c r="W122" t="str">
        <f t="shared" si="130"/>
        <v>22 Health professionals</v>
      </c>
      <c r="X122" s="27">
        <f t="shared" si="131"/>
        <v>2.1945808918985286</v>
      </c>
      <c r="Y122" s="27">
        <f t="shared" si="131"/>
        <v>-0.52640409320515857</v>
      </c>
      <c r="Z122" s="27">
        <f t="shared" si="131"/>
        <v>-0.18619826656546934</v>
      </c>
      <c r="AA122" s="27">
        <f t="shared" si="131"/>
        <v>0.97849336012460064</v>
      </c>
      <c r="AB122" s="27">
        <f t="shared" si="132"/>
        <v>0.7922950935591313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0.8910316663463167</v>
      </c>
      <c r="C123" s="27">
        <f t="shared" si="125"/>
        <v>0.72538111089109947</v>
      </c>
      <c r="D123" s="27">
        <f t="shared" si="125"/>
        <v>-0.15797535944602181</v>
      </c>
      <c r="E123" s="27">
        <f t="shared" si="125"/>
        <v>1.0730880912868628</v>
      </c>
      <c r="F123" s="27">
        <f t="shared" si="126"/>
        <v>0.91511273184084096</v>
      </c>
      <c r="L123" t="str">
        <f t="shared" si="127"/>
        <v>23 Teaching and other educational professionals</v>
      </c>
      <c r="M123" s="27">
        <f t="shared" si="128"/>
        <v>8.5140336574066389E-2</v>
      </c>
      <c r="N123" s="27">
        <f t="shared" si="128"/>
        <v>0.28858956374287015</v>
      </c>
      <c r="O123" s="27">
        <f t="shared" si="128"/>
        <v>5.5523798574227179E-2</v>
      </c>
      <c r="P123" s="27">
        <f t="shared" si="128"/>
        <v>0.23773611508487669</v>
      </c>
      <c r="Q123" s="27">
        <f t="shared" si="129"/>
        <v>0.29325991365910387</v>
      </c>
      <c r="W123" t="str">
        <f t="shared" si="130"/>
        <v>23 Teaching and other educational professionals</v>
      </c>
      <c r="X123" s="27">
        <f t="shared" si="131"/>
        <v>0.80589132977226097</v>
      </c>
      <c r="Y123" s="27">
        <f t="shared" si="131"/>
        <v>0.43679154714819468</v>
      </c>
      <c r="Z123" s="27">
        <f t="shared" si="131"/>
        <v>-0.21349915802023567</v>
      </c>
      <c r="AA123" s="27">
        <f t="shared" si="131"/>
        <v>0.8353519762019932</v>
      </c>
      <c r="AB123" s="27">
        <f t="shared" si="132"/>
        <v>0.62185281818175753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2.7601696302177885</v>
      </c>
      <c r="C124" s="27">
        <f t="shared" si="125"/>
        <v>1.6643401480298188</v>
      </c>
      <c r="D124" s="27">
        <f t="shared" si="125"/>
        <v>0.98183422098216511</v>
      </c>
      <c r="E124" s="27">
        <f t="shared" si="125"/>
        <v>2.4768561215855129</v>
      </c>
      <c r="F124" s="27">
        <f t="shared" si="126"/>
        <v>3.458690342567678</v>
      </c>
      <c r="L124" t="str">
        <f t="shared" si="127"/>
        <v>24 Business, media and public service professionals</v>
      </c>
      <c r="M124" s="27">
        <f t="shared" si="128"/>
        <v>1.2658053792868991</v>
      </c>
      <c r="N124" s="27">
        <f t="shared" si="128"/>
        <v>0.96351287155034981</v>
      </c>
      <c r="O124" s="27">
        <f t="shared" si="128"/>
        <v>0.70089263633473564</v>
      </c>
      <c r="P124" s="27">
        <f t="shared" si="128"/>
        <v>1.019224148228556</v>
      </c>
      <c r="Q124" s="27">
        <f t="shared" si="129"/>
        <v>1.7201167845632916</v>
      </c>
      <c r="W124" t="str">
        <f t="shared" si="130"/>
        <v>24 Business, media and public service professionals</v>
      </c>
      <c r="X124" s="27">
        <f t="shared" si="131"/>
        <v>1.4943642509308876</v>
      </c>
      <c r="Y124" s="27">
        <f t="shared" si="131"/>
        <v>0.70082727647950893</v>
      </c>
      <c r="Z124" s="27">
        <f t="shared" si="131"/>
        <v>0.28094158464741703</v>
      </c>
      <c r="AA124" s="27">
        <f t="shared" si="131"/>
        <v>1.4576319733569534</v>
      </c>
      <c r="AB124" s="27">
        <f t="shared" si="132"/>
        <v>1.7385735580043704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0.79458349695770636</v>
      </c>
      <c r="C125" s="27">
        <f t="shared" si="125"/>
        <v>0.44001078890068701</v>
      </c>
      <c r="D125" s="27">
        <f t="shared" si="125"/>
        <v>-0.38309339826250532</v>
      </c>
      <c r="E125" s="27">
        <f t="shared" si="125"/>
        <v>0.36543607933374211</v>
      </c>
      <c r="F125" s="27">
        <f t="shared" si="126"/>
        <v>-1.765731892876321E-2</v>
      </c>
      <c r="L125" t="str">
        <f t="shared" si="127"/>
        <v>31 Science, engineering and technology associate professionals</v>
      </c>
      <c r="M125" s="27">
        <f t="shared" si="128"/>
        <v>0.75578836254630177</v>
      </c>
      <c r="N125" s="27">
        <f t="shared" si="128"/>
        <v>0.17356149533674614</v>
      </c>
      <c r="O125" s="27">
        <f t="shared" si="128"/>
        <v>-0.47116523802110155</v>
      </c>
      <c r="P125" s="27">
        <f t="shared" si="128"/>
        <v>9.72657850770835E-2</v>
      </c>
      <c r="Q125" s="27">
        <f t="shared" si="129"/>
        <v>-0.37389945294401805</v>
      </c>
      <c r="W125" t="str">
        <f t="shared" si="130"/>
        <v>31 Science, engineering and technology associate professionals</v>
      </c>
      <c r="X125" s="27">
        <f t="shared" si="131"/>
        <v>3.8795134411388821E-2</v>
      </c>
      <c r="Y125" s="27">
        <f t="shared" si="131"/>
        <v>0.26644929356394798</v>
      </c>
      <c r="Z125" s="27">
        <f t="shared" si="131"/>
        <v>8.8071839758593562E-2</v>
      </c>
      <c r="AA125" s="27">
        <f t="shared" si="131"/>
        <v>0.26817029425666461</v>
      </c>
      <c r="AB125" s="27">
        <f t="shared" si="132"/>
        <v>0.35624213401525817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1.0017495650375592</v>
      </c>
      <c r="C126" s="27">
        <f t="shared" si="125"/>
        <v>4.0429036319838296E-2</v>
      </c>
      <c r="D126" s="27">
        <f t="shared" si="125"/>
        <v>4.3896462568785486</v>
      </c>
      <c r="E126" s="27">
        <f t="shared" si="125"/>
        <v>2.1435710341123322</v>
      </c>
      <c r="F126" s="27">
        <f t="shared" si="126"/>
        <v>6.5332172909908808</v>
      </c>
      <c r="L126" t="str">
        <f t="shared" si="127"/>
        <v>32 Health and social care associate professionals</v>
      </c>
      <c r="M126" s="27">
        <f t="shared" si="128"/>
        <v>0.10038076928246431</v>
      </c>
      <c r="N126" s="27">
        <f t="shared" si="128"/>
        <v>8.1610215395983898E-2</v>
      </c>
      <c r="O126" s="27">
        <f t="shared" si="128"/>
        <v>0.54611762578663892</v>
      </c>
      <c r="P126" s="27">
        <f t="shared" si="128"/>
        <v>0.23851811289737279</v>
      </c>
      <c r="Q126" s="27">
        <f t="shared" si="129"/>
        <v>0.78463573868401171</v>
      </c>
      <c r="W126" t="str">
        <f t="shared" si="130"/>
        <v>32 Health and social care associate professionals</v>
      </c>
      <c r="X126" s="27">
        <f t="shared" si="131"/>
        <v>0.9013687957550971</v>
      </c>
      <c r="Y126" s="27">
        <f t="shared" si="131"/>
        <v>-4.1181179076146712E-2</v>
      </c>
      <c r="Z126" s="27">
        <f t="shared" si="131"/>
        <v>3.8435286310919095</v>
      </c>
      <c r="AA126" s="27">
        <f t="shared" si="131"/>
        <v>1.9050529212149598</v>
      </c>
      <c r="AB126" s="27">
        <f t="shared" si="132"/>
        <v>5.7485815523068693</v>
      </c>
    </row>
    <row r="127" spans="1:28" x14ac:dyDescent="0.2">
      <c r="A127" t="str">
        <f t="shared" si="124"/>
        <v>33 Protective service occupations</v>
      </c>
      <c r="B127" s="27">
        <f t="shared" si="125"/>
        <v>5.7470587577533205E-2</v>
      </c>
      <c r="C127" s="27">
        <f t="shared" si="125"/>
        <v>0.19066189731035843</v>
      </c>
      <c r="D127" s="27">
        <f t="shared" si="125"/>
        <v>-0.47047107760210993</v>
      </c>
      <c r="E127" s="27">
        <f t="shared" si="125"/>
        <v>0.28494432608506415</v>
      </c>
      <c r="F127" s="27">
        <f t="shared" si="126"/>
        <v>-0.18552675151704578</v>
      </c>
      <c r="L127" t="str">
        <f t="shared" si="127"/>
        <v>33 Protective service occupations</v>
      </c>
      <c r="M127" s="27">
        <f t="shared" si="128"/>
        <v>-4.6424569226819035E-2</v>
      </c>
      <c r="N127" s="27">
        <f t="shared" si="128"/>
        <v>8.6022642270699112E-2</v>
      </c>
      <c r="O127" s="27">
        <f t="shared" si="128"/>
        <v>-0.36540198803990398</v>
      </c>
      <c r="P127" s="27">
        <f t="shared" si="128"/>
        <v>5.3875942332037852E-4</v>
      </c>
      <c r="Q127" s="27">
        <f t="shared" si="129"/>
        <v>-0.3648632286165836</v>
      </c>
      <c r="W127" t="str">
        <f t="shared" si="130"/>
        <v>33 Protective service occupations</v>
      </c>
      <c r="X127" s="27">
        <f t="shared" si="131"/>
        <v>0.10389515680434724</v>
      </c>
      <c r="Y127" s="27">
        <f t="shared" si="131"/>
        <v>0.10463925503966365</v>
      </c>
      <c r="Z127" s="27">
        <f t="shared" si="131"/>
        <v>-0.10506908956220884</v>
      </c>
      <c r="AA127" s="27">
        <f t="shared" si="131"/>
        <v>0.2844055666617421</v>
      </c>
      <c r="AB127" s="27">
        <f t="shared" si="132"/>
        <v>0.17933647709953326</v>
      </c>
    </row>
    <row r="128" spans="1:28" x14ac:dyDescent="0.2">
      <c r="A128" t="str">
        <f t="shared" si="124"/>
        <v>34 Culture, media and sports occupations</v>
      </c>
      <c r="B128" s="27">
        <f t="shared" si="125"/>
        <v>0.54700251801339306</v>
      </c>
      <c r="C128" s="27">
        <f t="shared" si="125"/>
        <v>-1.4256873882880328E-2</v>
      </c>
      <c r="D128" s="27">
        <f t="shared" si="125"/>
        <v>-0.68507963699199514</v>
      </c>
      <c r="E128" s="27">
        <f t="shared" si="125"/>
        <v>0.63177220158046499</v>
      </c>
      <c r="F128" s="27">
        <f t="shared" si="126"/>
        <v>-5.3307435411530157E-2</v>
      </c>
      <c r="L128" t="str">
        <f t="shared" si="127"/>
        <v>34 Culture, media and sports occupations</v>
      </c>
      <c r="M128" s="27">
        <f t="shared" si="128"/>
        <v>0.40830785515440526</v>
      </c>
      <c r="N128" s="27">
        <f t="shared" si="128"/>
        <v>-9.5284663859689811E-2</v>
      </c>
      <c r="O128" s="27">
        <f t="shared" si="128"/>
        <v>-0.42533171448642326</v>
      </c>
      <c r="P128" s="27">
        <f t="shared" si="128"/>
        <v>0.28461711757012065</v>
      </c>
      <c r="Q128" s="27">
        <f t="shared" si="129"/>
        <v>-0.14071459691630261</v>
      </c>
      <c r="W128" t="str">
        <f t="shared" si="130"/>
        <v>34 Culture, media and sports occupations</v>
      </c>
      <c r="X128" s="27">
        <f t="shared" si="131"/>
        <v>0.13869466285898824</v>
      </c>
      <c r="Y128" s="27">
        <f t="shared" si="131"/>
        <v>8.1027789976804154E-2</v>
      </c>
      <c r="Z128" s="27">
        <f t="shared" si="131"/>
        <v>-0.25974792250556433</v>
      </c>
      <c r="AA128" s="27">
        <f t="shared" si="131"/>
        <v>0.34715508401034478</v>
      </c>
      <c r="AB128" s="27">
        <f t="shared" si="132"/>
        <v>8.7407161504780451E-2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0.66483451137598237</v>
      </c>
      <c r="C129" s="27">
        <f t="shared" si="125"/>
        <v>0.56276331742346031</v>
      </c>
      <c r="D129" s="27">
        <f t="shared" si="125"/>
        <v>0.27033856387726019</v>
      </c>
      <c r="E129" s="27">
        <f t="shared" si="125"/>
        <v>1.1636087507948751</v>
      </c>
      <c r="F129" s="27">
        <f t="shared" si="126"/>
        <v>1.4339473146721353</v>
      </c>
      <c r="L129" t="str">
        <f t="shared" si="127"/>
        <v>35 Business and public service associate professionals</v>
      </c>
      <c r="M129" s="27">
        <f t="shared" si="128"/>
        <v>0.12874127644820099</v>
      </c>
      <c r="N129" s="27">
        <f t="shared" si="128"/>
        <v>0.3409469759376389</v>
      </c>
      <c r="O129" s="27">
        <f t="shared" si="128"/>
        <v>5.7027674482794666E-2</v>
      </c>
      <c r="P129" s="27">
        <f t="shared" si="128"/>
        <v>0.17989988336367446</v>
      </c>
      <c r="Q129" s="27">
        <f t="shared" si="129"/>
        <v>0.23692755784646913</v>
      </c>
      <c r="W129" t="str">
        <f t="shared" si="130"/>
        <v>35 Business and public service associate professionals</v>
      </c>
      <c r="X129" s="27">
        <f t="shared" si="131"/>
        <v>0.53609323492777516</v>
      </c>
      <c r="Y129" s="27">
        <f t="shared" si="131"/>
        <v>0.22181634148583385</v>
      </c>
      <c r="Z129" s="27">
        <f t="shared" si="131"/>
        <v>0.21331088939444065</v>
      </c>
      <c r="AA129" s="27">
        <f t="shared" si="131"/>
        <v>0.98370886743121133</v>
      </c>
      <c r="AB129" s="27">
        <f t="shared" si="132"/>
        <v>1.197019756825652</v>
      </c>
    </row>
    <row r="130" spans="1:28" x14ac:dyDescent="0.2">
      <c r="A130" t="str">
        <f t="shared" si="124"/>
        <v>41 Administrative occupations</v>
      </c>
      <c r="B130" s="27">
        <f t="shared" si="125"/>
        <v>-1.6725978779482631</v>
      </c>
      <c r="C130" s="27">
        <f t="shared" si="125"/>
        <v>1.2393352384165084</v>
      </c>
      <c r="D130" s="27">
        <f t="shared" si="125"/>
        <v>1.5392320427539907</v>
      </c>
      <c r="E130" s="27">
        <f t="shared" si="125"/>
        <v>-0.24674049782676377</v>
      </c>
      <c r="F130" s="27">
        <f t="shared" si="126"/>
        <v>1.292491544927227</v>
      </c>
      <c r="L130" t="str">
        <f t="shared" si="127"/>
        <v>41 Administrative occupations</v>
      </c>
      <c r="M130" s="27">
        <f t="shared" si="128"/>
        <v>-0.80593182227235616</v>
      </c>
      <c r="N130" s="27">
        <f t="shared" si="128"/>
        <v>1.6456508501217417</v>
      </c>
      <c r="O130" s="27">
        <f t="shared" si="128"/>
        <v>1.0147250347443784</v>
      </c>
      <c r="P130" s="27">
        <f t="shared" si="128"/>
        <v>1.5272548893943494</v>
      </c>
      <c r="Q130" s="27">
        <f t="shared" si="129"/>
        <v>2.5419799241387278</v>
      </c>
      <c r="W130" t="str">
        <f t="shared" si="130"/>
        <v>41 Administrative occupations</v>
      </c>
      <c r="X130" s="27">
        <f t="shared" si="131"/>
        <v>-0.86666605567594956</v>
      </c>
      <c r="Y130" s="27">
        <f t="shared" si="131"/>
        <v>-0.40631561170523867</v>
      </c>
      <c r="Z130" s="27">
        <f t="shared" si="131"/>
        <v>0.52450700800961059</v>
      </c>
      <c r="AA130" s="27">
        <f t="shared" si="131"/>
        <v>-1.7739953872211096</v>
      </c>
      <c r="AB130" s="27">
        <f t="shared" si="132"/>
        <v>-1.249488379211499</v>
      </c>
    </row>
    <row r="131" spans="1:28" x14ac:dyDescent="0.2">
      <c r="A131" t="str">
        <f t="shared" si="124"/>
        <v>42 Secretarial and related occupations</v>
      </c>
      <c r="B131" s="27">
        <f t="shared" si="125"/>
        <v>-0.81352207855938552</v>
      </c>
      <c r="C131" s="27">
        <f t="shared" si="125"/>
        <v>-0.1410388890689136</v>
      </c>
      <c r="D131" s="27">
        <f t="shared" si="125"/>
        <v>-0.39907296432739692</v>
      </c>
      <c r="E131" s="27">
        <f t="shared" si="125"/>
        <v>-2.0326819024738918</v>
      </c>
      <c r="F131" s="27">
        <f t="shared" si="126"/>
        <v>-2.4317548668012887</v>
      </c>
      <c r="L131" t="str">
        <f t="shared" si="127"/>
        <v>42 Secretarial and related occupations</v>
      </c>
      <c r="M131" s="27">
        <f t="shared" si="128"/>
        <v>-0.17132918948307757</v>
      </c>
      <c r="N131" s="27">
        <f t="shared" si="128"/>
        <v>5.2641632872528765E-3</v>
      </c>
      <c r="O131" s="27">
        <f t="shared" si="128"/>
        <v>-5.4085083301017745E-2</v>
      </c>
      <c r="P131" s="27">
        <f t="shared" si="128"/>
        <v>7.1003671332304785E-2</v>
      </c>
      <c r="Q131" s="27">
        <f t="shared" si="129"/>
        <v>1.6918588031287041E-2</v>
      </c>
      <c r="W131" t="str">
        <f t="shared" si="130"/>
        <v>42 Secretarial and related occupations</v>
      </c>
      <c r="X131" s="27">
        <f t="shared" si="131"/>
        <v>-0.64219288907631089</v>
      </c>
      <c r="Y131" s="27">
        <f t="shared" si="131"/>
        <v>-0.14630305235616614</v>
      </c>
      <c r="Z131" s="27">
        <f t="shared" si="131"/>
        <v>-0.34498788102637779</v>
      </c>
      <c r="AA131" s="27">
        <f t="shared" si="131"/>
        <v>-2.1036855738061964</v>
      </c>
      <c r="AB131" s="27">
        <f t="shared" si="132"/>
        <v>-2.4486734548325741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-0.47735388223605213</v>
      </c>
      <c r="C132" s="27">
        <f t="shared" si="125"/>
        <v>-0.78096458227319276</v>
      </c>
      <c r="D132" s="27">
        <f t="shared" si="125"/>
        <v>-3.3949007683675703E-2</v>
      </c>
      <c r="E132" s="27">
        <f t="shared" si="125"/>
        <v>0.16940200755094059</v>
      </c>
      <c r="F132" s="27">
        <f t="shared" si="126"/>
        <v>0.13545299986726489</v>
      </c>
      <c r="L132" t="str">
        <f t="shared" si="127"/>
        <v>51 Skilled agricultural and related trades</v>
      </c>
      <c r="M132" s="27">
        <f t="shared" si="128"/>
        <v>-0.54934974619698496</v>
      </c>
      <c r="N132" s="27">
        <f t="shared" si="128"/>
        <v>-0.77751742534969015</v>
      </c>
      <c r="O132" s="27">
        <f t="shared" si="128"/>
        <v>-7.4774733666633342E-2</v>
      </c>
      <c r="P132" s="27">
        <f t="shared" si="128"/>
        <v>6.592289852790989E-2</v>
      </c>
      <c r="Q132" s="27">
        <f t="shared" si="129"/>
        <v>-8.8518351387234517E-3</v>
      </c>
      <c r="W132" t="str">
        <f t="shared" si="130"/>
        <v>51 Skilled agricultural and related trades</v>
      </c>
      <c r="X132" s="27">
        <f t="shared" si="131"/>
        <v>7.1995863960928275E-2</v>
      </c>
      <c r="Y132" s="27">
        <f t="shared" si="131"/>
        <v>-3.4471569234960642E-3</v>
      </c>
      <c r="Z132" s="27">
        <f t="shared" si="131"/>
        <v>4.0825725982952088E-2</v>
      </c>
      <c r="AA132" s="27">
        <f t="shared" si="131"/>
        <v>0.10347910902303581</v>
      </c>
      <c r="AB132" s="27">
        <f t="shared" si="132"/>
        <v>0.1443048350059879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0.2717493677667342</v>
      </c>
      <c r="C133" s="27">
        <f t="shared" si="125"/>
        <v>-2.7843810158794593</v>
      </c>
      <c r="D133" s="27">
        <f t="shared" si="125"/>
        <v>-0.11545141547774307</v>
      </c>
      <c r="E133" s="27">
        <f t="shared" si="125"/>
        <v>-1.0176951650161516</v>
      </c>
      <c r="F133" s="27">
        <f t="shared" si="126"/>
        <v>-1.1331465804938947</v>
      </c>
      <c r="L133" t="str">
        <f t="shared" si="127"/>
        <v>52 Skilled metal, electrical and electronic trades</v>
      </c>
      <c r="M133" s="27">
        <f t="shared" si="128"/>
        <v>0.12597204824140462</v>
      </c>
      <c r="N133" s="27">
        <f t="shared" si="128"/>
        <v>-2.706827160167034</v>
      </c>
      <c r="O133" s="27">
        <f t="shared" si="128"/>
        <v>-0.31273649006704396</v>
      </c>
      <c r="P133" s="27">
        <f t="shared" si="128"/>
        <v>-1.111814036076483</v>
      </c>
      <c r="Q133" s="27">
        <f t="shared" si="129"/>
        <v>-1.424550526143527</v>
      </c>
      <c r="W133" t="str">
        <f t="shared" si="130"/>
        <v>52 Skilled metal, electrical and electronic trades</v>
      </c>
      <c r="X133" s="27">
        <f t="shared" si="131"/>
        <v>0.14577731952531542</v>
      </c>
      <c r="Y133" s="27">
        <f t="shared" si="131"/>
        <v>-7.7553855712427733E-2</v>
      </c>
      <c r="Z133" s="27">
        <f t="shared" si="131"/>
        <v>0.19728507458929778</v>
      </c>
      <c r="AA133" s="27">
        <f t="shared" si="131"/>
        <v>9.4118871060314857E-2</v>
      </c>
      <c r="AB133" s="27">
        <f t="shared" si="132"/>
        <v>0.29140394564961264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2.2774015326403347</v>
      </c>
      <c r="C134" s="27">
        <f t="shared" si="125"/>
        <v>-2.4906868420069017</v>
      </c>
      <c r="D134" s="27">
        <f t="shared" si="125"/>
        <v>-0.36980475462452489</v>
      </c>
      <c r="E134" s="27">
        <f t="shared" si="125"/>
        <v>-1.5511501784278305</v>
      </c>
      <c r="F134" s="27">
        <f t="shared" si="126"/>
        <v>-1.9209549330523554</v>
      </c>
      <c r="L134" t="str">
        <f t="shared" si="127"/>
        <v>53 Skilled construction and building trades</v>
      </c>
      <c r="M134" s="27">
        <f t="shared" si="128"/>
        <v>2.2841274415907478</v>
      </c>
      <c r="N134" s="27">
        <f t="shared" si="128"/>
        <v>-2.5234572348590856</v>
      </c>
      <c r="O134" s="27">
        <f t="shared" si="128"/>
        <v>-0.29660355142772765</v>
      </c>
      <c r="P134" s="27">
        <f t="shared" si="128"/>
        <v>-1.5578365060782193</v>
      </c>
      <c r="Q134" s="27">
        <f t="shared" si="129"/>
        <v>-1.854440057505947</v>
      </c>
      <c r="W134" t="str">
        <f t="shared" si="130"/>
        <v>53 Skilled construction and building trades</v>
      </c>
      <c r="X134" s="27">
        <f t="shared" si="131"/>
        <v>-6.7259089504141667E-3</v>
      </c>
      <c r="Y134" s="27">
        <f t="shared" si="131"/>
        <v>3.2770392852178337E-2</v>
      </c>
      <c r="Z134" s="27">
        <f t="shared" si="131"/>
        <v>-7.3201203196817513E-2</v>
      </c>
      <c r="AA134" s="27">
        <f t="shared" si="131"/>
        <v>6.6863276504172675E-3</v>
      </c>
      <c r="AB134" s="27">
        <f t="shared" si="132"/>
        <v>-6.6514875546400246E-2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-0.72795489267446989</v>
      </c>
      <c r="C135" s="27">
        <f t="shared" si="125"/>
        <v>2.1707101334766499E-2</v>
      </c>
      <c r="D135" s="27">
        <f t="shared" si="125"/>
        <v>0.12334977582552575</v>
      </c>
      <c r="E135" s="27">
        <f t="shared" si="125"/>
        <v>-0.18152441569154121</v>
      </c>
      <c r="F135" s="27">
        <f t="shared" si="126"/>
        <v>-5.8174639866015454E-2</v>
      </c>
      <c r="L135" t="str">
        <f t="shared" si="127"/>
        <v>54 Textiles, printing and other skilled trades</v>
      </c>
      <c r="M135" s="27">
        <f t="shared" si="128"/>
        <v>-0.47139623449973733</v>
      </c>
      <c r="N135" s="27">
        <f t="shared" si="128"/>
        <v>-0.28233541672411988</v>
      </c>
      <c r="O135" s="27">
        <f t="shared" si="128"/>
        <v>8.0245769473043183E-2</v>
      </c>
      <c r="P135" s="27">
        <f t="shared" si="128"/>
        <v>-0.18811354558988969</v>
      </c>
      <c r="Q135" s="27">
        <f t="shared" si="129"/>
        <v>-0.1078677761168465</v>
      </c>
      <c r="W135" t="str">
        <f t="shared" si="130"/>
        <v>54 Textiles, printing and other skilled trades</v>
      </c>
      <c r="X135" s="27">
        <f t="shared" si="131"/>
        <v>-0.25655865817474055</v>
      </c>
      <c r="Y135" s="27">
        <f t="shared" si="131"/>
        <v>0.30404251805888372</v>
      </c>
      <c r="Z135" s="27">
        <f t="shared" si="131"/>
        <v>4.310400635249545E-2</v>
      </c>
      <c r="AA135" s="27">
        <f t="shared" si="131"/>
        <v>6.5891298983413726E-3</v>
      </c>
      <c r="AB135" s="27">
        <f t="shared" si="132"/>
        <v>4.9693136250836822E-2</v>
      </c>
    </row>
    <row r="136" spans="1:28" x14ac:dyDescent="0.2">
      <c r="A136" t="str">
        <f t="shared" si="124"/>
        <v>61 Caring personal service occupations</v>
      </c>
      <c r="B136" s="27">
        <f t="shared" si="125"/>
        <v>1.0688344567468882</v>
      </c>
      <c r="C136" s="27">
        <f t="shared" si="125"/>
        <v>-0.9261513960701393</v>
      </c>
      <c r="D136" s="27">
        <f t="shared" si="125"/>
        <v>1.0669619983745342</v>
      </c>
      <c r="E136" s="27">
        <f t="shared" si="125"/>
        <v>2.1393096264811575</v>
      </c>
      <c r="F136" s="27">
        <f t="shared" si="126"/>
        <v>3.2062716248556917</v>
      </c>
      <c r="L136" t="str">
        <f t="shared" si="127"/>
        <v>61 Caring personal service occupations</v>
      </c>
      <c r="M136" s="27">
        <f t="shared" si="128"/>
        <v>0.12907223551792724</v>
      </c>
      <c r="N136" s="27">
        <f t="shared" si="128"/>
        <v>-0.16492423704578574</v>
      </c>
      <c r="O136" s="27">
        <f t="shared" si="128"/>
        <v>0.543213361552223</v>
      </c>
      <c r="P136" s="27">
        <f t="shared" si="128"/>
        <v>0.45576930069157839</v>
      </c>
      <c r="Q136" s="27">
        <f t="shared" si="129"/>
        <v>0.99898266224380139</v>
      </c>
      <c r="W136" t="str">
        <f t="shared" si="130"/>
        <v>61 Caring personal service occupations</v>
      </c>
      <c r="X136" s="27">
        <f t="shared" si="131"/>
        <v>0.93976222122896047</v>
      </c>
      <c r="Y136" s="27">
        <f t="shared" si="131"/>
        <v>-0.76122715902435445</v>
      </c>
      <c r="Z136" s="27">
        <f t="shared" si="131"/>
        <v>0.5237486368223081</v>
      </c>
      <c r="AA136" s="27">
        <f t="shared" si="131"/>
        <v>1.6835403257895756</v>
      </c>
      <c r="AB136" s="27">
        <f t="shared" si="132"/>
        <v>2.2072889626118837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-0.23677319545016751</v>
      </c>
      <c r="C137" s="27">
        <f t="shared" si="125"/>
        <v>-0.61599343826884212</v>
      </c>
      <c r="D137" s="27">
        <f t="shared" si="125"/>
        <v>-0.40093046635940954</v>
      </c>
      <c r="E137" s="27">
        <f t="shared" si="125"/>
        <v>3.2001183742758954E-2</v>
      </c>
      <c r="F137" s="27">
        <f t="shared" si="126"/>
        <v>-0.36892928261665059</v>
      </c>
      <c r="L137" t="str">
        <f t="shared" si="127"/>
        <v>62 Leisure, travel and related personal service occupations</v>
      </c>
      <c r="M137" s="27">
        <f t="shared" si="128"/>
        <v>8.4576169677560209E-2</v>
      </c>
      <c r="N137" s="27">
        <f t="shared" si="128"/>
        <v>-9.3508995393132066E-2</v>
      </c>
      <c r="O137" s="27">
        <f t="shared" si="128"/>
        <v>-2.7581608149368053E-2</v>
      </c>
      <c r="P137" s="27">
        <f t="shared" si="128"/>
        <v>9.3041479695025409E-2</v>
      </c>
      <c r="Q137" s="27">
        <f t="shared" si="129"/>
        <v>6.5459871545657355E-2</v>
      </c>
      <c r="W137" t="str">
        <f t="shared" si="130"/>
        <v>62 Leisure, travel and related personal service occupations</v>
      </c>
      <c r="X137" s="27">
        <f t="shared" si="131"/>
        <v>-0.32134936512773038</v>
      </c>
      <c r="Y137" s="27">
        <f t="shared" si="131"/>
        <v>-0.52248444287569118</v>
      </c>
      <c r="Z137" s="27">
        <f t="shared" si="131"/>
        <v>-0.37334885821005059</v>
      </c>
      <c r="AA137" s="27">
        <f t="shared" si="131"/>
        <v>-6.1040295952274448E-2</v>
      </c>
      <c r="AB137" s="27">
        <f t="shared" si="132"/>
        <v>-0.43438915416232504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-4.1239148657172597E-2</v>
      </c>
      <c r="C138" s="27">
        <f t="shared" si="125"/>
        <v>5.5056604340563697E-2</v>
      </c>
      <c r="D138" s="27">
        <f t="shared" si="125"/>
        <v>-7.2135172175387452E-2</v>
      </c>
      <c r="E138" s="27">
        <f t="shared" si="125"/>
        <v>2.4550850890867171E-2</v>
      </c>
      <c r="F138" s="27">
        <f t="shared" si="126"/>
        <v>-4.7584321284520281E-2</v>
      </c>
      <c r="L138" t="str">
        <f t="shared" si="127"/>
        <v>63 Community and civil enforcement occupations</v>
      </c>
      <c r="M138" s="27">
        <f t="shared" si="128"/>
        <v>-5.8981297352984352E-2</v>
      </c>
      <c r="N138" s="27">
        <f t="shared" si="128"/>
        <v>7.0208218012797252E-2</v>
      </c>
      <c r="O138" s="27">
        <f t="shared" si="128"/>
        <v>-0.10012730635481085</v>
      </c>
      <c r="P138" s="27">
        <f t="shared" si="128"/>
        <v>2.3516250395259924E-2</v>
      </c>
      <c r="Q138" s="27">
        <f t="shared" si="129"/>
        <v>-7.6611055959550922E-2</v>
      </c>
      <c r="W138" t="str">
        <f t="shared" si="130"/>
        <v>63 Community and civil enforcement occupations</v>
      </c>
      <c r="X138" s="27">
        <f t="shared" si="131"/>
        <v>1.7742148695811782E-2</v>
      </c>
      <c r="Y138" s="27">
        <f t="shared" si="131"/>
        <v>-1.5151613672233416E-2</v>
      </c>
      <c r="Z138" s="27">
        <f t="shared" si="131"/>
        <v>2.7992134179422812E-2</v>
      </c>
      <c r="AA138" s="27">
        <f t="shared" si="131"/>
        <v>1.0346004956074684E-3</v>
      </c>
      <c r="AB138" s="27">
        <f t="shared" si="132"/>
        <v>2.902673467503028E-2</v>
      </c>
    </row>
    <row r="139" spans="1:28" x14ac:dyDescent="0.2">
      <c r="A139" t="str">
        <f t="shared" si="124"/>
        <v>71 Sales occupations</v>
      </c>
      <c r="B139" s="27">
        <f t="shared" si="125"/>
        <v>-2.3869845117996142</v>
      </c>
      <c r="C139" s="27">
        <f t="shared" si="125"/>
        <v>-0.42425982100311543</v>
      </c>
      <c r="D139" s="27">
        <f t="shared" si="125"/>
        <v>-0.34949984470683049</v>
      </c>
      <c r="E139" s="27">
        <f t="shared" si="125"/>
        <v>-0.52632754016871885</v>
      </c>
      <c r="F139" s="27">
        <f t="shared" si="126"/>
        <v>-0.87582738487554934</v>
      </c>
      <c r="L139" t="str">
        <f t="shared" si="127"/>
        <v>71 Sales occupations</v>
      </c>
      <c r="M139" s="27">
        <f t="shared" si="128"/>
        <v>-0.41314607672213199</v>
      </c>
      <c r="N139" s="27">
        <f t="shared" si="128"/>
        <v>-0.12884667702470853</v>
      </c>
      <c r="O139" s="27">
        <f t="shared" si="128"/>
        <v>-5.8311474571263844E-2</v>
      </c>
      <c r="P139" s="27">
        <f t="shared" si="128"/>
        <v>-0.11294953526778428</v>
      </c>
      <c r="Q139" s="27">
        <f t="shared" si="129"/>
        <v>-0.17126100983904813</v>
      </c>
      <c r="W139" t="str">
        <f t="shared" si="130"/>
        <v>71 Sales occupations</v>
      </c>
      <c r="X139" s="27">
        <f t="shared" si="131"/>
        <v>-1.9738384350774396</v>
      </c>
      <c r="Y139" s="27">
        <f t="shared" si="131"/>
        <v>-0.29541314397837937</v>
      </c>
      <c r="Z139" s="27">
        <f t="shared" si="131"/>
        <v>-0.29118837013559151</v>
      </c>
      <c r="AA139" s="27">
        <f t="shared" si="131"/>
        <v>-0.41337800490093457</v>
      </c>
      <c r="AB139" s="27">
        <f t="shared" si="132"/>
        <v>-0.70456637503652608</v>
      </c>
    </row>
    <row r="140" spans="1:28" x14ac:dyDescent="0.2">
      <c r="A140" t="str">
        <f t="shared" si="124"/>
        <v>72 Customer service occupations</v>
      </c>
      <c r="B140" s="27">
        <f t="shared" si="125"/>
        <v>0.26397046111623279</v>
      </c>
      <c r="C140" s="27">
        <f t="shared" si="125"/>
        <v>0.11622884961926427</v>
      </c>
      <c r="D140" s="27">
        <f t="shared" si="125"/>
        <v>0.82222007047103318</v>
      </c>
      <c r="E140" s="27">
        <f t="shared" si="125"/>
        <v>0.85464719533110944</v>
      </c>
      <c r="F140" s="27">
        <f t="shared" si="126"/>
        <v>1.6768672658021426</v>
      </c>
      <c r="L140" t="str">
        <f t="shared" si="127"/>
        <v>72 Customer service occupations</v>
      </c>
      <c r="M140" s="27">
        <f t="shared" si="128"/>
        <v>-0.18255084272877298</v>
      </c>
      <c r="N140" s="27">
        <f t="shared" si="128"/>
        <v>0.29869417631991624</v>
      </c>
      <c r="O140" s="27">
        <f t="shared" si="128"/>
        <v>0.69169898297295695</v>
      </c>
      <c r="P140" s="27">
        <f t="shared" si="128"/>
        <v>0.51478923515447761</v>
      </c>
      <c r="Q140" s="27">
        <f t="shared" si="129"/>
        <v>1.2064882181274346</v>
      </c>
      <c r="W140" t="str">
        <f t="shared" si="130"/>
        <v>72 Customer service occupations</v>
      </c>
      <c r="X140" s="27">
        <f t="shared" si="131"/>
        <v>0.44652130384500532</v>
      </c>
      <c r="Y140" s="27">
        <f t="shared" si="131"/>
        <v>-0.18246532670064841</v>
      </c>
      <c r="Z140" s="27">
        <f t="shared" si="131"/>
        <v>0.13052108749807845</v>
      </c>
      <c r="AA140" s="27">
        <f t="shared" si="131"/>
        <v>0.33985796017663983</v>
      </c>
      <c r="AB140" s="27">
        <f t="shared" si="132"/>
        <v>0.47037904767471828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-0.49057704846366335</v>
      </c>
      <c r="C141" s="27">
        <f t="shared" si="125"/>
        <v>-1.7306479784970019</v>
      </c>
      <c r="D141" s="27">
        <f t="shared" si="125"/>
        <v>0.58406084336034958</v>
      </c>
      <c r="E141" s="27">
        <f t="shared" si="125"/>
        <v>-0.76228566697541389</v>
      </c>
      <c r="F141" s="27">
        <f t="shared" si="126"/>
        <v>-0.17822482361506431</v>
      </c>
      <c r="L141" t="str">
        <f t="shared" si="127"/>
        <v>81 Process, plant and machine operatives</v>
      </c>
      <c r="M141" s="27">
        <f t="shared" si="128"/>
        <v>-0.58192130475734416</v>
      </c>
      <c r="N141" s="27">
        <f t="shared" si="128"/>
        <v>-1.4033659802057112</v>
      </c>
      <c r="O141" s="27">
        <f t="shared" si="128"/>
        <v>0.16135380553344447</v>
      </c>
      <c r="P141" s="27">
        <f t="shared" si="128"/>
        <v>-0.7930294203124264</v>
      </c>
      <c r="Q141" s="27">
        <f t="shared" si="129"/>
        <v>-0.63167561477898193</v>
      </c>
      <c r="W141" t="str">
        <f t="shared" si="130"/>
        <v>81 Process, plant and machine operatives</v>
      </c>
      <c r="X141" s="27">
        <f t="shared" si="131"/>
        <v>9.1344256293698134E-2</v>
      </c>
      <c r="Y141" s="27">
        <f t="shared" si="131"/>
        <v>-0.32728199829127558</v>
      </c>
      <c r="Z141" s="27">
        <f t="shared" si="131"/>
        <v>0.42270703782689489</v>
      </c>
      <c r="AA141" s="27">
        <f t="shared" si="131"/>
        <v>3.0743753336985424E-2</v>
      </c>
      <c r="AB141" s="27">
        <f t="shared" si="132"/>
        <v>0.45345079116388032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2.3925741988917739</v>
      </c>
      <c r="C142" s="27">
        <f t="shared" si="125"/>
        <v>-2.0486921447725308</v>
      </c>
      <c r="D142" s="27">
        <f t="shared" si="125"/>
        <v>0.91343528370884997</v>
      </c>
      <c r="E142" s="27">
        <f t="shared" si="125"/>
        <v>0.20714849753797537</v>
      </c>
      <c r="F142" s="27">
        <f t="shared" si="126"/>
        <v>1.1205837812468253</v>
      </c>
      <c r="L142" t="str">
        <f t="shared" si="127"/>
        <v>82 Transport and mobile machine drivers and operatives</v>
      </c>
      <c r="M142" s="27">
        <f t="shared" si="128"/>
        <v>2.2962793236675427</v>
      </c>
      <c r="N142" s="27">
        <f t="shared" si="128"/>
        <v>-1.918784815862244</v>
      </c>
      <c r="O142" s="27">
        <f t="shared" si="128"/>
        <v>0.6618718253680651</v>
      </c>
      <c r="P142" s="27">
        <f t="shared" si="128"/>
        <v>7.4014582951853924E-2</v>
      </c>
      <c r="Q142" s="27">
        <f t="shared" si="129"/>
        <v>0.73588640831991903</v>
      </c>
      <c r="W142" t="str">
        <f t="shared" si="130"/>
        <v>82 Transport and mobile machine drivers and operatives</v>
      </c>
      <c r="X142" s="27">
        <f t="shared" si="131"/>
        <v>9.6294875224235299E-2</v>
      </c>
      <c r="Y142" s="27">
        <f t="shared" si="131"/>
        <v>-0.12990732891028156</v>
      </c>
      <c r="Z142" s="27">
        <f t="shared" si="131"/>
        <v>0.25156345834078941</v>
      </c>
      <c r="AA142" s="27">
        <f t="shared" si="131"/>
        <v>0.13313391458613155</v>
      </c>
      <c r="AB142" s="27">
        <f t="shared" si="132"/>
        <v>0.38469737292692097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-0.73213909907339492</v>
      </c>
      <c r="C143" s="27">
        <f t="shared" si="125"/>
        <v>-0.91565254584084066</v>
      </c>
      <c r="D143" s="27">
        <f t="shared" si="125"/>
        <v>4.1793872185241474</v>
      </c>
      <c r="E143" s="27">
        <f t="shared" si="125"/>
        <v>1.0624891719224951</v>
      </c>
      <c r="F143" s="27">
        <f t="shared" si="126"/>
        <v>5.2418763904466426</v>
      </c>
      <c r="L143" t="str">
        <f t="shared" si="127"/>
        <v>91 Elementary trades and related occupations</v>
      </c>
      <c r="M143" s="27">
        <f t="shared" si="128"/>
        <v>-0.48404495161528072</v>
      </c>
      <c r="N143" s="27">
        <f t="shared" si="128"/>
        <v>-0.58453255324163056</v>
      </c>
      <c r="O143" s="27">
        <f t="shared" si="128"/>
        <v>1.6173431660794604</v>
      </c>
      <c r="P143" s="27">
        <f t="shared" si="128"/>
        <v>0.39783494457364998</v>
      </c>
      <c r="Q143" s="27">
        <f t="shared" si="129"/>
        <v>2.0151781106531104</v>
      </c>
      <c r="W143" t="str">
        <f t="shared" si="130"/>
        <v>91 Elementary trades and related occupations</v>
      </c>
      <c r="X143" s="27">
        <f t="shared" si="131"/>
        <v>-0.24809414745810177</v>
      </c>
      <c r="Y143" s="27">
        <f t="shared" si="131"/>
        <v>-0.33111999259920744</v>
      </c>
      <c r="Z143" s="27">
        <f t="shared" si="131"/>
        <v>2.5620440524446613</v>
      </c>
      <c r="AA143" s="27">
        <f t="shared" si="131"/>
        <v>0.66465422734887314</v>
      </c>
      <c r="AB143" s="27">
        <f t="shared" si="132"/>
        <v>3.226698279793534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-0.22247838974723777</v>
      </c>
      <c r="C144" s="27">
        <f t="shared" si="125"/>
        <v>-2.8198380849153075</v>
      </c>
      <c r="D144" s="27">
        <f t="shared" si="125"/>
        <v>-2.5722135917029476</v>
      </c>
      <c r="E144" s="27">
        <f t="shared" si="125"/>
        <v>-2.143655032451349</v>
      </c>
      <c r="F144" s="27">
        <f t="shared" si="126"/>
        <v>-4.7158686241542966</v>
      </c>
      <c r="L144" t="str">
        <f t="shared" si="127"/>
        <v>92 Elementary administration and service occupations</v>
      </c>
      <c r="M144" s="27">
        <f t="shared" si="128"/>
        <v>-0.92436014006027456</v>
      </c>
      <c r="N144" s="27">
        <f t="shared" si="128"/>
        <v>-0.8919643622317448</v>
      </c>
      <c r="O144" s="27">
        <f t="shared" si="128"/>
        <v>-0.120358394417309</v>
      </c>
      <c r="P144" s="27">
        <f t="shared" si="128"/>
        <v>-0.88635084210893211</v>
      </c>
      <c r="Q144" s="27">
        <f t="shared" si="129"/>
        <v>-1.0067092365262411</v>
      </c>
      <c r="W144" t="str">
        <f t="shared" si="130"/>
        <v>92 Elementary administration and service occupations</v>
      </c>
      <c r="X144" s="27">
        <f t="shared" si="131"/>
        <v>0.70188175031296574</v>
      </c>
      <c r="Y144" s="27">
        <f t="shared" si="131"/>
        <v>-1.9278737226835609</v>
      </c>
      <c r="Z144" s="27">
        <f t="shared" si="131"/>
        <v>-2.4518551972856226</v>
      </c>
      <c r="AA144" s="27">
        <f t="shared" si="131"/>
        <v>-1.2573041903424134</v>
      </c>
      <c r="AB144" s="27">
        <f t="shared" si="132"/>
        <v>-3.709159387628036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14.220000000000027</v>
      </c>
      <c r="C146" s="29">
        <f t="shared" ref="C146" si="133">D35-C35</f>
        <v>-9.0550000000001774</v>
      </c>
      <c r="D146" s="29">
        <f>E35-D35</f>
        <v>11.215000000000032</v>
      </c>
      <c r="E146" s="29">
        <f>F35-E35</f>
        <v>11.727000000000032</v>
      </c>
      <c r="F146" s="29">
        <f t="shared" ref="F146" si="134">F35-D35</f>
        <v>22.942000000000064</v>
      </c>
      <c r="L146" s="24" t="str">
        <f>L35</f>
        <v>All occupations</v>
      </c>
      <c r="M146" s="29">
        <f>N35-M35</f>
        <v>8.1386763657585277</v>
      </c>
      <c r="N146" s="29">
        <f t="shared" ref="N146" si="135">O35-N35</f>
        <v>-7.2180050767356363</v>
      </c>
      <c r="O146" s="29">
        <f>P35-O35</f>
        <v>5.5516710258213493</v>
      </c>
      <c r="P146" s="29">
        <f>Q35-P35</f>
        <v>4.2865640149883575</v>
      </c>
      <c r="Q146" s="29">
        <f t="shared" ref="Q146" si="136">Q35-O35</f>
        <v>9.8382350408097068</v>
      </c>
      <c r="W146" s="24" t="str">
        <f>W35</f>
        <v>All occupations</v>
      </c>
      <c r="X146" s="29">
        <f>Y35-X35</f>
        <v>6.081323634241329</v>
      </c>
      <c r="Y146" s="29">
        <f t="shared" ref="Y146" si="137">Z35-Y35</f>
        <v>-1.8369949232643705</v>
      </c>
      <c r="Z146" s="29">
        <f>AA35-Z35</f>
        <v>5.6633289741785688</v>
      </c>
      <c r="AA146" s="29">
        <f>AB35-AA35</f>
        <v>7.4404359850115611</v>
      </c>
      <c r="AB146" s="29">
        <f t="shared" ref="AB146" si="138">AB35-Z35</f>
        <v>13.10376495919013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18.564461207307271</v>
      </c>
      <c r="C153" s="11">
        <f t="shared" ref="C153:F153" si="143">C8</f>
        <v>21.655196509733255</v>
      </c>
      <c r="D153" s="11">
        <f t="shared" si="143"/>
        <v>22.22461695010152</v>
      </c>
      <c r="E153" s="11">
        <f t="shared" si="143"/>
        <v>20.277129586905595</v>
      </c>
      <c r="F153" s="11">
        <f t="shared" si="143"/>
        <v>22.226026945979044</v>
      </c>
      <c r="H153" s="40">
        <f>IF(D$151-B$151 &lt;&gt; 0,(EXP(LN(D153/B153)/(D$151-B$151))-1)*100,0)</f>
        <v>3.6645787020646026</v>
      </c>
      <c r="I153" s="40">
        <f>IF(F$151-D$151 &lt;&gt; 0,(EXP(LN(F153/D153)/(F$151-D$151))-1)*100,0)</f>
        <v>4.2294066291415078E-4</v>
      </c>
      <c r="L153" s="10" t="str">
        <f>L8</f>
        <v>11 Corporate managers and directors</v>
      </c>
      <c r="M153" s="11">
        <f>M8</f>
        <v>13.229618361254923</v>
      </c>
      <c r="N153" s="11">
        <f t="shared" ref="N153:Q153" si="144">N8</f>
        <v>14.930641260889795</v>
      </c>
      <c r="O153" s="11">
        <f t="shared" si="144"/>
        <v>15.126875291833521</v>
      </c>
      <c r="P153" s="11">
        <f t="shared" si="144"/>
        <v>13.273973628014948</v>
      </c>
      <c r="Q153" s="11">
        <f t="shared" si="144"/>
        <v>13.944117642202343</v>
      </c>
      <c r="S153" s="40">
        <f>IF(O$151-M$151 &lt;&gt; 0,(EXP(LN(O153/M153)/(O$151-M$151))-1)*100,0)</f>
        <v>2.7165400676952389</v>
      </c>
      <c r="T153" s="40">
        <f>IF(Q$151-O$151 &lt;&gt; 0,(EXP(LN(Q153/O153)/(Q$151-O$151))-1)*100,0)</f>
        <v>-0.54129792465281712</v>
      </c>
      <c r="W153" s="10" t="str">
        <f>W8</f>
        <v>11 Corporate managers and directors</v>
      </c>
      <c r="X153" s="11">
        <f>X8</f>
        <v>5.3348428460523625</v>
      </c>
      <c r="Y153" s="11">
        <f t="shared" ref="Y153:AB153" si="145">Y8</f>
        <v>6.7245552488434637</v>
      </c>
      <c r="Z153" s="11">
        <f t="shared" si="145"/>
        <v>7.0977416582679851</v>
      </c>
      <c r="AA153" s="11">
        <f t="shared" si="145"/>
        <v>7.0031559588906438</v>
      </c>
      <c r="AB153" s="11">
        <f t="shared" si="145"/>
        <v>8.2819093037767146</v>
      </c>
      <c r="AD153" s="40">
        <f>IF(Z$151-X$151 &lt;&gt; 0,(EXP(LN(Z153/X153)/(Z$151-X$151))-1)*100,0)</f>
        <v>5.8765329766909957</v>
      </c>
      <c r="AE153" s="40">
        <f>IF(AB$151-Z$151 &lt;&gt; 0,(EXP(LN(AB153/Z153)/(AB$151-Z$151))-1)*100,0)</f>
        <v>1.033954594565456</v>
      </c>
    </row>
    <row r="154" spans="1:31" x14ac:dyDescent="0.2">
      <c r="A154" s="10" t="str">
        <f t="shared" si="142"/>
        <v>12 Other managers and proprietors</v>
      </c>
      <c r="B154" s="11">
        <f t="shared" si="142"/>
        <v>8.2555883253936582</v>
      </c>
      <c r="C154" s="11">
        <f t="shared" ref="C154:F178" si="146">C9</f>
        <v>8.6480577875744444</v>
      </c>
      <c r="D154" s="11">
        <f t="shared" si="146"/>
        <v>8.9924499379329728</v>
      </c>
      <c r="E154" s="11">
        <f t="shared" si="146"/>
        <v>9.3834042479575164</v>
      </c>
      <c r="F154" s="11">
        <f t="shared" si="146"/>
        <v>10.645657537669418</v>
      </c>
      <c r="H154" s="40">
        <f t="shared" ref="H154:H177" si="147">IF(D$151-B$151 &lt;&gt; 0,(EXP(LN(D154/B154)/(D$151-B$151))-1)*100,0)</f>
        <v>1.7246021781983201</v>
      </c>
      <c r="I154" s="40">
        <f t="shared" ref="I154:I180" si="148">IF(F$151-D$151 &lt;&gt; 0,(EXP(LN(F154/D154)/(F$151-D$151))-1)*100,0)</f>
        <v>1.1314647619739659</v>
      </c>
      <c r="L154" s="10" t="str">
        <f t="shared" ref="L154:Q154" si="149">L9</f>
        <v>12 Other managers and proprietors</v>
      </c>
      <c r="M154" s="11">
        <f t="shared" si="149"/>
        <v>4.9613489616309501</v>
      </c>
      <c r="N154" s="11">
        <f t="shared" si="149"/>
        <v>5.330485372149778</v>
      </c>
      <c r="O154" s="11">
        <f t="shared" si="149"/>
        <v>5.0234273149633237</v>
      </c>
      <c r="P154" s="11">
        <f t="shared" si="149"/>
        <v>5.7283950031309061</v>
      </c>
      <c r="Q154" s="11">
        <f t="shared" si="149"/>
        <v>6.4721993294615396</v>
      </c>
      <c r="S154" s="40">
        <f t="shared" ref="S154:S177" si="150">IF(O$151-M$151 &lt;&gt; 0,(EXP(LN(O154/M154)/(O$151-M$151))-1)*100,0)</f>
        <v>0.24900472271234264</v>
      </c>
      <c r="T154" s="40">
        <f t="shared" ref="T154:T177" si="151">IF(Q$151-O$151 &lt;&gt; 0,(EXP(LN(Q154/O154)/(Q$151-O$151))-1)*100,0)</f>
        <v>1.7037072984513957</v>
      </c>
      <c r="W154" s="10" t="str">
        <f t="shared" ref="W154:AB154" si="152">W9</f>
        <v>12 Other managers and proprietors</v>
      </c>
      <c r="X154" s="11">
        <f t="shared" si="152"/>
        <v>3.2942393637627236</v>
      </c>
      <c r="Y154" s="11">
        <f t="shared" si="152"/>
        <v>3.31757241542467</v>
      </c>
      <c r="Z154" s="11">
        <f t="shared" si="152"/>
        <v>3.9690226229696406</v>
      </c>
      <c r="AA154" s="11">
        <f t="shared" si="152"/>
        <v>3.6550092448266303</v>
      </c>
      <c r="AB154" s="11">
        <f t="shared" si="152"/>
        <v>4.1734582082078768</v>
      </c>
      <c r="AD154" s="40">
        <f t="shared" ref="AD154:AD177" si="153">IF(Z$151-X$151 &lt;&gt; 0,(EXP(LN(Z154/X154)/(Z$151-X$151))-1)*100,0)</f>
        <v>3.7972110201758058</v>
      </c>
      <c r="AE154" s="40">
        <f t="shared" ref="AE154:AE177" si="154">IF(AB$151-Z$151 &lt;&gt; 0,(EXP(LN(AB154/Z154)/(AB$151-Z$151))-1)*100,0)</f>
        <v>0.33539536210680509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15.184919727182494</v>
      </c>
      <c r="C155" s="11">
        <f t="shared" si="146"/>
        <v>17.7706067457177</v>
      </c>
      <c r="D155" s="11">
        <f t="shared" si="146"/>
        <v>18.689573287220991</v>
      </c>
      <c r="E155" s="11">
        <f t="shared" si="146"/>
        <v>22.861695592133191</v>
      </c>
      <c r="F155" s="11">
        <f t="shared" si="146"/>
        <v>25.954180257594729</v>
      </c>
      <c r="H155" s="40">
        <f t="shared" si="147"/>
        <v>4.2407139178015196</v>
      </c>
      <c r="I155" s="40">
        <f t="shared" si="148"/>
        <v>2.2132495129088658</v>
      </c>
      <c r="L155" s="10" t="str">
        <f t="shared" ref="L155:Q155" si="155">L10</f>
        <v>21 Science, research, engineering and technology professionals</v>
      </c>
      <c r="M155" s="11">
        <f t="shared" si="155"/>
        <v>12.731325296488766</v>
      </c>
      <c r="N155" s="11">
        <f t="shared" si="155"/>
        <v>15.058311872141212</v>
      </c>
      <c r="O155" s="11">
        <f t="shared" si="155"/>
        <v>15.293144690769129</v>
      </c>
      <c r="P155" s="11">
        <f t="shared" si="155"/>
        <v>18.244394164413283</v>
      </c>
      <c r="Q155" s="11">
        <f t="shared" si="155"/>
        <v>20.208049963531952</v>
      </c>
      <c r="S155" s="40">
        <f t="shared" si="150"/>
        <v>3.7348388270121546</v>
      </c>
      <c r="T155" s="40">
        <f t="shared" si="151"/>
        <v>1.8752077295247638</v>
      </c>
      <c r="W155" s="10" t="str">
        <f t="shared" ref="W155:AB155" si="156">W10</f>
        <v>21 Science, research, engineering and technology professionals</v>
      </c>
      <c r="X155" s="11">
        <f t="shared" si="156"/>
        <v>2.4535944306937534</v>
      </c>
      <c r="Y155" s="11">
        <f t="shared" si="156"/>
        <v>2.7122948735765</v>
      </c>
      <c r="Z155" s="11">
        <f t="shared" si="156"/>
        <v>3.3964285964518921</v>
      </c>
      <c r="AA155" s="11">
        <f t="shared" si="156"/>
        <v>4.6173014277199167</v>
      </c>
      <c r="AB155" s="11">
        <f t="shared" si="156"/>
        <v>5.7461302940627172</v>
      </c>
      <c r="AD155" s="40">
        <f t="shared" si="153"/>
        <v>6.7195394376682316</v>
      </c>
      <c r="AE155" s="40">
        <f t="shared" si="154"/>
        <v>3.5675093093850752</v>
      </c>
    </row>
    <row r="156" spans="1:31" x14ac:dyDescent="0.2">
      <c r="A156" s="10" t="str">
        <f t="shared" si="142"/>
        <v>22 Health professionals</v>
      </c>
      <c r="B156" s="11">
        <f t="shared" si="142"/>
        <v>14.985582510623903</v>
      </c>
      <c r="C156" s="11">
        <f t="shared" si="146"/>
        <v>17.946938859403133</v>
      </c>
      <c r="D156" s="11">
        <f t="shared" si="146"/>
        <v>17.695809247065721</v>
      </c>
      <c r="E156" s="11">
        <f t="shared" si="146"/>
        <v>17.434430409929103</v>
      </c>
      <c r="F156" s="11">
        <f t="shared" si="146"/>
        <v>18.691030356477619</v>
      </c>
      <c r="H156" s="40">
        <f t="shared" si="147"/>
        <v>3.3806741228584958</v>
      </c>
      <c r="I156" s="40">
        <f t="shared" si="148"/>
        <v>0.36543879098223098</v>
      </c>
      <c r="L156" s="10" t="str">
        <f t="shared" ref="L156:Q156" si="157">L11</f>
        <v>22 Health professionals</v>
      </c>
      <c r="M156" s="11">
        <f t="shared" si="157"/>
        <v>3.5223762888601917</v>
      </c>
      <c r="N156" s="11">
        <f t="shared" si="157"/>
        <v>4.2891517457408375</v>
      </c>
      <c r="O156" s="11">
        <f t="shared" si="157"/>
        <v>4.5644262266086129</v>
      </c>
      <c r="P156" s="11">
        <f t="shared" si="157"/>
        <v>4.4892456560374416</v>
      </c>
      <c r="Q156" s="11">
        <f t="shared" si="157"/>
        <v>4.7673522424613708</v>
      </c>
      <c r="S156" s="40">
        <f t="shared" si="150"/>
        <v>5.319815255392446</v>
      </c>
      <c r="T156" s="40">
        <f t="shared" si="151"/>
        <v>0.2904091987319557</v>
      </c>
      <c r="W156" s="10" t="str">
        <f t="shared" ref="W156:AB156" si="158">W11</f>
        <v>22 Health professionals</v>
      </c>
      <c r="X156" s="11">
        <f t="shared" si="158"/>
        <v>11.463206221763727</v>
      </c>
      <c r="Y156" s="11">
        <f t="shared" si="158"/>
        <v>13.657787113662256</v>
      </c>
      <c r="Z156" s="11">
        <f t="shared" si="158"/>
        <v>13.131383020457097</v>
      </c>
      <c r="AA156" s="11">
        <f t="shared" si="158"/>
        <v>12.945184753891628</v>
      </c>
      <c r="AB156" s="11">
        <f t="shared" si="158"/>
        <v>13.923678114016228</v>
      </c>
      <c r="AD156" s="40">
        <f t="shared" si="153"/>
        <v>2.7545053062356883</v>
      </c>
      <c r="AE156" s="40">
        <f t="shared" si="154"/>
        <v>0.39133597206242321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11.975747397710139</v>
      </c>
      <c r="C157" s="11">
        <f t="shared" si="146"/>
        <v>12.866779064056455</v>
      </c>
      <c r="D157" s="11">
        <f t="shared" si="146"/>
        <v>13.592160174947555</v>
      </c>
      <c r="E157" s="11">
        <f t="shared" si="146"/>
        <v>13.434184815501533</v>
      </c>
      <c r="F157" s="11">
        <f t="shared" si="146"/>
        <v>14.507272906788396</v>
      </c>
      <c r="H157" s="40">
        <f t="shared" si="147"/>
        <v>2.5645246031487545</v>
      </c>
      <c r="I157" s="40">
        <f t="shared" si="148"/>
        <v>0.43532435989404039</v>
      </c>
      <c r="L157" s="10" t="str">
        <f t="shared" ref="L157:Q157" si="159">L12</f>
        <v>23 Teaching and other educational professionals</v>
      </c>
      <c r="M157" s="11">
        <f t="shared" si="159"/>
        <v>4.018374514217709</v>
      </c>
      <c r="N157" s="11">
        <f t="shared" si="159"/>
        <v>4.1035148507917754</v>
      </c>
      <c r="O157" s="11">
        <f t="shared" si="159"/>
        <v>4.3921044145346455</v>
      </c>
      <c r="P157" s="11">
        <f t="shared" si="159"/>
        <v>4.4476282131088727</v>
      </c>
      <c r="Q157" s="11">
        <f t="shared" si="159"/>
        <v>4.6853643281937494</v>
      </c>
      <c r="S157" s="40">
        <f t="shared" si="150"/>
        <v>1.794531775034347</v>
      </c>
      <c r="T157" s="40">
        <f t="shared" si="151"/>
        <v>0.43183104645085901</v>
      </c>
      <c r="W157" s="10" t="str">
        <f t="shared" ref="W157:AB157" si="160">W12</f>
        <v>23 Teaching and other educational professionals</v>
      </c>
      <c r="X157" s="11">
        <f t="shared" si="160"/>
        <v>7.9573728834924298</v>
      </c>
      <c r="Y157" s="11">
        <f t="shared" si="160"/>
        <v>8.7632642132646907</v>
      </c>
      <c r="Z157" s="11">
        <f t="shared" si="160"/>
        <v>9.2000557604128854</v>
      </c>
      <c r="AA157" s="11">
        <f t="shared" si="160"/>
        <v>8.9865566023926498</v>
      </c>
      <c r="AB157" s="11">
        <f t="shared" si="160"/>
        <v>9.8219085785946429</v>
      </c>
      <c r="AD157" s="40">
        <f t="shared" si="153"/>
        <v>2.9447373697083057</v>
      </c>
      <c r="AE157" s="40">
        <f t="shared" si="154"/>
        <v>0.43699146719760051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14.55060858287781</v>
      </c>
      <c r="C158" s="11">
        <f t="shared" si="146"/>
        <v>17.310778213095599</v>
      </c>
      <c r="D158" s="11">
        <f t="shared" si="146"/>
        <v>18.975118361125418</v>
      </c>
      <c r="E158" s="11">
        <f t="shared" si="146"/>
        <v>19.956952582107583</v>
      </c>
      <c r="F158" s="11">
        <f t="shared" si="146"/>
        <v>22.433808703693096</v>
      </c>
      <c r="H158" s="40">
        <f t="shared" si="147"/>
        <v>5.4534195158000287</v>
      </c>
      <c r="I158" s="40">
        <f t="shared" si="148"/>
        <v>1.1225240605611475</v>
      </c>
      <c r="L158" s="10" t="str">
        <f t="shared" ref="L158:Q158" si="161">L13</f>
        <v>24 Business, media and public service professionals</v>
      </c>
      <c r="M158" s="11">
        <f t="shared" si="161"/>
        <v>8.7054299035504386</v>
      </c>
      <c r="N158" s="11">
        <f t="shared" si="161"/>
        <v>9.9712352828373376</v>
      </c>
      <c r="O158" s="11">
        <f t="shared" si="161"/>
        <v>10.934748154387687</v>
      </c>
      <c r="P158" s="11">
        <f t="shared" si="161"/>
        <v>11.635640790722423</v>
      </c>
      <c r="Q158" s="11">
        <f t="shared" si="161"/>
        <v>12.654864938950979</v>
      </c>
      <c r="S158" s="40">
        <f t="shared" si="150"/>
        <v>4.6655385468425736</v>
      </c>
      <c r="T158" s="40">
        <f t="shared" si="151"/>
        <v>0.97873255439351325</v>
      </c>
      <c r="W158" s="10" t="str">
        <f t="shared" ref="W158:AB158" si="162">W13</f>
        <v>24 Business, media and public service professionals</v>
      </c>
      <c r="X158" s="11">
        <f t="shared" si="162"/>
        <v>5.8451786793273532</v>
      </c>
      <c r="Y158" s="11">
        <f t="shared" si="162"/>
        <v>7.3395429302582409</v>
      </c>
      <c r="Z158" s="11">
        <f t="shared" si="162"/>
        <v>8.0403702067377498</v>
      </c>
      <c r="AA158" s="11">
        <f t="shared" si="162"/>
        <v>8.3213117913851669</v>
      </c>
      <c r="AB158" s="11">
        <f t="shared" si="162"/>
        <v>9.7789437647421202</v>
      </c>
      <c r="AD158" s="40">
        <f t="shared" si="153"/>
        <v>6.5848923321551789</v>
      </c>
      <c r="AE158" s="40">
        <f t="shared" si="154"/>
        <v>1.3135951828137538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4.6678499848945165</v>
      </c>
      <c r="C159" s="11">
        <f t="shared" si="146"/>
        <v>5.4624334818522229</v>
      </c>
      <c r="D159" s="11">
        <f t="shared" si="146"/>
        <v>5.9024442707529099</v>
      </c>
      <c r="E159" s="11">
        <f t="shared" si="146"/>
        <v>5.5193508724904046</v>
      </c>
      <c r="F159" s="11">
        <f t="shared" si="146"/>
        <v>5.8847869518241467</v>
      </c>
      <c r="H159" s="40">
        <f t="shared" si="147"/>
        <v>4.8052410073510687</v>
      </c>
      <c r="I159" s="40">
        <f t="shared" si="148"/>
        <v>-1.9971406386776192E-2</v>
      </c>
      <c r="L159" s="10" t="str">
        <f t="shared" ref="L159:Q159" si="163">L14</f>
        <v>31 Science, engineering and technology associate professionals</v>
      </c>
      <c r="M159" s="11">
        <f t="shared" si="163"/>
        <v>3.5913302651322332</v>
      </c>
      <c r="N159" s="11">
        <f t="shared" si="163"/>
        <v>4.347118627678535</v>
      </c>
      <c r="O159" s="11">
        <f t="shared" si="163"/>
        <v>4.5206801230152811</v>
      </c>
      <c r="P159" s="11">
        <f t="shared" si="163"/>
        <v>4.0495148849941796</v>
      </c>
      <c r="Q159" s="11">
        <f t="shared" si="163"/>
        <v>4.1467806700712631</v>
      </c>
      <c r="S159" s="40">
        <f t="shared" si="150"/>
        <v>4.7103681485866522</v>
      </c>
      <c r="T159" s="40">
        <f t="shared" si="151"/>
        <v>-0.57388138129894628</v>
      </c>
      <c r="W159" s="10" t="str">
        <f t="shared" ref="W159:AB159" si="164">W14</f>
        <v>31 Science, engineering and technology associate professionals</v>
      </c>
      <c r="X159" s="11">
        <f t="shared" si="164"/>
        <v>1.0765197197622953</v>
      </c>
      <c r="Y159" s="11">
        <f t="shared" si="164"/>
        <v>1.1153148541736841</v>
      </c>
      <c r="Z159" s="11">
        <f t="shared" si="164"/>
        <v>1.3817641477376321</v>
      </c>
      <c r="AA159" s="11">
        <f t="shared" si="164"/>
        <v>1.4698359874962257</v>
      </c>
      <c r="AB159" s="11">
        <f t="shared" si="164"/>
        <v>1.7380062817528903</v>
      </c>
      <c r="AD159" s="40">
        <f t="shared" si="153"/>
        <v>5.1192820513205284</v>
      </c>
      <c r="AE159" s="40">
        <f t="shared" si="154"/>
        <v>1.5409357803548573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6.2544452394946584</v>
      </c>
      <c r="C160" s="11">
        <f t="shared" si="146"/>
        <v>7.2561948045322175</v>
      </c>
      <c r="D160" s="11">
        <f t="shared" si="146"/>
        <v>7.2966238408520558</v>
      </c>
      <c r="E160" s="11">
        <f t="shared" si="146"/>
        <v>11.686270097730604</v>
      </c>
      <c r="F160" s="11">
        <f t="shared" si="146"/>
        <v>13.829841131842937</v>
      </c>
      <c r="H160" s="40">
        <f t="shared" si="147"/>
        <v>3.1303834929738539</v>
      </c>
      <c r="I160" s="40">
        <f t="shared" si="148"/>
        <v>4.3549406842436911</v>
      </c>
      <c r="L160" s="10" t="str">
        <f t="shared" ref="L160:Q160" si="165">L15</f>
        <v>32 Health and social care associate professionals</v>
      </c>
      <c r="M160" s="11">
        <f t="shared" si="165"/>
        <v>1.4554431198540838</v>
      </c>
      <c r="N160" s="11">
        <f t="shared" si="165"/>
        <v>1.5558238891365481</v>
      </c>
      <c r="O160" s="11">
        <f t="shared" si="165"/>
        <v>1.637434104532532</v>
      </c>
      <c r="P160" s="11">
        <f t="shared" si="165"/>
        <v>2.1835517303191709</v>
      </c>
      <c r="Q160" s="11">
        <f t="shared" si="165"/>
        <v>2.4220698432165437</v>
      </c>
      <c r="S160" s="40">
        <f t="shared" si="150"/>
        <v>2.3843833301024686</v>
      </c>
      <c r="T160" s="40">
        <f>IF(Q$151-O$151 &lt;&gt; 0,(EXP(LN(Q160/O160)/(Q$151-O$151))-1)*100,0)</f>
        <v>2.6443042693353513</v>
      </c>
      <c r="W160" s="10" t="str">
        <f t="shared" ref="W160:AB160" si="166">W15</f>
        <v>32 Health and social care associate professionals</v>
      </c>
      <c r="X160" s="11">
        <f t="shared" si="166"/>
        <v>4.7990021196405728</v>
      </c>
      <c r="Y160" s="11">
        <f t="shared" si="166"/>
        <v>5.7003709153956699</v>
      </c>
      <c r="Z160" s="11">
        <f t="shared" si="166"/>
        <v>5.6591897363195232</v>
      </c>
      <c r="AA160" s="11">
        <f t="shared" si="166"/>
        <v>9.5027183674114326</v>
      </c>
      <c r="AB160" s="11">
        <f t="shared" si="166"/>
        <v>11.407771288626392</v>
      </c>
      <c r="AD160" s="40">
        <f t="shared" si="153"/>
        <v>3.3524229778267189</v>
      </c>
      <c r="AE160" s="40">
        <f t="shared" si="154"/>
        <v>4.7843531365393988</v>
      </c>
    </row>
    <row r="161" spans="1:31" x14ac:dyDescent="0.2">
      <c r="A161" s="10" t="str">
        <f t="shared" si="142"/>
        <v>33 Protective service occupations</v>
      </c>
      <c r="B161" s="11">
        <f t="shared" si="142"/>
        <v>3.3408855361221748</v>
      </c>
      <c r="C161" s="11">
        <f t="shared" si="146"/>
        <v>3.398356123699708</v>
      </c>
      <c r="D161" s="11">
        <f t="shared" si="146"/>
        <v>3.5890180210100664</v>
      </c>
      <c r="E161" s="11">
        <f t="shared" si="146"/>
        <v>3.1185469434079565</v>
      </c>
      <c r="F161" s="11">
        <f t="shared" si="146"/>
        <v>3.4034912694930206</v>
      </c>
      <c r="H161" s="40">
        <f t="shared" si="147"/>
        <v>1.4431691853201922</v>
      </c>
      <c r="I161" s="40">
        <f t="shared" si="148"/>
        <v>-0.35322060038139869</v>
      </c>
      <c r="L161" s="10" t="str">
        <f t="shared" ref="L161:Q161" si="167">L16</f>
        <v>33 Protective service occupations</v>
      </c>
      <c r="M161" s="11">
        <f t="shared" si="167"/>
        <v>2.5840338392244457</v>
      </c>
      <c r="N161" s="11">
        <f t="shared" si="167"/>
        <v>2.5376092699976267</v>
      </c>
      <c r="O161" s="11">
        <f t="shared" si="167"/>
        <v>2.6236319122683258</v>
      </c>
      <c r="P161" s="11">
        <f t="shared" si="167"/>
        <v>2.2582299242284218</v>
      </c>
      <c r="Q161" s="11">
        <f t="shared" si="167"/>
        <v>2.2587686836517422</v>
      </c>
      <c r="S161" s="40">
        <f t="shared" si="150"/>
        <v>0.30462107783086889</v>
      </c>
      <c r="T161" s="40">
        <f t="shared" si="151"/>
        <v>-0.99329886934815814</v>
      </c>
      <c r="W161" s="10" t="str">
        <f t="shared" ref="W161:AB161" si="168">W16</f>
        <v>33 Protective service occupations</v>
      </c>
      <c r="X161" s="11">
        <f t="shared" si="168"/>
        <v>0.75685169689773246</v>
      </c>
      <c r="Y161" s="11">
        <f t="shared" si="168"/>
        <v>0.86074685370207971</v>
      </c>
      <c r="Z161" s="11">
        <f t="shared" si="168"/>
        <v>0.96538610874174335</v>
      </c>
      <c r="AA161" s="11">
        <f t="shared" si="168"/>
        <v>0.86031701917953451</v>
      </c>
      <c r="AB161" s="11">
        <f t="shared" si="168"/>
        <v>1.1447225858412766</v>
      </c>
      <c r="AD161" s="40">
        <f t="shared" si="153"/>
        <v>4.9876104768037388</v>
      </c>
      <c r="AE161" s="40">
        <f t="shared" si="154"/>
        <v>1.1424059777361828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5.5998733569864578</v>
      </c>
      <c r="C162" s="11">
        <f t="shared" si="146"/>
        <v>6.1468758749998509</v>
      </c>
      <c r="D162" s="11">
        <f t="shared" si="146"/>
        <v>6.1326190011169706</v>
      </c>
      <c r="E162" s="11">
        <f t="shared" si="146"/>
        <v>5.4475393641249754</v>
      </c>
      <c r="F162" s="11">
        <f t="shared" si="146"/>
        <v>6.0793115657054404</v>
      </c>
      <c r="H162" s="40">
        <f t="shared" si="147"/>
        <v>1.834176506967089</v>
      </c>
      <c r="I162" s="40">
        <f t="shared" si="148"/>
        <v>-5.8186010121219489E-2</v>
      </c>
      <c r="L162" s="10" t="str">
        <f t="shared" ref="L162:Q162" si="169">L17</f>
        <v>34 Culture, media and sports occupations</v>
      </c>
      <c r="M162" s="11">
        <f t="shared" si="169"/>
        <v>3.3840587378615594</v>
      </c>
      <c r="N162" s="11">
        <f t="shared" si="169"/>
        <v>3.7923665930159647</v>
      </c>
      <c r="O162" s="11">
        <f t="shared" si="169"/>
        <v>3.6970819291562749</v>
      </c>
      <c r="P162" s="11">
        <f t="shared" si="169"/>
        <v>3.2717502146698516</v>
      </c>
      <c r="Q162" s="11">
        <f t="shared" si="169"/>
        <v>3.5563673322399723</v>
      </c>
      <c r="S162" s="40">
        <f t="shared" si="150"/>
        <v>1.7851067505453733</v>
      </c>
      <c r="T162" s="40">
        <f t="shared" si="151"/>
        <v>-0.25836053384149515</v>
      </c>
      <c r="W162" s="10" t="str">
        <f t="shared" ref="W162:AB162" si="170">W17</f>
        <v>34 Culture, media and sports occupations</v>
      </c>
      <c r="X162" s="11">
        <f t="shared" si="170"/>
        <v>2.2158146191249002</v>
      </c>
      <c r="Y162" s="11">
        <f t="shared" si="170"/>
        <v>2.3545092819838884</v>
      </c>
      <c r="Z162" s="11">
        <f t="shared" si="170"/>
        <v>2.4355370719606926</v>
      </c>
      <c r="AA162" s="11">
        <f t="shared" si="170"/>
        <v>2.1757891494551282</v>
      </c>
      <c r="AB162" s="11">
        <f t="shared" si="170"/>
        <v>2.522944233465473</v>
      </c>
      <c r="AD162" s="40">
        <f t="shared" si="153"/>
        <v>1.9089352830812922</v>
      </c>
      <c r="AE162" s="40">
        <f t="shared" si="154"/>
        <v>0.23533829020814245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17.157247145394553</v>
      </c>
      <c r="C163" s="11">
        <f t="shared" si="146"/>
        <v>17.822081656770536</v>
      </c>
      <c r="D163" s="11">
        <f t="shared" si="146"/>
        <v>18.384844974193996</v>
      </c>
      <c r="E163" s="11">
        <f t="shared" si="146"/>
        <v>18.655183538071256</v>
      </c>
      <c r="F163" s="11">
        <f t="shared" si="146"/>
        <v>19.818792288866131</v>
      </c>
      <c r="H163" s="40">
        <f t="shared" si="147"/>
        <v>1.3917159230212306</v>
      </c>
      <c r="I163" s="40">
        <f t="shared" si="148"/>
        <v>0.5019482977428158</v>
      </c>
      <c r="L163" s="10" t="str">
        <f t="shared" ref="L163:Q163" si="171">L18</f>
        <v>35 Business and public service associate professionals</v>
      </c>
      <c r="M163" s="11">
        <f t="shared" si="171"/>
        <v>9.4894917567331092</v>
      </c>
      <c r="N163" s="11">
        <f t="shared" si="171"/>
        <v>9.6182330331813102</v>
      </c>
      <c r="O163" s="11">
        <f t="shared" si="171"/>
        <v>9.9591800091189491</v>
      </c>
      <c r="P163" s="11">
        <f t="shared" si="171"/>
        <v>10.016207683601744</v>
      </c>
      <c r="Q163" s="11">
        <f t="shared" si="171"/>
        <v>10.196107566965418</v>
      </c>
      <c r="S163" s="40">
        <f t="shared" si="150"/>
        <v>0.97087640609505588</v>
      </c>
      <c r="T163" s="40">
        <f t="shared" si="151"/>
        <v>0.15686488158115353</v>
      </c>
      <c r="W163" s="10" t="str">
        <f t="shared" ref="W163:AB163" si="172">W18</f>
        <v>35 Business and public service associate professionals</v>
      </c>
      <c r="X163" s="11">
        <f t="shared" si="172"/>
        <v>7.6677553886614485</v>
      </c>
      <c r="Y163" s="11">
        <f t="shared" si="172"/>
        <v>8.2038486235892236</v>
      </c>
      <c r="Z163" s="11">
        <f t="shared" si="172"/>
        <v>8.4256649650750575</v>
      </c>
      <c r="AA163" s="11">
        <f t="shared" si="172"/>
        <v>8.6389758544694981</v>
      </c>
      <c r="AB163" s="11">
        <f t="shared" si="172"/>
        <v>9.6226847219007094</v>
      </c>
      <c r="AD163" s="40">
        <f t="shared" si="153"/>
        <v>1.9030510362356479</v>
      </c>
      <c r="AE163" s="40">
        <f t="shared" si="154"/>
        <v>0.88953910628402078</v>
      </c>
    </row>
    <row r="164" spans="1:31" x14ac:dyDescent="0.2">
      <c r="A164" s="10" t="str">
        <f t="shared" si="142"/>
        <v>41 Administrative occupations</v>
      </c>
      <c r="B164" s="11">
        <f t="shared" si="142"/>
        <v>31.537528147630024</v>
      </c>
      <c r="C164" s="11">
        <f t="shared" si="146"/>
        <v>29.864930269681761</v>
      </c>
      <c r="D164" s="11">
        <f t="shared" si="146"/>
        <v>31.104265508098269</v>
      </c>
      <c r="E164" s="11">
        <f t="shared" si="146"/>
        <v>32.64349755085226</v>
      </c>
      <c r="F164" s="11">
        <f t="shared" si="146"/>
        <v>32.396757053025496</v>
      </c>
      <c r="H164" s="40">
        <f t="shared" si="147"/>
        <v>-0.27628247749471591</v>
      </c>
      <c r="I164" s="40">
        <f t="shared" si="148"/>
        <v>0.2717911004705309</v>
      </c>
      <c r="L164" s="10" t="str">
        <f t="shared" ref="L164:Q164" si="173">L19</f>
        <v>41 Administrative occupations</v>
      </c>
      <c r="M164" s="11">
        <f t="shared" si="173"/>
        <v>9.813277542131015</v>
      </c>
      <c r="N164" s="11">
        <f t="shared" si="173"/>
        <v>9.0073457198586588</v>
      </c>
      <c r="O164" s="11">
        <f t="shared" si="173"/>
        <v>10.652996569980401</v>
      </c>
      <c r="P164" s="11">
        <f t="shared" si="173"/>
        <v>11.667721604724779</v>
      </c>
      <c r="Q164" s="11">
        <f t="shared" si="173"/>
        <v>13.194976494119128</v>
      </c>
      <c r="S164" s="40">
        <f t="shared" si="150"/>
        <v>1.6556545460483019</v>
      </c>
      <c r="T164" s="40">
        <f t="shared" si="151"/>
        <v>1.4368580959110311</v>
      </c>
      <c r="W164" s="10" t="str">
        <f t="shared" ref="W164:AB164" si="174">W19</f>
        <v>41 Administrative occupations</v>
      </c>
      <c r="X164" s="11">
        <f t="shared" si="174"/>
        <v>21.724250605499055</v>
      </c>
      <c r="Y164" s="11">
        <f t="shared" si="174"/>
        <v>20.857584549823105</v>
      </c>
      <c r="Z164" s="11">
        <f t="shared" si="174"/>
        <v>20.451268938117867</v>
      </c>
      <c r="AA164" s="11">
        <f t="shared" si="174"/>
        <v>20.975775946127477</v>
      </c>
      <c r="AB164" s="11">
        <f t="shared" si="174"/>
        <v>19.201780558906368</v>
      </c>
      <c r="AD164" s="40">
        <f t="shared" si="153"/>
        <v>-1.2004216476467322</v>
      </c>
      <c r="AE164" s="40">
        <f t="shared" si="154"/>
        <v>-0.41939752284438914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7.2119777033050649</v>
      </c>
      <c r="C165" s="11">
        <f t="shared" si="146"/>
        <v>6.3984556247456794</v>
      </c>
      <c r="D165" s="11">
        <f t="shared" si="146"/>
        <v>6.2574167356767658</v>
      </c>
      <c r="E165" s="11">
        <f t="shared" si="146"/>
        <v>5.8583437713493689</v>
      </c>
      <c r="F165" s="11">
        <f t="shared" si="146"/>
        <v>3.8256618688754771</v>
      </c>
      <c r="H165" s="40">
        <f t="shared" si="147"/>
        <v>-2.7995801574211554</v>
      </c>
      <c r="I165" s="40">
        <f t="shared" si="148"/>
        <v>-3.227023254560113</v>
      </c>
      <c r="L165" s="10" t="str">
        <f t="shared" ref="L165:Q165" si="175">L20</f>
        <v>42 Secretarial and related occupations</v>
      </c>
      <c r="M165" s="11">
        <f t="shared" si="175"/>
        <v>0.64033650282565435</v>
      </c>
      <c r="N165" s="11">
        <f t="shared" si="175"/>
        <v>0.46900731334257678</v>
      </c>
      <c r="O165" s="11">
        <f t="shared" si="175"/>
        <v>0.47427147662982966</v>
      </c>
      <c r="P165" s="11">
        <f t="shared" si="175"/>
        <v>0.42018639332881191</v>
      </c>
      <c r="Q165" s="11">
        <f t="shared" si="175"/>
        <v>0.4911900646611167</v>
      </c>
      <c r="S165" s="40">
        <f>IF(O$151-M$151 &lt;&gt; 0,(EXP(LN(O165/M165)/(O$151-M$151))-1)*100,0)</f>
        <v>-5.827576000244683</v>
      </c>
      <c r="T165" s="40">
        <f t="shared" si="151"/>
        <v>0.23394827765426118</v>
      </c>
      <c r="W165" s="10" t="str">
        <f t="shared" ref="W165:AB165" si="176">W20</f>
        <v>42 Secretarial and related occupations</v>
      </c>
      <c r="X165" s="11">
        <f t="shared" si="176"/>
        <v>6.5716412004794114</v>
      </c>
      <c r="Y165" s="11">
        <f t="shared" si="176"/>
        <v>5.9294483114031005</v>
      </c>
      <c r="Z165" s="11">
        <f t="shared" si="176"/>
        <v>5.7831452590469343</v>
      </c>
      <c r="AA165" s="11">
        <f t="shared" si="176"/>
        <v>5.4381573780205565</v>
      </c>
      <c r="AB165" s="11">
        <f t="shared" si="176"/>
        <v>3.3344718042143602</v>
      </c>
      <c r="AD165" s="40">
        <f t="shared" si="153"/>
        <v>-2.5239209606213175</v>
      </c>
      <c r="AE165" s="40">
        <f t="shared" si="154"/>
        <v>-3.6043291901193264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4.8333354534394397</v>
      </c>
      <c r="C166" s="11">
        <f t="shared" si="146"/>
        <v>4.3559815712033876</v>
      </c>
      <c r="D166" s="11">
        <f t="shared" si="146"/>
        <v>3.5750169889301948</v>
      </c>
      <c r="E166" s="11">
        <f t="shared" si="146"/>
        <v>3.5410679812465191</v>
      </c>
      <c r="F166" s="11">
        <f t="shared" si="146"/>
        <v>3.7104699887974597</v>
      </c>
      <c r="H166" s="40">
        <f t="shared" si="147"/>
        <v>-5.8530544907861914</v>
      </c>
      <c r="I166" s="40">
        <f t="shared" si="148"/>
        <v>0.24823173224874928</v>
      </c>
      <c r="L166" s="10" t="str">
        <f t="shared" ref="L166:Q166" si="177">L21</f>
        <v>51 Skilled agricultural and related trades</v>
      </c>
      <c r="M166" s="11">
        <f t="shared" si="177"/>
        <v>4.174551550955421</v>
      </c>
      <c r="N166" s="11">
        <f t="shared" si="177"/>
        <v>3.625201804758436</v>
      </c>
      <c r="O166" s="11">
        <f t="shared" si="177"/>
        <v>2.8476843794087459</v>
      </c>
      <c r="P166" s="11">
        <f t="shared" si="177"/>
        <v>2.7729096457421125</v>
      </c>
      <c r="Q166" s="11">
        <f t="shared" si="177"/>
        <v>2.8388325442700224</v>
      </c>
      <c r="S166" s="40">
        <f t="shared" si="150"/>
        <v>-7.364722911376731</v>
      </c>
      <c r="T166" s="40">
        <f t="shared" si="151"/>
        <v>-2.0753005430840243E-2</v>
      </c>
      <c r="W166" s="10" t="str">
        <f t="shared" ref="W166:AB166" si="178">W21</f>
        <v>51 Skilled agricultural and related trades</v>
      </c>
      <c r="X166" s="11">
        <f t="shared" si="178"/>
        <v>0.65878390248401653</v>
      </c>
      <c r="Y166" s="11">
        <f t="shared" si="178"/>
        <v>0.7307797664449448</v>
      </c>
      <c r="Z166" s="11">
        <f t="shared" si="178"/>
        <v>0.72733260952144874</v>
      </c>
      <c r="AA166" s="11">
        <f t="shared" si="178"/>
        <v>0.76815833550440082</v>
      </c>
      <c r="AB166" s="11">
        <f t="shared" si="178"/>
        <v>0.87163744452743663</v>
      </c>
      <c r="AD166" s="40">
        <f t="shared" si="153"/>
        <v>1.9994937279779634</v>
      </c>
      <c r="AE166" s="40">
        <f t="shared" si="154"/>
        <v>1.213906626674488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16.774065318941872</v>
      </c>
      <c r="C167" s="11">
        <f t="shared" si="146"/>
        <v>17.045814686708606</v>
      </c>
      <c r="D167" s="11">
        <f t="shared" si="146"/>
        <v>14.261433670829147</v>
      </c>
      <c r="E167" s="11">
        <f t="shared" si="146"/>
        <v>14.145982255351404</v>
      </c>
      <c r="F167" s="11">
        <f t="shared" si="146"/>
        <v>13.128287090335252</v>
      </c>
      <c r="H167" s="40">
        <f t="shared" si="147"/>
        <v>-3.1933991034990283</v>
      </c>
      <c r="I167" s="40">
        <f t="shared" si="148"/>
        <v>-0.55041116150202907</v>
      </c>
      <c r="L167" s="10" t="str">
        <f t="shared" ref="L167:Q167" si="179">L22</f>
        <v>52 Skilled metal, electrical and electronic trades</v>
      </c>
      <c r="M167" s="11">
        <f t="shared" si="179"/>
        <v>16.552445154012801</v>
      </c>
      <c r="N167" s="11">
        <f t="shared" si="179"/>
        <v>16.678417202254206</v>
      </c>
      <c r="O167" s="11">
        <f t="shared" si="179"/>
        <v>13.971590042087172</v>
      </c>
      <c r="P167" s="11">
        <f t="shared" si="179"/>
        <v>13.658853552020128</v>
      </c>
      <c r="Q167" s="11">
        <f t="shared" si="179"/>
        <v>12.547039515943645</v>
      </c>
      <c r="S167" s="40">
        <f t="shared" si="150"/>
        <v>-3.3333350898301028</v>
      </c>
      <c r="T167" s="40">
        <f t="shared" si="151"/>
        <v>-0.7143777212413327</v>
      </c>
      <c r="W167" s="10" t="str">
        <f t="shared" ref="W167:AB167" si="180">W22</f>
        <v>52 Skilled metal, electrical and electronic trades</v>
      </c>
      <c r="X167" s="11">
        <f t="shared" si="180"/>
        <v>0.22162016492908493</v>
      </c>
      <c r="Y167" s="11">
        <f t="shared" si="180"/>
        <v>0.36739748445440035</v>
      </c>
      <c r="Z167" s="11">
        <f t="shared" si="180"/>
        <v>0.28984362874197261</v>
      </c>
      <c r="AA167" s="11">
        <f t="shared" si="180"/>
        <v>0.4871287033312704</v>
      </c>
      <c r="AB167" s="11">
        <f t="shared" si="180"/>
        <v>0.58124757439158525</v>
      </c>
      <c r="AD167" s="40">
        <f t="shared" si="153"/>
        <v>5.5141966969520562</v>
      </c>
      <c r="AE167" s="40">
        <f t="shared" si="154"/>
        <v>4.7481817322603259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11.557252695510497</v>
      </c>
      <c r="C168" s="11">
        <f t="shared" si="146"/>
        <v>13.834654228150832</v>
      </c>
      <c r="D168" s="11">
        <f t="shared" si="146"/>
        <v>11.34396738614393</v>
      </c>
      <c r="E168" s="11">
        <f t="shared" si="146"/>
        <v>10.974162631519405</v>
      </c>
      <c r="F168" s="11">
        <f t="shared" si="146"/>
        <v>9.4230124530915749</v>
      </c>
      <c r="H168" s="40">
        <f t="shared" si="147"/>
        <v>-0.37184860647810902</v>
      </c>
      <c r="I168" s="40">
        <f t="shared" si="148"/>
        <v>-1.22925723357451</v>
      </c>
      <c r="L168" s="10" t="str">
        <f t="shared" ref="L168:Q168" si="181">L23</f>
        <v>53 Skilled construction and building trades</v>
      </c>
      <c r="M168" s="11">
        <f t="shared" si="181"/>
        <v>11.407267362550101</v>
      </c>
      <c r="N168" s="11">
        <f t="shared" si="181"/>
        <v>13.691394804140849</v>
      </c>
      <c r="O168" s="11">
        <f t="shared" si="181"/>
        <v>11.167937569281763</v>
      </c>
      <c r="P168" s="11">
        <f t="shared" si="181"/>
        <v>10.871334017854036</v>
      </c>
      <c r="Q168" s="11">
        <f t="shared" si="181"/>
        <v>9.3134975117758163</v>
      </c>
      <c r="S168" s="40">
        <f t="shared" si="150"/>
        <v>-0.42317576473180907</v>
      </c>
      <c r="T168" s="40">
        <f t="shared" si="151"/>
        <v>-1.2032507564619599</v>
      </c>
      <c r="W168" s="10" t="str">
        <f t="shared" ref="W168:AB168" si="182">W23</f>
        <v>53 Skilled construction and building trades</v>
      </c>
      <c r="X168" s="11">
        <f t="shared" si="182"/>
        <v>0.14998533296040456</v>
      </c>
      <c r="Y168" s="11">
        <f t="shared" si="182"/>
        <v>0.14325942400999039</v>
      </c>
      <c r="Z168" s="11">
        <f t="shared" si="182"/>
        <v>0.17602981686216873</v>
      </c>
      <c r="AA168" s="11">
        <f t="shared" si="182"/>
        <v>0.10282861366535122</v>
      </c>
      <c r="AB168" s="11">
        <f t="shared" si="182"/>
        <v>0.10951494131576849</v>
      </c>
      <c r="AD168" s="40">
        <f t="shared" si="153"/>
        <v>3.2541436370211008</v>
      </c>
      <c r="AE168" s="40">
        <f t="shared" si="154"/>
        <v>-3.1144202179196334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6.2268062885969115</v>
      </c>
      <c r="C169" s="11">
        <f t="shared" si="146"/>
        <v>5.4988513959224417</v>
      </c>
      <c r="D169" s="11">
        <f t="shared" si="146"/>
        <v>5.5205584972572082</v>
      </c>
      <c r="E169" s="11">
        <f t="shared" si="146"/>
        <v>5.6439082730827339</v>
      </c>
      <c r="F169" s="11">
        <f t="shared" si="146"/>
        <v>5.4623838573911927</v>
      </c>
      <c r="H169" s="40">
        <f t="shared" si="147"/>
        <v>-2.3789370539159749</v>
      </c>
      <c r="I169" s="40">
        <f t="shared" si="148"/>
        <v>-7.0599958622785675E-2</v>
      </c>
      <c r="L169" s="10" t="str">
        <f t="shared" ref="L169:Q169" si="183">L24</f>
        <v>54 Textiles, printing and other skilled trades</v>
      </c>
      <c r="M169" s="11">
        <f t="shared" si="183"/>
        <v>4.0063419021547135</v>
      </c>
      <c r="N169" s="11">
        <f t="shared" si="183"/>
        <v>3.5349456676549762</v>
      </c>
      <c r="O169" s="11">
        <f t="shared" si="183"/>
        <v>3.2526102509308563</v>
      </c>
      <c r="P169" s="11">
        <f t="shared" si="183"/>
        <v>3.3328560204038995</v>
      </c>
      <c r="Q169" s="11">
        <f t="shared" si="183"/>
        <v>3.1447424748140098</v>
      </c>
      <c r="S169" s="40">
        <f t="shared" si="150"/>
        <v>-4.0827313148895534</v>
      </c>
      <c r="T169" s="40">
        <f t="shared" si="151"/>
        <v>-0.22458626229134859</v>
      </c>
      <c r="W169" s="10" t="str">
        <f t="shared" ref="W169:AB169" si="184">W24</f>
        <v>54 Textiles, printing and other skilled trades</v>
      </c>
      <c r="X169" s="11">
        <f t="shared" si="184"/>
        <v>2.2204643864422056</v>
      </c>
      <c r="Y169" s="11">
        <f t="shared" si="184"/>
        <v>1.963905728267465</v>
      </c>
      <c r="Z169" s="11">
        <f t="shared" si="184"/>
        <v>2.2679482463263487</v>
      </c>
      <c r="AA169" s="11">
        <f t="shared" si="184"/>
        <v>2.3110522526788442</v>
      </c>
      <c r="AB169" s="11">
        <f t="shared" si="184"/>
        <v>2.3176413825771855</v>
      </c>
      <c r="AD169" s="40">
        <f t="shared" si="153"/>
        <v>0.4240808774136573</v>
      </c>
      <c r="AE169" s="40">
        <f t="shared" si="154"/>
        <v>0.14460082350138403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26.024487536085122</v>
      </c>
      <c r="C170" s="11">
        <f t="shared" si="146"/>
        <v>27.09332199283201</v>
      </c>
      <c r="D170" s="11">
        <f t="shared" si="146"/>
        <v>26.167170596761871</v>
      </c>
      <c r="E170" s="11">
        <f t="shared" si="146"/>
        <v>27.234132595136405</v>
      </c>
      <c r="F170" s="11">
        <f t="shared" si="146"/>
        <v>29.373442221617562</v>
      </c>
      <c r="H170" s="40">
        <f t="shared" si="147"/>
        <v>0.10941323904649636</v>
      </c>
      <c r="I170" s="40">
        <f t="shared" si="148"/>
        <v>0.77354549581676313</v>
      </c>
      <c r="L170" s="10" t="str">
        <f t="shared" ref="L170:Q170" si="185">L25</f>
        <v>61 Caring personal service occupations</v>
      </c>
      <c r="M170" s="11">
        <f t="shared" si="185"/>
        <v>2.8990275146286781</v>
      </c>
      <c r="N170" s="11">
        <f t="shared" si="185"/>
        <v>3.0280997501466054</v>
      </c>
      <c r="O170" s="11">
        <f t="shared" si="185"/>
        <v>2.8631755131008196</v>
      </c>
      <c r="P170" s="11">
        <f t="shared" si="185"/>
        <v>3.4063888746530426</v>
      </c>
      <c r="Q170" s="11">
        <f t="shared" si="185"/>
        <v>3.862158175344621</v>
      </c>
      <c r="S170" s="40">
        <f t="shared" si="150"/>
        <v>-0.24857080628353234</v>
      </c>
      <c r="T170" s="40">
        <f t="shared" si="151"/>
        <v>2.0153378895517715</v>
      </c>
      <c r="W170" s="10" t="str">
        <f t="shared" ref="W170:AB170" si="186">W25</f>
        <v>61 Caring personal service occupations</v>
      </c>
      <c r="X170" s="11">
        <f t="shared" si="186"/>
        <v>23.125460021456448</v>
      </c>
      <c r="Y170" s="11">
        <f t="shared" si="186"/>
        <v>24.065222242685408</v>
      </c>
      <c r="Z170" s="11">
        <f t="shared" si="186"/>
        <v>23.303995083661054</v>
      </c>
      <c r="AA170" s="11">
        <f t="shared" si="186"/>
        <v>23.827743720483362</v>
      </c>
      <c r="AB170" s="11">
        <f t="shared" si="186"/>
        <v>25.511284046272937</v>
      </c>
      <c r="AD170" s="40">
        <f t="shared" si="153"/>
        <v>0.15393100576006624</v>
      </c>
      <c r="AE170" s="40">
        <f t="shared" si="154"/>
        <v>0.60513061043276917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7.349019005678449</v>
      </c>
      <c r="C171" s="11">
        <f t="shared" si="146"/>
        <v>7.1122458102282815</v>
      </c>
      <c r="D171" s="11">
        <f t="shared" si="146"/>
        <v>6.4962523719594394</v>
      </c>
      <c r="E171" s="11">
        <f t="shared" si="146"/>
        <v>6.0953219056000298</v>
      </c>
      <c r="F171" s="11">
        <f t="shared" si="146"/>
        <v>6.1273230893427888</v>
      </c>
      <c r="H171" s="40">
        <f t="shared" si="147"/>
        <v>-2.4366501229549309</v>
      </c>
      <c r="I171" s="40">
        <f t="shared" si="148"/>
        <v>-0.38902458480312152</v>
      </c>
      <c r="L171" s="10" t="str">
        <f t="shared" ref="L171:Q171" si="187">L26</f>
        <v>62 Leisure, travel and related personal service occupations</v>
      </c>
      <c r="M171" s="11">
        <f t="shared" si="187"/>
        <v>1.9727054791854517</v>
      </c>
      <c r="N171" s="11">
        <f t="shared" si="187"/>
        <v>2.0572816488630119</v>
      </c>
      <c r="O171" s="11">
        <f t="shared" si="187"/>
        <v>1.9637726534698798</v>
      </c>
      <c r="P171" s="11">
        <f t="shared" si="187"/>
        <v>1.9361910453205118</v>
      </c>
      <c r="Q171" s="11">
        <f t="shared" si="187"/>
        <v>2.0292325250155372</v>
      </c>
      <c r="S171" s="40">
        <f t="shared" si="150"/>
        <v>-9.0728695140240845E-2</v>
      </c>
      <c r="T171" s="40">
        <f t="shared" si="151"/>
        <v>0.21884049857971988</v>
      </c>
      <c r="W171" s="10" t="str">
        <f t="shared" ref="W171:AB171" si="188">W26</f>
        <v>62 Leisure, travel and related personal service occupations</v>
      </c>
      <c r="X171" s="11">
        <f t="shared" si="188"/>
        <v>5.376313526492992</v>
      </c>
      <c r="Y171" s="11">
        <f t="shared" si="188"/>
        <v>5.0549641613652616</v>
      </c>
      <c r="Z171" s="11">
        <f t="shared" si="188"/>
        <v>4.5324797184895704</v>
      </c>
      <c r="AA171" s="11">
        <f t="shared" si="188"/>
        <v>4.1591308602795198</v>
      </c>
      <c r="AB171" s="11">
        <f t="shared" si="188"/>
        <v>4.0980905643272454</v>
      </c>
      <c r="AD171" s="40">
        <f t="shared" si="153"/>
        <v>-3.3570325888548247</v>
      </c>
      <c r="AE171" s="40">
        <f t="shared" si="154"/>
        <v>-0.66940304693217101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0.30983480620656095</v>
      </c>
      <c r="C172" s="11">
        <f t="shared" si="146"/>
        <v>0.26859565754938836</v>
      </c>
      <c r="D172" s="11">
        <f t="shared" si="146"/>
        <v>0.32365226188995205</v>
      </c>
      <c r="E172" s="11">
        <f t="shared" si="146"/>
        <v>0.2515170897145646</v>
      </c>
      <c r="F172" s="11">
        <f t="shared" si="146"/>
        <v>0.27606794060543177</v>
      </c>
      <c r="H172" s="40">
        <f t="shared" si="147"/>
        <v>0.87642635043509998</v>
      </c>
      <c r="I172" s="40">
        <f t="shared" si="148"/>
        <v>-1.0545513811118012</v>
      </c>
      <c r="L172" s="10" t="str">
        <f t="shared" ref="L172:Q172" si="189">L27</f>
        <v>63 Community and civil enforcement occupations</v>
      </c>
      <c r="M172" s="11">
        <f t="shared" si="189"/>
        <v>0.23625557249243037</v>
      </c>
      <c r="N172" s="11">
        <f t="shared" si="189"/>
        <v>0.17727427513944602</v>
      </c>
      <c r="O172" s="11">
        <f t="shared" si="189"/>
        <v>0.24748249315224327</v>
      </c>
      <c r="P172" s="11">
        <f t="shared" si="189"/>
        <v>0.14735518679743242</v>
      </c>
      <c r="Q172" s="11">
        <f t="shared" si="189"/>
        <v>0.17087143719269235</v>
      </c>
      <c r="S172" s="40">
        <f t="shared" si="150"/>
        <v>0.9328378905211876</v>
      </c>
      <c r="T172" s="40">
        <f t="shared" si="151"/>
        <v>-2.4392794237847348</v>
      </c>
      <c r="W172" s="10" t="str">
        <f t="shared" ref="W172:AB172" si="190">W27</f>
        <v>63 Community and civil enforcement occupations</v>
      </c>
      <c r="X172" s="11">
        <f t="shared" si="190"/>
        <v>7.3579233714130804E-2</v>
      </c>
      <c r="Y172" s="11">
        <f t="shared" si="190"/>
        <v>9.1321382409942586E-2</v>
      </c>
      <c r="Z172" s="11">
        <f t="shared" si="190"/>
        <v>7.616976873770917E-2</v>
      </c>
      <c r="AA172" s="11">
        <f t="shared" si="190"/>
        <v>0.10416190291713198</v>
      </c>
      <c r="AB172" s="11">
        <f t="shared" si="190"/>
        <v>0.10519650341273945</v>
      </c>
      <c r="AD172" s="40">
        <f t="shared" si="153"/>
        <v>0.69443636319317381</v>
      </c>
      <c r="AE172" s="40">
        <f t="shared" si="154"/>
        <v>2.1757681003805152</v>
      </c>
    </row>
    <row r="173" spans="1:31" x14ac:dyDescent="0.2">
      <c r="A173" s="10" t="str">
        <f t="shared" si="142"/>
        <v>71 Sales occupations</v>
      </c>
      <c r="B173" s="11">
        <f t="shared" si="142"/>
        <v>20.638352412372075</v>
      </c>
      <c r="C173" s="11">
        <f t="shared" si="146"/>
        <v>18.251367900572461</v>
      </c>
      <c r="D173" s="11">
        <f t="shared" si="146"/>
        <v>17.827108079569346</v>
      </c>
      <c r="E173" s="11">
        <f t="shared" si="146"/>
        <v>17.477608234862515</v>
      </c>
      <c r="F173" s="11">
        <f t="shared" si="146"/>
        <v>16.951280694693796</v>
      </c>
      <c r="H173" s="40">
        <f t="shared" si="147"/>
        <v>-2.8861493353204981</v>
      </c>
      <c r="I173" s="40">
        <f t="shared" si="148"/>
        <v>-0.33528224595944511</v>
      </c>
      <c r="L173" s="10" t="str">
        <f t="shared" ref="L173:Q173" si="191">L28</f>
        <v>71 Sales occupations</v>
      </c>
      <c r="M173" s="11">
        <f t="shared" si="191"/>
        <v>8.233066649935056</v>
      </c>
      <c r="N173" s="11">
        <f t="shared" si="191"/>
        <v>7.819920573212924</v>
      </c>
      <c r="O173" s="11">
        <f t="shared" si="191"/>
        <v>7.6910738961882155</v>
      </c>
      <c r="P173" s="11">
        <f t="shared" si="191"/>
        <v>7.6327624216169516</v>
      </c>
      <c r="Q173" s="11">
        <f t="shared" si="191"/>
        <v>7.5198128863491673</v>
      </c>
      <c r="S173" s="40">
        <f t="shared" si="150"/>
        <v>-1.3527300808704901</v>
      </c>
      <c r="T173" s="40">
        <f t="shared" si="151"/>
        <v>-0.15001514228356605</v>
      </c>
      <c r="W173" s="10" t="str">
        <f t="shared" ref="W173:AB173" si="192">W28</f>
        <v>71 Sales occupations</v>
      </c>
      <c r="X173" s="11">
        <f t="shared" si="192"/>
        <v>12.405285762436964</v>
      </c>
      <c r="Y173" s="11">
        <f t="shared" si="192"/>
        <v>10.431447327359525</v>
      </c>
      <c r="Z173" s="11">
        <f t="shared" si="192"/>
        <v>10.136034183381145</v>
      </c>
      <c r="AA173" s="11">
        <f t="shared" si="192"/>
        <v>9.8448458132455539</v>
      </c>
      <c r="AB173" s="11">
        <f t="shared" si="192"/>
        <v>9.4314678083446193</v>
      </c>
      <c r="AD173" s="40">
        <f t="shared" si="153"/>
        <v>-3.9599762644157321</v>
      </c>
      <c r="AE173" s="40">
        <f t="shared" si="154"/>
        <v>-0.47914892079898852</v>
      </c>
    </row>
    <row r="174" spans="1:31" x14ac:dyDescent="0.2">
      <c r="A174" s="10" t="str">
        <f t="shared" si="142"/>
        <v>72 Customer service occupations</v>
      </c>
      <c r="B174" s="11">
        <f t="shared" si="142"/>
        <v>5.4417813694062449</v>
      </c>
      <c r="C174" s="11">
        <f t="shared" si="146"/>
        <v>5.7057518305224777</v>
      </c>
      <c r="D174" s="11">
        <f t="shared" si="146"/>
        <v>5.821980680141742</v>
      </c>
      <c r="E174" s="11">
        <f t="shared" si="146"/>
        <v>6.6442007506127752</v>
      </c>
      <c r="F174" s="11">
        <f t="shared" si="146"/>
        <v>7.4988479459438846</v>
      </c>
      <c r="H174" s="40">
        <f t="shared" si="147"/>
        <v>1.3598441468408717</v>
      </c>
      <c r="I174" s="40">
        <f t="shared" si="148"/>
        <v>1.7017093787761617</v>
      </c>
      <c r="L174" s="10" t="str">
        <f t="shared" ref="L174:Q174" si="193">L29</f>
        <v>72 Customer service occupations</v>
      </c>
      <c r="M174" s="11">
        <f t="shared" si="193"/>
        <v>2.3155529515520286</v>
      </c>
      <c r="N174" s="11">
        <f t="shared" si="193"/>
        <v>2.1330021088232556</v>
      </c>
      <c r="O174" s="11">
        <f t="shared" si="193"/>
        <v>2.4316962851431718</v>
      </c>
      <c r="P174" s="11">
        <f t="shared" si="193"/>
        <v>3.1233952681161288</v>
      </c>
      <c r="Q174" s="11">
        <f t="shared" si="193"/>
        <v>3.6381845032706064</v>
      </c>
      <c r="S174" s="40">
        <f t="shared" si="150"/>
        <v>0.98361719584549867</v>
      </c>
      <c r="T174" s="40">
        <f t="shared" si="151"/>
        <v>2.7223688294856441</v>
      </c>
      <c r="W174" s="10" t="str">
        <f t="shared" ref="W174:AB174" si="194">W29</f>
        <v>72 Customer service occupations</v>
      </c>
      <c r="X174" s="11">
        <f t="shared" si="194"/>
        <v>3.1262284178542132</v>
      </c>
      <c r="Y174" s="11">
        <f t="shared" si="194"/>
        <v>3.5727497216992186</v>
      </c>
      <c r="Z174" s="11">
        <f t="shared" si="194"/>
        <v>3.3902843949985701</v>
      </c>
      <c r="AA174" s="11">
        <f t="shared" si="194"/>
        <v>3.5208054824966486</v>
      </c>
      <c r="AB174" s="11">
        <f t="shared" si="194"/>
        <v>3.8606634426732884</v>
      </c>
      <c r="AD174" s="40">
        <f t="shared" si="153"/>
        <v>1.6349516304670297</v>
      </c>
      <c r="AE174" s="40">
        <f>IF(AB$151-Z$151 &lt;&gt; 0,(EXP(LN(AB174/Z174)/(AB$151-Z$151))-1)*100,0)</f>
        <v>0.86993032349713673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13.169877729157248</v>
      </c>
      <c r="C175" s="11">
        <f t="shared" si="146"/>
        <v>12.679300680693585</v>
      </c>
      <c r="D175" s="11">
        <f t="shared" si="146"/>
        <v>10.948652702196583</v>
      </c>
      <c r="E175" s="11">
        <f t="shared" si="146"/>
        <v>11.532713545556932</v>
      </c>
      <c r="F175" s="11">
        <f t="shared" si="146"/>
        <v>10.770427878581518</v>
      </c>
      <c r="H175" s="40">
        <f t="shared" si="147"/>
        <v>-3.6269092343961917</v>
      </c>
      <c r="I175" s="40">
        <f t="shared" si="148"/>
        <v>-0.1093547552155183</v>
      </c>
      <c r="L175" s="10" t="str">
        <f t="shared" ref="L175:Q175" si="195">L30</f>
        <v>81 Process, plant and machine operatives</v>
      </c>
      <c r="M175" s="11">
        <f t="shared" si="195"/>
        <v>10.549333155909425</v>
      </c>
      <c r="N175" s="11">
        <f t="shared" si="195"/>
        <v>9.9674118511520806</v>
      </c>
      <c r="O175" s="11">
        <f t="shared" si="195"/>
        <v>8.5640458709463694</v>
      </c>
      <c r="P175" s="11">
        <f t="shared" si="195"/>
        <v>8.7253996764798138</v>
      </c>
      <c r="Q175" s="11">
        <f t="shared" si="195"/>
        <v>7.9323702561673874</v>
      </c>
      <c r="S175" s="40">
        <f t="shared" si="150"/>
        <v>-4.0840582249664914</v>
      </c>
      <c r="T175" s="40">
        <f t="shared" si="151"/>
        <v>-0.50950319746405626</v>
      </c>
      <c r="W175" s="10" t="str">
        <f t="shared" ref="W175:AB175" si="196">W30</f>
        <v>81 Process, plant and machine operatives</v>
      </c>
      <c r="X175" s="11">
        <f t="shared" si="196"/>
        <v>2.6205445732478139</v>
      </c>
      <c r="Y175" s="11">
        <f t="shared" si="196"/>
        <v>2.711888829541512</v>
      </c>
      <c r="Z175" s="11">
        <f t="shared" si="196"/>
        <v>2.3846068312502364</v>
      </c>
      <c r="AA175" s="11">
        <f t="shared" si="196"/>
        <v>2.8073138690771313</v>
      </c>
      <c r="AB175" s="11">
        <f t="shared" si="196"/>
        <v>2.8380576224141167</v>
      </c>
      <c r="AD175" s="40">
        <f t="shared" si="153"/>
        <v>-1.8692661730458471</v>
      </c>
      <c r="AE175" s="40">
        <f t="shared" si="154"/>
        <v>1.167331567481078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14.934936254721071</v>
      </c>
      <c r="C176" s="11">
        <f t="shared" si="146"/>
        <v>17.327510453612845</v>
      </c>
      <c r="D176" s="11">
        <f t="shared" si="146"/>
        <v>15.278818308840314</v>
      </c>
      <c r="E176" s="11">
        <f t="shared" si="146"/>
        <v>16.192253592549164</v>
      </c>
      <c r="F176" s="11">
        <f t="shared" si="146"/>
        <v>16.39940209008714</v>
      </c>
      <c r="H176" s="40">
        <f t="shared" si="147"/>
        <v>0.45632322709900919</v>
      </c>
      <c r="I176" s="40">
        <f t="shared" si="148"/>
        <v>0.47296450494498377</v>
      </c>
      <c r="L176" s="10" t="str">
        <f t="shared" ref="L176:Q176" si="197">L31</f>
        <v>82 Transport and mobile machine drivers and operatives</v>
      </c>
      <c r="M176" s="11">
        <f t="shared" si="197"/>
        <v>14.246869366851945</v>
      </c>
      <c r="N176" s="11">
        <f t="shared" si="197"/>
        <v>16.543148690519487</v>
      </c>
      <c r="O176" s="11">
        <f t="shared" si="197"/>
        <v>14.624363874657243</v>
      </c>
      <c r="P176" s="11">
        <f t="shared" si="197"/>
        <v>15.286235700025308</v>
      </c>
      <c r="Q176" s="11">
        <f t="shared" si="197"/>
        <v>15.360250282977162</v>
      </c>
      <c r="S176" s="40">
        <f t="shared" si="150"/>
        <v>0.52440435940479535</v>
      </c>
      <c r="T176" s="40">
        <f t="shared" si="151"/>
        <v>0.32783036304981916</v>
      </c>
      <c r="W176" s="10" t="str">
        <f t="shared" ref="W176:AB176" si="198">W31</f>
        <v>82 Transport and mobile machine drivers and operatives</v>
      </c>
      <c r="X176" s="11">
        <f t="shared" si="198"/>
        <v>0.68806688786911985</v>
      </c>
      <c r="Y176" s="11">
        <f t="shared" si="198"/>
        <v>0.78436176309335515</v>
      </c>
      <c r="Z176" s="11">
        <f t="shared" si="198"/>
        <v>0.65445443418307359</v>
      </c>
      <c r="AA176" s="11">
        <f t="shared" si="198"/>
        <v>0.906017892523863</v>
      </c>
      <c r="AB176" s="11">
        <f t="shared" si="198"/>
        <v>1.0391518071099946</v>
      </c>
      <c r="AD176" s="40">
        <f t="shared" si="153"/>
        <v>-0.99668168280246938</v>
      </c>
      <c r="AE176" s="40">
        <f t="shared" si="154"/>
        <v>3.1303849543660611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7.2892077430193352</v>
      </c>
      <c r="C177" s="11">
        <f t="shared" si="146"/>
        <v>6.5570686439459402</v>
      </c>
      <c r="D177" s="11">
        <f t="shared" si="146"/>
        <v>5.6414160981050996</v>
      </c>
      <c r="E177" s="11">
        <f t="shared" si="146"/>
        <v>9.820803316629247</v>
      </c>
      <c r="F177" s="11">
        <f t="shared" si="146"/>
        <v>10.883292488551742</v>
      </c>
      <c r="H177" s="40">
        <f t="shared" si="147"/>
        <v>-4.9960721577091416</v>
      </c>
      <c r="I177" s="40">
        <f t="shared" si="148"/>
        <v>4.4779905607916115</v>
      </c>
      <c r="L177" s="10" t="str">
        <f t="shared" ref="L177:Q178" si="199">L32</f>
        <v>91 Elementary trades and related occupations</v>
      </c>
      <c r="M177" s="11">
        <f t="shared" si="199"/>
        <v>5.4887824239789662</v>
      </c>
      <c r="N177" s="11">
        <f t="shared" si="199"/>
        <v>5.0047374723636855</v>
      </c>
      <c r="O177" s="11">
        <f t="shared" si="199"/>
        <v>4.4202049191220549</v>
      </c>
      <c r="P177" s="11">
        <f t="shared" si="199"/>
        <v>6.0375480852015153</v>
      </c>
      <c r="Q177" s="11">
        <f t="shared" si="199"/>
        <v>6.4353830297751653</v>
      </c>
      <c r="S177" s="40">
        <f t="shared" si="150"/>
        <v>-4.2379846086484596</v>
      </c>
      <c r="T177" s="40">
        <f t="shared" si="151"/>
        <v>2.5357863751105381</v>
      </c>
      <c r="W177" s="10" t="str">
        <f t="shared" ref="W177:AB178" si="200">W32</f>
        <v>91 Elementary trades and related occupations</v>
      </c>
      <c r="X177" s="11">
        <f t="shared" si="200"/>
        <v>1.8004253190403581</v>
      </c>
      <c r="Y177" s="11">
        <f t="shared" si="200"/>
        <v>1.5523311715822563</v>
      </c>
      <c r="Z177" s="11">
        <f t="shared" si="200"/>
        <v>1.2212111789830489</v>
      </c>
      <c r="AA177" s="11">
        <f t="shared" si="200"/>
        <v>3.7832552314277099</v>
      </c>
      <c r="AB177" s="11">
        <f t="shared" si="200"/>
        <v>4.4479094587765831</v>
      </c>
      <c r="AD177" s="40">
        <f t="shared" si="153"/>
        <v>-7.4698786149376417</v>
      </c>
      <c r="AE177" s="40">
        <f t="shared" si="154"/>
        <v>8.9994595190334046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29.127328521942413</v>
      </c>
      <c r="C178" s="11">
        <f t="shared" si="146"/>
        <v>28.904850132195175</v>
      </c>
      <c r="D178" s="11">
        <f t="shared" si="146"/>
        <v>26.085012047279868</v>
      </c>
      <c r="E178" s="11">
        <f t="shared" si="146"/>
        <v>23.51279845557692</v>
      </c>
      <c r="F178" s="11">
        <f t="shared" si="146"/>
        <v>21.369143423125571</v>
      </c>
      <c r="H178" s="40">
        <f>IF(D$151-B$151 &lt;&gt; 0,(EXP(LN(D178/B178)/(D$151-B$151))-1)*100,0)</f>
        <v>-2.1821579878264608</v>
      </c>
      <c r="I178" s="40">
        <f t="shared" ref="I178" si="201">IF(F$151-D$151 &lt;&gt; 0,(EXP(LN(F178/D178)/(F$151-D$151))-1)*100,0)</f>
        <v>-1.3206216691319606</v>
      </c>
      <c r="L178" s="10" t="str">
        <f t="shared" si="199"/>
        <v>92 Elementary administration and service occupations</v>
      </c>
      <c r="M178" s="11">
        <f t="shared" si="199"/>
        <v>14.663016156614567</v>
      </c>
      <c r="N178" s="11">
        <f t="shared" si="199"/>
        <v>13.738656016554293</v>
      </c>
      <c r="O178" s="11">
        <f t="shared" si="199"/>
        <v>12.846691654322548</v>
      </c>
      <c r="P178" s="11">
        <f t="shared" si="199"/>
        <v>12.726333259905239</v>
      </c>
      <c r="Q178" s="11">
        <f t="shared" si="199"/>
        <v>11.839982417796307</v>
      </c>
      <c r="S178" s="40">
        <f t="shared" ref="S178" si="202">IF(O$151-M$151 &lt;&gt; 0,(EXP(LN(O178/M178)/(O$151-M$151))-1)*100,0)</f>
        <v>-2.6101723099645091</v>
      </c>
      <c r="T178" s="40">
        <f t="shared" ref="T178" si="203">IF(Q$151-O$151 &lt;&gt; 0,(EXP(LN(Q178/O178)/(Q$151-O$151))-1)*100,0)</f>
        <v>-0.54255068126563</v>
      </c>
      <c r="W178" s="10" t="str">
        <f t="shared" si="200"/>
        <v>92 Elementary administration and service occupations</v>
      </c>
      <c r="X178" s="11">
        <f t="shared" si="200"/>
        <v>14.464312365327881</v>
      </c>
      <c r="Y178" s="11">
        <f t="shared" si="200"/>
        <v>15.166194115640847</v>
      </c>
      <c r="Z178" s="11">
        <f t="shared" si="200"/>
        <v>13.238320392957286</v>
      </c>
      <c r="AA178" s="11">
        <f t="shared" si="200"/>
        <v>10.786465195671664</v>
      </c>
      <c r="AB178" s="11">
        <f t="shared" si="200"/>
        <v>9.5291610053292501</v>
      </c>
      <c r="AD178" s="40">
        <f t="shared" ref="AD178" si="204">IF(Z$151-X$151 &lt;&gt; 0,(EXP(LN(Z178/X178)/(Z$151-X$151))-1)*100,0)</f>
        <v>-1.7557777034084343</v>
      </c>
      <c r="AE178" s="40">
        <f t="shared" ref="AE178" si="205">IF(AB$151-Z$151 &lt;&gt; 0,(EXP(LN(AB178/Z178)/(AB$151-Z$151))-1)*100,0)</f>
        <v>-2.1678829004651123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322.96300000000002</v>
      </c>
      <c r="C180" s="34">
        <f t="shared" si="206"/>
        <v>337.18300000000005</v>
      </c>
      <c r="D180" s="34">
        <f t="shared" si="206"/>
        <v>328.12799999999987</v>
      </c>
      <c r="E180" s="34">
        <f t="shared" si="206"/>
        <v>339.3429999999999</v>
      </c>
      <c r="F180" s="34">
        <f t="shared" si="206"/>
        <v>351.06999999999994</v>
      </c>
      <c r="H180" s="43">
        <f>IF(D$151-B$151 &lt;&gt; 0,(EXP(LN(D180/B180)/(D$151-B$151))-1)*100,0)</f>
        <v>0.31782420520671817</v>
      </c>
      <c r="I180" s="43">
        <f t="shared" si="148"/>
        <v>0.45156220068820474</v>
      </c>
      <c r="L180" s="231" t="str">
        <f t="shared" ref="L180:Q180" si="207">L35</f>
        <v>All occupations</v>
      </c>
      <c r="M180" s="34">
        <f t="shared" si="207"/>
        <v>174.87166033058668</v>
      </c>
      <c r="N180" s="34">
        <f t="shared" si="207"/>
        <v>183.01033669634521</v>
      </c>
      <c r="O180" s="34">
        <f t="shared" si="207"/>
        <v>175.79233161960957</v>
      </c>
      <c r="P180" s="34">
        <f t="shared" si="207"/>
        <v>181.34400264543092</v>
      </c>
      <c r="Q180" s="34">
        <f t="shared" si="207"/>
        <v>185.63056666041928</v>
      </c>
      <c r="S180" s="43">
        <f t="shared" ref="S180" si="208">IF(O$151-M$151 &lt;&gt; 0,(EXP(LN(O180/M180)/(O$151-M$151))-1)*100,0)</f>
        <v>0.10507574695182154</v>
      </c>
      <c r="T180" s="43">
        <f t="shared" ref="T180" si="209">IF(Q$151-O$151 &lt;&gt; 0,(EXP(LN(Q180/O180)/(Q$151-O$151))-1)*100,0)</f>
        <v>0.3636939904666292</v>
      </c>
      <c r="W180" s="231" t="str">
        <f t="shared" ref="W180:AB180" si="210">W35</f>
        <v>All occupations</v>
      </c>
      <c r="X180" s="34">
        <f t="shared" si="210"/>
        <v>148.0913396694134</v>
      </c>
      <c r="Y180" s="34">
        <f t="shared" si="210"/>
        <v>154.17266330365473</v>
      </c>
      <c r="Z180" s="34">
        <f t="shared" si="210"/>
        <v>152.33566838039036</v>
      </c>
      <c r="AA180" s="34">
        <f t="shared" si="210"/>
        <v>157.99899735456893</v>
      </c>
      <c r="AB180" s="34">
        <f t="shared" si="210"/>
        <v>165.43943333958049</v>
      </c>
      <c r="AD180" s="43">
        <f t="shared" ref="AD180" si="211">IF(Z$151-X$151 &lt;&gt; 0,(EXP(LN(Z180/X180)/(Z$151-X$151))-1)*100,0)</f>
        <v>0.5667436962032868</v>
      </c>
      <c r="AE180" s="43">
        <f t="shared" ref="AE180" si="212">IF(AB$151-Z$151 &lt;&gt; 0,(EXP(LN(AB180/Z180)/(AB$151-Z$151))-1)*100,0)</f>
        <v>0.55164086898842335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Stoke-on-Trent and Staffordshire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26.820049532700928</v>
      </c>
      <c r="C7" s="31">
        <f>'Occ T1'!C8</f>
        <v>30.303254297307699</v>
      </c>
      <c r="D7" s="31">
        <f>'Occ T1'!D8</f>
        <v>31.217066888034495</v>
      </c>
      <c r="E7" s="31">
        <f>'Occ T1'!E8</f>
        <v>29.660533834863109</v>
      </c>
      <c r="F7" s="31">
        <f>'Occ T1'!F8</f>
        <v>32.871684483648465</v>
      </c>
      <c r="H7" s="31">
        <f>C7-B7</f>
        <v>3.4832047646067714</v>
      </c>
      <c r="I7" s="31">
        <f>D7-C7</f>
        <v>0.91381259072679555</v>
      </c>
      <c r="J7" s="31">
        <f>E7-D7</f>
        <v>-1.5565330531713855</v>
      </c>
      <c r="K7" s="31">
        <f>F7-E7</f>
        <v>3.2111506487853561</v>
      </c>
      <c r="L7" s="31">
        <f>F7-D7</f>
        <v>1.6546175956139706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18.564461207307271</v>
      </c>
      <c r="C8" s="32">
        <f>'Occ T2'!C8</f>
        <v>21.655196509733255</v>
      </c>
      <c r="D8" s="32">
        <f>'Occ T2'!D8</f>
        <v>22.22461695010152</v>
      </c>
      <c r="E8" s="32">
        <f>'Occ T2'!E8</f>
        <v>20.277129586905595</v>
      </c>
      <c r="F8" s="32">
        <f>'Occ T2'!F8</f>
        <v>22.226026945979044</v>
      </c>
      <c r="H8" s="31">
        <f t="shared" ref="H8:H9" si="0">C8-B8</f>
        <v>3.0907353024259834</v>
      </c>
      <c r="I8" s="31">
        <f t="shared" ref="I8:I9" si="1">D8-C8</f>
        <v>0.56942044036826545</v>
      </c>
      <c r="J8" s="31">
        <f t="shared" ref="J8:J9" si="2">E8-D8</f>
        <v>-1.9474873631959255</v>
      </c>
      <c r="K8" s="31">
        <f t="shared" ref="K8:K9" si="3">F8-E8</f>
        <v>1.9488973590734489</v>
      </c>
      <c r="L8" s="31">
        <f t="shared" ref="L8:L49" si="4">F8-D8</f>
        <v>1.409995877523329E-3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8.2555883253936582</v>
      </c>
      <c r="C9" s="32">
        <f>'Occ T2'!C9</f>
        <v>8.6480577875744444</v>
      </c>
      <c r="D9" s="32">
        <f>'Occ T2'!D9</f>
        <v>8.9924499379329728</v>
      </c>
      <c r="E9" s="32">
        <f>'Occ T2'!E9</f>
        <v>9.3834042479575164</v>
      </c>
      <c r="F9" s="32">
        <f>'Occ T2'!F9</f>
        <v>10.645657537669418</v>
      </c>
      <c r="H9" s="31">
        <f t="shared" si="0"/>
        <v>0.39246946218078627</v>
      </c>
      <c r="I9" s="31">
        <f t="shared" si="1"/>
        <v>0.34439215035852833</v>
      </c>
      <c r="J9" s="31">
        <f t="shared" si="2"/>
        <v>0.39095431002454362</v>
      </c>
      <c r="K9" s="31">
        <f t="shared" si="3"/>
        <v>1.2622532897119019</v>
      </c>
      <c r="L9" s="31">
        <f t="shared" si="4"/>
        <v>1.6532075997364455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56.69685821839434</v>
      </c>
      <c r="C11" s="31">
        <f>'Occ T1'!C9</f>
        <v>65.895102882272894</v>
      </c>
      <c r="D11" s="31">
        <f>'Occ T1'!D9</f>
        <v>68.952661070359682</v>
      </c>
      <c r="E11" s="31">
        <f>'Occ T1'!E9</f>
        <v>73.687263399671409</v>
      </c>
      <c r="F11" s="31">
        <f>'Occ T1'!F9</f>
        <v>81.58629222455383</v>
      </c>
      <c r="H11" s="31">
        <f>C11-B11</f>
        <v>9.1982446638785547</v>
      </c>
      <c r="I11" s="31">
        <f t="shared" ref="I11:I49" si="5">D11-C11</f>
        <v>3.0575581880867873</v>
      </c>
      <c r="J11" s="31">
        <f>E11-D11</f>
        <v>4.734602329311727</v>
      </c>
      <c r="K11" s="31">
        <f>F11-E11</f>
        <v>7.8990288248824214</v>
      </c>
      <c r="L11" s="31">
        <f t="shared" si="4"/>
        <v>12.633631154194148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15.184919727182494</v>
      </c>
      <c r="C12" s="10">
        <f>'Occ T2'!C10</f>
        <v>17.7706067457177</v>
      </c>
      <c r="D12" s="10">
        <f>'Occ T2'!D10</f>
        <v>18.689573287220991</v>
      </c>
      <c r="E12" s="10">
        <f>'Occ T2'!E10</f>
        <v>22.861695592133191</v>
      </c>
      <c r="F12" s="10">
        <f>'Occ T2'!F10</f>
        <v>25.954180257594729</v>
      </c>
      <c r="H12" s="11">
        <f t="shared" ref="H12:K14" si="6">C12-B12</f>
        <v>2.5856870185352054</v>
      </c>
      <c r="I12" s="31">
        <f t="shared" si="5"/>
        <v>0.91896654150329127</v>
      </c>
      <c r="J12" s="11">
        <f t="shared" si="6"/>
        <v>4.1721223049122003</v>
      </c>
      <c r="K12" s="11">
        <f t="shared" si="6"/>
        <v>3.0924846654615372</v>
      </c>
      <c r="L12" s="31">
        <f t="shared" si="4"/>
        <v>7.2646069703737375</v>
      </c>
    </row>
    <row r="13" spans="1:12" x14ac:dyDescent="0.2">
      <c r="A13" s="10" t="str">
        <f>'Occ T2'!A11</f>
        <v>22 Health professionals</v>
      </c>
      <c r="B13" s="10">
        <f>'Occ T2'!B11</f>
        <v>14.985582510623903</v>
      </c>
      <c r="C13" s="10">
        <f>'Occ T2'!C11</f>
        <v>17.946938859403133</v>
      </c>
      <c r="D13" s="10">
        <f>'Occ T2'!D11</f>
        <v>17.695809247065721</v>
      </c>
      <c r="E13" s="10">
        <f>'Occ T2'!E11</f>
        <v>17.434430409929103</v>
      </c>
      <c r="F13" s="10">
        <f>'Occ T2'!F11</f>
        <v>18.691030356477619</v>
      </c>
      <c r="H13" s="11">
        <f t="shared" si="6"/>
        <v>2.9613563487792298</v>
      </c>
      <c r="I13" s="31">
        <f t="shared" si="5"/>
        <v>-0.2511296123374116</v>
      </c>
      <c r="J13" s="11">
        <f t="shared" si="6"/>
        <v>-0.26137883713661836</v>
      </c>
      <c r="K13" s="11">
        <f t="shared" si="6"/>
        <v>1.2565999465485156</v>
      </c>
      <c r="L13" s="31">
        <f t="shared" si="4"/>
        <v>0.99522110941189723</v>
      </c>
    </row>
    <row r="14" spans="1:12" x14ac:dyDescent="0.2">
      <c r="A14" s="10" t="str">
        <f>'Occ T2'!A12</f>
        <v>23 Teaching and other educational professionals</v>
      </c>
      <c r="B14" s="10">
        <f>'Occ T2'!B12</f>
        <v>11.975747397710139</v>
      </c>
      <c r="C14" s="10">
        <f>'Occ T2'!C12</f>
        <v>12.866779064056455</v>
      </c>
      <c r="D14" s="10">
        <f>'Occ T2'!D12</f>
        <v>13.592160174947555</v>
      </c>
      <c r="E14" s="10">
        <f>'Occ T2'!E12</f>
        <v>13.434184815501533</v>
      </c>
      <c r="F14" s="10">
        <f>'Occ T2'!F12</f>
        <v>14.507272906788396</v>
      </c>
      <c r="H14" s="11">
        <f t="shared" si="6"/>
        <v>0.8910316663463167</v>
      </c>
      <c r="I14" s="31">
        <f t="shared" si="5"/>
        <v>0.72538111089109947</v>
      </c>
      <c r="J14" s="11">
        <f t="shared" si="6"/>
        <v>-0.15797535944602181</v>
      </c>
      <c r="K14" s="11">
        <f t="shared" si="6"/>
        <v>1.0730880912868628</v>
      </c>
      <c r="L14" s="31">
        <f t="shared" si="4"/>
        <v>0.91511273184084096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14.55060858287781</v>
      </c>
      <c r="C15" s="10">
        <f>'Occ T2'!C13</f>
        <v>17.310778213095599</v>
      </c>
      <c r="D15" s="10">
        <f>'Occ T2'!D13</f>
        <v>18.975118361125418</v>
      </c>
      <c r="E15" s="10">
        <f>'Occ T2'!E13</f>
        <v>19.956952582107583</v>
      </c>
      <c r="F15" s="10">
        <f>'Occ T2'!F13</f>
        <v>22.433808703693096</v>
      </c>
      <c r="H15" s="11">
        <f t="shared" ref="H15" si="7">C15-B15</f>
        <v>2.7601696302177885</v>
      </c>
      <c r="I15" s="31">
        <f t="shared" si="5"/>
        <v>1.6643401480298188</v>
      </c>
      <c r="J15" s="11">
        <f t="shared" ref="J15" si="8">E15-D15</f>
        <v>0.98183422098216511</v>
      </c>
      <c r="K15" s="11">
        <f t="shared" ref="K15" si="9">F15-E15</f>
        <v>2.4768561215855129</v>
      </c>
      <c r="L15" s="31">
        <f t="shared" si="4"/>
        <v>3.458690342567678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37.02030126289236</v>
      </c>
      <c r="C17" s="31">
        <f>'Occ T1'!C10</f>
        <v>40.085941941854536</v>
      </c>
      <c r="D17" s="31">
        <f>'Occ T1'!D10</f>
        <v>41.305550107925995</v>
      </c>
      <c r="E17" s="31">
        <f>'Occ T1'!E10</f>
        <v>44.426890815825196</v>
      </c>
      <c r="F17" s="31">
        <f>'Occ T1'!F10</f>
        <v>49.01622320773167</v>
      </c>
      <c r="H17" s="31">
        <f t="shared" ref="H17:K21" si="10">C17-B17</f>
        <v>3.0656406789621755</v>
      </c>
      <c r="I17" s="31">
        <f t="shared" si="5"/>
        <v>1.2196081660714597</v>
      </c>
      <c r="J17" s="31">
        <f t="shared" si="10"/>
        <v>3.1213407078992006</v>
      </c>
      <c r="K17" s="31">
        <f t="shared" si="10"/>
        <v>4.5893323919064741</v>
      </c>
      <c r="L17" s="31">
        <f t="shared" si="4"/>
        <v>7.7106730998056747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4.6678499848945165</v>
      </c>
      <c r="C18" s="10">
        <f>'Occ T2'!C14</f>
        <v>5.4624334818522229</v>
      </c>
      <c r="D18" s="10">
        <f>'Occ T2'!D14</f>
        <v>5.9024442707529099</v>
      </c>
      <c r="E18" s="10">
        <f>'Occ T2'!E14</f>
        <v>5.5193508724904046</v>
      </c>
      <c r="F18" s="10">
        <f>'Occ T2'!F14</f>
        <v>5.8847869518241467</v>
      </c>
      <c r="H18" s="11">
        <f t="shared" si="10"/>
        <v>0.79458349695770636</v>
      </c>
      <c r="I18" s="31">
        <f t="shared" si="5"/>
        <v>0.44001078890068701</v>
      </c>
      <c r="J18" s="11">
        <f t="shared" si="10"/>
        <v>-0.38309339826250532</v>
      </c>
      <c r="K18" s="11">
        <f t="shared" si="10"/>
        <v>0.36543607933374211</v>
      </c>
      <c r="L18" s="31">
        <f t="shared" si="4"/>
        <v>-1.765731892876321E-2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6.2544452394946584</v>
      </c>
      <c r="C19" s="10">
        <f>'Occ T2'!C15</f>
        <v>7.2561948045322175</v>
      </c>
      <c r="D19" s="10">
        <f>'Occ T2'!D15</f>
        <v>7.2966238408520558</v>
      </c>
      <c r="E19" s="10">
        <f>'Occ T2'!E15</f>
        <v>11.686270097730604</v>
      </c>
      <c r="F19" s="10">
        <f>'Occ T2'!F15</f>
        <v>13.829841131842937</v>
      </c>
      <c r="H19" s="11">
        <f t="shared" si="10"/>
        <v>1.0017495650375592</v>
      </c>
      <c r="I19" s="31">
        <f t="shared" si="5"/>
        <v>4.0429036319838296E-2</v>
      </c>
      <c r="J19" s="11">
        <f t="shared" si="10"/>
        <v>4.3896462568785486</v>
      </c>
      <c r="K19" s="11">
        <f t="shared" si="10"/>
        <v>2.1435710341123322</v>
      </c>
      <c r="L19" s="31">
        <f t="shared" si="4"/>
        <v>6.5332172909908808</v>
      </c>
    </row>
    <row r="20" spans="1:12" x14ac:dyDescent="0.2">
      <c r="A20" s="10" t="str">
        <f>'Occ T2'!A16</f>
        <v>33 Protective service occupations</v>
      </c>
      <c r="B20" s="10">
        <f>'Occ T2'!B16</f>
        <v>3.3408855361221748</v>
      </c>
      <c r="C20" s="10">
        <f>'Occ T2'!C16</f>
        <v>3.398356123699708</v>
      </c>
      <c r="D20" s="10">
        <f>'Occ T2'!D16</f>
        <v>3.5890180210100664</v>
      </c>
      <c r="E20" s="10">
        <f>'Occ T2'!E16</f>
        <v>3.1185469434079565</v>
      </c>
      <c r="F20" s="10">
        <f>'Occ T2'!F16</f>
        <v>3.4034912694930206</v>
      </c>
      <c r="H20" s="11">
        <f t="shared" si="10"/>
        <v>5.7470587577533205E-2</v>
      </c>
      <c r="I20" s="31">
        <f t="shared" si="5"/>
        <v>0.19066189731035843</v>
      </c>
      <c r="J20" s="11">
        <f t="shared" si="10"/>
        <v>-0.47047107760210993</v>
      </c>
      <c r="K20" s="11">
        <f t="shared" si="10"/>
        <v>0.28494432608506415</v>
      </c>
      <c r="L20" s="31">
        <f t="shared" si="4"/>
        <v>-0.18552675151704578</v>
      </c>
    </row>
    <row r="21" spans="1:12" x14ac:dyDescent="0.2">
      <c r="A21" s="10" t="str">
        <f>'Occ T2'!A17</f>
        <v>34 Culture, media and sports occupations</v>
      </c>
      <c r="B21" s="10">
        <f>'Occ T2'!B17</f>
        <v>5.5998733569864578</v>
      </c>
      <c r="C21" s="10">
        <f>'Occ T2'!C17</f>
        <v>6.1468758749998509</v>
      </c>
      <c r="D21" s="10">
        <f>'Occ T2'!D17</f>
        <v>6.1326190011169706</v>
      </c>
      <c r="E21" s="10">
        <f>'Occ T2'!E17</f>
        <v>5.4475393641249754</v>
      </c>
      <c r="F21" s="10">
        <f>'Occ T2'!F17</f>
        <v>6.0793115657054404</v>
      </c>
      <c r="H21" s="11">
        <f t="shared" si="10"/>
        <v>0.54700251801339306</v>
      </c>
      <c r="I21" s="31">
        <f t="shared" si="5"/>
        <v>-1.4256873882880328E-2</v>
      </c>
      <c r="J21" s="11">
        <f t="shared" si="10"/>
        <v>-0.68507963699199514</v>
      </c>
      <c r="K21" s="11">
        <f t="shared" si="10"/>
        <v>0.63177220158046499</v>
      </c>
      <c r="L21" s="31">
        <f t="shared" si="4"/>
        <v>-5.3307435411530157E-2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17.157247145394553</v>
      </c>
      <c r="C22" s="10">
        <f>'Occ T2'!C18</f>
        <v>17.822081656770536</v>
      </c>
      <c r="D22" s="10">
        <f>'Occ T2'!D18</f>
        <v>18.384844974193996</v>
      </c>
      <c r="E22" s="10">
        <f>'Occ T2'!E18</f>
        <v>18.655183538071256</v>
      </c>
      <c r="F22" s="10">
        <f>'Occ T2'!F18</f>
        <v>19.818792288866131</v>
      </c>
      <c r="H22" s="11">
        <f t="shared" ref="H22" si="11">C22-B22</f>
        <v>0.66483451137598237</v>
      </c>
      <c r="I22" s="31">
        <f t="shared" si="5"/>
        <v>0.56276331742346031</v>
      </c>
      <c r="J22" s="11">
        <f t="shared" ref="J22" si="12">E22-D22</f>
        <v>0.27033856387726019</v>
      </c>
      <c r="K22" s="11">
        <f t="shared" ref="K22" si="13">F22-E22</f>
        <v>1.1636087507948751</v>
      </c>
      <c r="L22" s="31">
        <f t="shared" si="4"/>
        <v>1.4339473146721353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38.749505850935087</v>
      </c>
      <c r="C24" s="31">
        <f>'Occ T1'!C11</f>
        <v>36.263385894427444</v>
      </c>
      <c r="D24" s="31">
        <f>'Occ T1'!D11</f>
        <v>37.361682243775036</v>
      </c>
      <c r="E24" s="31">
        <f>'Occ T1'!E11</f>
        <v>38.501841322201628</v>
      </c>
      <c r="F24" s="31">
        <f>'Occ T1'!F11</f>
        <v>36.222418921900974</v>
      </c>
      <c r="H24" s="31">
        <f t="shared" ref="H24:K26" si="14">C24-B24</f>
        <v>-2.4861199565076433</v>
      </c>
      <c r="I24" s="31">
        <f t="shared" si="5"/>
        <v>1.0982963493475921</v>
      </c>
      <c r="J24" s="31">
        <f t="shared" si="14"/>
        <v>1.140159078426592</v>
      </c>
      <c r="K24" s="31">
        <f t="shared" si="14"/>
        <v>-2.2794224003006534</v>
      </c>
      <c r="L24" s="31">
        <f t="shared" si="4"/>
        <v>-1.1392633218740613</v>
      </c>
    </row>
    <row r="25" spans="1:12" x14ac:dyDescent="0.2">
      <c r="A25" t="str">
        <f>'Occ T2'!A19</f>
        <v>41 Administrative occupations</v>
      </c>
      <c r="B25" s="32">
        <f>'Occ T2'!B19</f>
        <v>31.537528147630024</v>
      </c>
      <c r="C25" s="32">
        <f>'Occ T2'!C19</f>
        <v>29.864930269681761</v>
      </c>
      <c r="D25" s="32">
        <f>'Occ T2'!D19</f>
        <v>31.104265508098269</v>
      </c>
      <c r="E25" s="32">
        <f>'Occ T2'!E19</f>
        <v>32.64349755085226</v>
      </c>
      <c r="F25" s="32">
        <f>'Occ T2'!F19</f>
        <v>32.396757053025496</v>
      </c>
      <c r="H25" s="11">
        <f t="shared" si="14"/>
        <v>-1.6725978779482631</v>
      </c>
      <c r="I25" s="31">
        <f t="shared" si="5"/>
        <v>1.2393352384165084</v>
      </c>
      <c r="J25" s="11">
        <f t="shared" si="14"/>
        <v>1.5392320427539907</v>
      </c>
      <c r="K25" s="11">
        <f t="shared" si="14"/>
        <v>-0.24674049782676377</v>
      </c>
      <c r="L25" s="31">
        <f t="shared" si="4"/>
        <v>1.292491544927227</v>
      </c>
    </row>
    <row r="26" spans="1:12" x14ac:dyDescent="0.2">
      <c r="A26" t="str">
        <f>'Occ T2'!A20</f>
        <v>42 Secretarial and related occupations</v>
      </c>
      <c r="B26" s="32">
        <f>'Occ T2'!B20</f>
        <v>7.2119777033050649</v>
      </c>
      <c r="C26" s="32">
        <f>'Occ T2'!C20</f>
        <v>6.3984556247456794</v>
      </c>
      <c r="D26" s="32">
        <f>'Occ T2'!D20</f>
        <v>6.2574167356767658</v>
      </c>
      <c r="E26" s="32">
        <f>'Occ T2'!E20</f>
        <v>5.8583437713493689</v>
      </c>
      <c r="F26" s="32">
        <f>'Occ T2'!F20</f>
        <v>3.8256618688754771</v>
      </c>
      <c r="H26" s="11">
        <f t="shared" si="14"/>
        <v>-0.81352207855938552</v>
      </c>
      <c r="I26" s="31">
        <f t="shared" si="5"/>
        <v>-0.1410388890689136</v>
      </c>
      <c r="J26" s="11">
        <f t="shared" si="14"/>
        <v>-0.39907296432739692</v>
      </c>
      <c r="K26" s="11">
        <f t="shared" si="14"/>
        <v>-2.0326819024738918</v>
      </c>
      <c r="L26" s="31">
        <f t="shared" si="4"/>
        <v>-2.4317548668012887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39.391459756488722</v>
      </c>
      <c r="C28" s="31">
        <f>'Occ T1'!C12</f>
        <v>40.735301881985265</v>
      </c>
      <c r="D28" s="31">
        <f>'Occ T1'!D12</f>
        <v>34.700976543160479</v>
      </c>
      <c r="E28" s="31">
        <f>'Occ T1'!E12</f>
        <v>34.305121141200061</v>
      </c>
      <c r="F28" s="31">
        <f>'Occ T1'!F12</f>
        <v>31.724153389615477</v>
      </c>
      <c r="H28" s="31">
        <f t="shared" ref="H28:K30" si="15">C28-B28</f>
        <v>1.3438421254965434</v>
      </c>
      <c r="I28" s="31">
        <f t="shared" si="5"/>
        <v>-6.0343253388247859</v>
      </c>
      <c r="J28" s="31">
        <f t="shared" si="15"/>
        <v>-0.39585540196041791</v>
      </c>
      <c r="K28" s="31">
        <f t="shared" si="15"/>
        <v>-2.5809677515845841</v>
      </c>
      <c r="L28" s="31">
        <f t="shared" si="4"/>
        <v>-2.976823153545002</v>
      </c>
    </row>
    <row r="29" spans="1:12" x14ac:dyDescent="0.2">
      <c r="A29" s="10" t="str">
        <f>'Occ T2'!A21</f>
        <v>51 Skilled agricultural and related trades</v>
      </c>
      <c r="B29" s="10">
        <f>'Occ T2'!B21</f>
        <v>4.8333354534394397</v>
      </c>
      <c r="C29" s="10">
        <f>'Occ T2'!C21</f>
        <v>4.3559815712033876</v>
      </c>
      <c r="D29" s="10">
        <f>'Occ T2'!D21</f>
        <v>3.5750169889301948</v>
      </c>
      <c r="E29" s="10">
        <f>'Occ T2'!E21</f>
        <v>3.5410679812465191</v>
      </c>
      <c r="F29" s="10">
        <f>'Occ T2'!F21</f>
        <v>3.7104699887974597</v>
      </c>
      <c r="H29" s="11">
        <f t="shared" si="15"/>
        <v>-0.47735388223605213</v>
      </c>
      <c r="I29" s="31">
        <f t="shared" si="5"/>
        <v>-0.78096458227319276</v>
      </c>
      <c r="J29" s="11">
        <f t="shared" si="15"/>
        <v>-3.3949007683675703E-2</v>
      </c>
      <c r="K29" s="11">
        <f t="shared" si="15"/>
        <v>0.16940200755094059</v>
      </c>
      <c r="L29" s="31">
        <f t="shared" si="4"/>
        <v>0.13545299986726489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16.774065318941872</v>
      </c>
      <c r="C30" s="10">
        <f>'Occ T2'!C22</f>
        <v>17.045814686708606</v>
      </c>
      <c r="D30" s="10">
        <f>'Occ T2'!D22</f>
        <v>14.261433670829147</v>
      </c>
      <c r="E30" s="10">
        <f>'Occ T2'!E22</f>
        <v>14.145982255351404</v>
      </c>
      <c r="F30" s="10">
        <f>'Occ T2'!F22</f>
        <v>13.128287090335252</v>
      </c>
      <c r="H30" s="11">
        <f t="shared" si="15"/>
        <v>0.2717493677667342</v>
      </c>
      <c r="I30" s="31">
        <f t="shared" si="5"/>
        <v>-2.7843810158794593</v>
      </c>
      <c r="J30" s="11">
        <f t="shared" si="15"/>
        <v>-0.11545141547774307</v>
      </c>
      <c r="K30" s="11">
        <f t="shared" si="15"/>
        <v>-1.0176951650161516</v>
      </c>
      <c r="L30" s="31">
        <f t="shared" si="4"/>
        <v>-1.1331465804938947</v>
      </c>
    </row>
    <row r="31" spans="1:12" x14ac:dyDescent="0.2">
      <c r="A31" s="10" t="str">
        <f>'Occ T2'!A23</f>
        <v>53 Skilled construction and building trades</v>
      </c>
      <c r="B31" s="10">
        <f>'Occ T2'!B23</f>
        <v>11.557252695510497</v>
      </c>
      <c r="C31" s="10">
        <f>'Occ T2'!C23</f>
        <v>13.834654228150832</v>
      </c>
      <c r="D31" s="10">
        <f>'Occ T2'!D23</f>
        <v>11.34396738614393</v>
      </c>
      <c r="E31" s="10">
        <f>'Occ T2'!E23</f>
        <v>10.974162631519405</v>
      </c>
      <c r="F31" s="10">
        <f>'Occ T2'!F23</f>
        <v>9.4230124530915749</v>
      </c>
      <c r="H31" s="11">
        <f t="shared" ref="H31:H32" si="16">C31-B31</f>
        <v>2.2774015326403347</v>
      </c>
      <c r="I31" s="31">
        <f t="shared" si="5"/>
        <v>-2.4906868420069017</v>
      </c>
      <c r="J31" s="11">
        <f t="shared" ref="J31:J32" si="17">E31-D31</f>
        <v>-0.36980475462452489</v>
      </c>
      <c r="K31" s="11">
        <f t="shared" ref="K31:K32" si="18">F31-E31</f>
        <v>-1.5511501784278305</v>
      </c>
      <c r="L31" s="31">
        <f t="shared" si="4"/>
        <v>-1.9209549330523554</v>
      </c>
    </row>
    <row r="32" spans="1:12" x14ac:dyDescent="0.2">
      <c r="A32" s="10" t="str">
        <f>'Occ T2'!A24</f>
        <v>54 Textiles, printing and other skilled trades</v>
      </c>
      <c r="B32" s="10">
        <f>'Occ T2'!B24</f>
        <v>6.2268062885969115</v>
      </c>
      <c r="C32" s="10">
        <f>'Occ T2'!C24</f>
        <v>5.4988513959224417</v>
      </c>
      <c r="D32" s="10">
        <f>'Occ T2'!D24</f>
        <v>5.5205584972572082</v>
      </c>
      <c r="E32" s="10">
        <f>'Occ T2'!E24</f>
        <v>5.6439082730827339</v>
      </c>
      <c r="F32" s="10">
        <f>'Occ T2'!F24</f>
        <v>5.4623838573911927</v>
      </c>
      <c r="H32" s="11">
        <f t="shared" si="16"/>
        <v>-0.72795489267446989</v>
      </c>
      <c r="I32" s="31">
        <f t="shared" si="5"/>
        <v>2.1707101334766499E-2</v>
      </c>
      <c r="J32" s="11">
        <f t="shared" si="17"/>
        <v>0.12334977582552575</v>
      </c>
      <c r="K32" s="11">
        <f t="shared" si="18"/>
        <v>-0.18152441569154121</v>
      </c>
      <c r="L32" s="31">
        <f t="shared" si="4"/>
        <v>-5.8174639866015454E-2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33.683341347970128</v>
      </c>
      <c r="C34" s="31">
        <f>'Occ T1'!C13</f>
        <v>34.474163460609681</v>
      </c>
      <c r="D34" s="31">
        <f>'Occ T1'!D13</f>
        <v>32.987075230611261</v>
      </c>
      <c r="E34" s="31">
        <f>'Occ T1'!E13</f>
        <v>33.580971590451</v>
      </c>
      <c r="F34" s="31">
        <f>'Occ T1'!F13</f>
        <v>35.776833251565783</v>
      </c>
      <c r="H34" s="31">
        <f t="shared" ref="H34:K36" si="19">C34-B34</f>
        <v>0.79082211263955315</v>
      </c>
      <c r="I34" s="31">
        <f t="shared" si="5"/>
        <v>-1.4870882299984203</v>
      </c>
      <c r="J34" s="31">
        <f t="shared" si="19"/>
        <v>0.59389635983973932</v>
      </c>
      <c r="K34" s="31">
        <f t="shared" si="19"/>
        <v>2.1958616611147832</v>
      </c>
      <c r="L34" s="31">
        <f t="shared" si="4"/>
        <v>2.7897580209545225</v>
      </c>
    </row>
    <row r="35" spans="1:12" x14ac:dyDescent="0.2">
      <c r="A35" s="10" t="str">
        <f>'Occ T2'!A25</f>
        <v>61 Caring personal service occupations</v>
      </c>
      <c r="B35" s="10">
        <f>'Occ T2'!B25</f>
        <v>26.024487536085122</v>
      </c>
      <c r="C35" s="10">
        <f>'Occ T2'!C25</f>
        <v>27.09332199283201</v>
      </c>
      <c r="D35" s="10">
        <f>'Occ T2'!D25</f>
        <v>26.167170596761871</v>
      </c>
      <c r="E35" s="10">
        <f>'Occ T2'!E25</f>
        <v>27.234132595136405</v>
      </c>
      <c r="F35" s="10">
        <f>'Occ T2'!F25</f>
        <v>29.373442221617562</v>
      </c>
      <c r="G35" s="10"/>
      <c r="H35" s="11">
        <f t="shared" si="19"/>
        <v>1.0688344567468882</v>
      </c>
      <c r="I35" s="31">
        <f t="shared" si="5"/>
        <v>-0.9261513960701393</v>
      </c>
      <c r="J35" s="11">
        <f t="shared" si="19"/>
        <v>1.0669619983745342</v>
      </c>
      <c r="K35" s="11">
        <f t="shared" si="19"/>
        <v>2.1393096264811575</v>
      </c>
      <c r="L35" s="31">
        <f t="shared" si="4"/>
        <v>3.2062716248556917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7.349019005678449</v>
      </c>
      <c r="C36" s="10">
        <f>'Occ T2'!C26</f>
        <v>7.1122458102282815</v>
      </c>
      <c r="D36" s="10">
        <f>'Occ T2'!D26</f>
        <v>6.4962523719594394</v>
      </c>
      <c r="E36" s="10">
        <f>'Occ T2'!E26</f>
        <v>6.0953219056000298</v>
      </c>
      <c r="F36" s="10">
        <f>'Occ T2'!F26</f>
        <v>6.1273230893427888</v>
      </c>
      <c r="G36" s="10"/>
      <c r="H36" s="11">
        <f t="shared" si="19"/>
        <v>-0.23677319545016751</v>
      </c>
      <c r="I36" s="31">
        <f t="shared" si="5"/>
        <v>-0.61599343826884212</v>
      </c>
      <c r="J36" s="11">
        <f t="shared" si="19"/>
        <v>-0.40093046635940954</v>
      </c>
      <c r="K36" s="11">
        <f t="shared" si="19"/>
        <v>3.2001183742758954E-2</v>
      </c>
      <c r="L36" s="31">
        <f t="shared" si="4"/>
        <v>-0.36892928261665059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0.30983480620656095</v>
      </c>
      <c r="C37" s="10">
        <f>'Occ T2'!C27</f>
        <v>0.26859565754938836</v>
      </c>
      <c r="D37" s="10">
        <f>'Occ T2'!D27</f>
        <v>0.32365226188995205</v>
      </c>
      <c r="E37" s="10">
        <f>'Occ T2'!E27</f>
        <v>0.2515170897145646</v>
      </c>
      <c r="F37" s="10">
        <f>'Occ T2'!F27</f>
        <v>0.27606794060543177</v>
      </c>
      <c r="G37" s="10"/>
      <c r="H37" s="11">
        <f t="shared" ref="H37" si="20">C37-B37</f>
        <v>-4.1239148657172597E-2</v>
      </c>
      <c r="I37" s="31">
        <f t="shared" ref="I37" si="21">D37-C37</f>
        <v>5.5056604340563697E-2</v>
      </c>
      <c r="J37" s="11">
        <f t="shared" ref="J37" si="22">E37-D37</f>
        <v>-7.2135172175387452E-2</v>
      </c>
      <c r="K37" s="11">
        <f t="shared" ref="K37" si="23">F37-E37</f>
        <v>2.4550850890867171E-2</v>
      </c>
      <c r="L37" s="31">
        <f t="shared" ref="L37" si="24">F37-D37</f>
        <v>-4.7584321284520281E-2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26.080133781778322</v>
      </c>
      <c r="C39" s="31">
        <f>'Occ T1'!C14</f>
        <v>23.957119731094938</v>
      </c>
      <c r="D39" s="31">
        <f>'Occ T1'!D14</f>
        <v>23.649088759711088</v>
      </c>
      <c r="E39" s="31">
        <f>'Occ T1'!E14</f>
        <v>24.12180898547529</v>
      </c>
      <c r="F39" s="31">
        <f>'Occ T1'!F14</f>
        <v>24.450128640637679</v>
      </c>
      <c r="H39" s="31">
        <f>C39-B39</f>
        <v>-2.1230140506833841</v>
      </c>
      <c r="I39" s="31">
        <f t="shared" si="5"/>
        <v>-0.30803097138385027</v>
      </c>
      <c r="J39" s="31">
        <f>E39-D39</f>
        <v>0.4727202257642027</v>
      </c>
      <c r="K39" s="31">
        <f>F39-E39</f>
        <v>0.32831965516238881</v>
      </c>
      <c r="L39" s="31">
        <f t="shared" si="4"/>
        <v>0.80103988092659151</v>
      </c>
    </row>
    <row r="40" spans="1:12" s="30" customFormat="1" x14ac:dyDescent="0.2">
      <c r="A40" s="126" t="str">
        <f>'Occ T2'!A28</f>
        <v>71 Sales occupations</v>
      </c>
      <c r="B40" s="126">
        <f>'Occ T2'!B28</f>
        <v>20.638352412372075</v>
      </c>
      <c r="C40" s="126">
        <f>'Occ T2'!C28</f>
        <v>18.251367900572461</v>
      </c>
      <c r="D40" s="126">
        <f>'Occ T2'!D28</f>
        <v>17.827108079569346</v>
      </c>
      <c r="E40" s="126">
        <f>'Occ T2'!E28</f>
        <v>17.477608234862515</v>
      </c>
      <c r="F40" s="126">
        <f>'Occ T2'!F28</f>
        <v>16.951280694693796</v>
      </c>
      <c r="G40"/>
      <c r="H40" s="11">
        <f>C40-B40</f>
        <v>-2.3869845117996142</v>
      </c>
      <c r="I40" s="31">
        <f t="shared" si="5"/>
        <v>-0.42425982100311543</v>
      </c>
      <c r="J40" s="11">
        <f t="shared" ref="J40" si="25">E40-D40</f>
        <v>-0.34949984470683049</v>
      </c>
      <c r="K40" s="11">
        <f t="shared" ref="K40" si="26">F40-E40</f>
        <v>-0.52632754016871885</v>
      </c>
      <c r="L40" s="31">
        <f t="shared" si="4"/>
        <v>-0.87582738487554934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5.4417813694062449</v>
      </c>
      <c r="C41" s="126">
        <f>'Occ T2'!C29</f>
        <v>5.7057518305224777</v>
      </c>
      <c r="D41" s="126">
        <f>'Occ T2'!D29</f>
        <v>5.821980680141742</v>
      </c>
      <c r="E41" s="126">
        <f>'Occ T2'!E29</f>
        <v>6.6442007506127752</v>
      </c>
      <c r="F41" s="126">
        <f>'Occ T2'!F29</f>
        <v>7.4988479459438846</v>
      </c>
      <c r="G41"/>
      <c r="H41" s="11">
        <f t="shared" ref="H41" si="27">C41-B41</f>
        <v>0.26397046111623279</v>
      </c>
      <c r="I41" s="31">
        <f t="shared" si="5"/>
        <v>0.11622884961926427</v>
      </c>
      <c r="J41" s="11">
        <f t="shared" ref="J41" si="28">E41-D41</f>
        <v>0.82222007047103318</v>
      </c>
      <c r="K41" s="11">
        <f t="shared" ref="K41" si="29">F41-E41</f>
        <v>0.85464719533110944</v>
      </c>
      <c r="L41" s="31">
        <f t="shared" si="4"/>
        <v>1.6768672658021426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28.104813983878319</v>
      </c>
      <c r="C43" s="31">
        <f>'Occ T1'!C15</f>
        <v>30.006811134306432</v>
      </c>
      <c r="D43" s="31">
        <f>'Occ T1'!D15</f>
        <v>26.227471011036897</v>
      </c>
      <c r="E43" s="31">
        <f>'Occ T1'!E15</f>
        <v>27.724967138106095</v>
      </c>
      <c r="F43" s="31">
        <f>'Occ T1'!F15</f>
        <v>27.169829968668658</v>
      </c>
      <c r="H43" s="31">
        <f t="shared" ref="H43:K45" si="30">C43-B43</f>
        <v>1.9019971504281123</v>
      </c>
      <c r="I43" s="31">
        <f t="shared" si="5"/>
        <v>-3.7793401232695345</v>
      </c>
      <c r="J43" s="31">
        <f t="shared" si="30"/>
        <v>1.4974961270691978</v>
      </c>
      <c r="K43" s="31">
        <f t="shared" si="30"/>
        <v>-0.55513716943743674</v>
      </c>
      <c r="L43" s="31">
        <f t="shared" si="4"/>
        <v>0.94235895763176103</v>
      </c>
    </row>
    <row r="44" spans="1:12" x14ac:dyDescent="0.2">
      <c r="A44" s="10" t="str">
        <f>'Occ T2'!A30</f>
        <v>81 Process, plant and machine operatives</v>
      </c>
      <c r="B44" s="10">
        <f>'Occ T2'!B30</f>
        <v>13.169877729157248</v>
      </c>
      <c r="C44" s="10">
        <f>'Occ T2'!C30</f>
        <v>12.679300680693585</v>
      </c>
      <c r="D44" s="10">
        <f>'Occ T2'!D30</f>
        <v>10.948652702196583</v>
      </c>
      <c r="E44" s="10">
        <f>'Occ T2'!E30</f>
        <v>11.532713545556932</v>
      </c>
      <c r="F44" s="10">
        <f>'Occ T2'!F30</f>
        <v>10.770427878581518</v>
      </c>
      <c r="H44" s="11">
        <f t="shared" si="30"/>
        <v>-0.49057704846366335</v>
      </c>
      <c r="I44" s="31">
        <f t="shared" si="5"/>
        <v>-1.7306479784970019</v>
      </c>
      <c r="J44" s="11">
        <f t="shared" si="30"/>
        <v>0.58406084336034958</v>
      </c>
      <c r="K44" s="11">
        <f t="shared" si="30"/>
        <v>-0.76228566697541389</v>
      </c>
      <c r="L44" s="31">
        <f t="shared" si="4"/>
        <v>-0.17822482361506431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14.934936254721071</v>
      </c>
      <c r="C45" s="10">
        <f>'Occ T2'!C31</f>
        <v>17.327510453612845</v>
      </c>
      <c r="D45" s="10">
        <f>'Occ T2'!D31</f>
        <v>15.278818308840314</v>
      </c>
      <c r="E45" s="10">
        <f>'Occ T2'!E31</f>
        <v>16.192253592549164</v>
      </c>
      <c r="F45" s="10">
        <f>'Occ T2'!F31</f>
        <v>16.39940209008714</v>
      </c>
      <c r="H45" s="11">
        <f t="shared" si="30"/>
        <v>2.3925741988917739</v>
      </c>
      <c r="I45" s="31">
        <f t="shared" si="5"/>
        <v>-2.0486921447725308</v>
      </c>
      <c r="J45" s="11">
        <f t="shared" si="30"/>
        <v>0.91343528370884997</v>
      </c>
      <c r="K45" s="11">
        <f t="shared" si="30"/>
        <v>0.20714849753797537</v>
      </c>
      <c r="L45" s="31">
        <f t="shared" si="4"/>
        <v>1.1205837812468253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36.416536264961749</v>
      </c>
      <c r="C47" s="31">
        <f>'Occ T1'!C16</f>
        <v>35.461918776141118</v>
      </c>
      <c r="D47" s="31">
        <f>'Occ T1'!D16</f>
        <v>31.726428145384968</v>
      </c>
      <c r="E47" s="31">
        <f>'Occ T1'!E16</f>
        <v>33.333601772206165</v>
      </c>
      <c r="F47" s="31">
        <f>'Occ T1'!F16</f>
        <v>32.25243591167731</v>
      </c>
      <c r="H47" s="31">
        <f t="shared" ref="H47:K49" si="31">C47-B47</f>
        <v>-0.95461748882063091</v>
      </c>
      <c r="I47" s="31">
        <f t="shared" si="5"/>
        <v>-3.73549063075615</v>
      </c>
      <c r="J47" s="31">
        <f t="shared" si="31"/>
        <v>1.6071736268211971</v>
      </c>
      <c r="K47" s="31">
        <f t="shared" si="31"/>
        <v>-1.0811658605288557</v>
      </c>
      <c r="L47" s="31">
        <f t="shared" si="4"/>
        <v>0.52600776629234147</v>
      </c>
    </row>
    <row r="48" spans="1:12" x14ac:dyDescent="0.2">
      <c r="A48" s="10" t="str">
        <f>'Occ T2'!A32</f>
        <v>91 Elementary trades and related occupations</v>
      </c>
      <c r="B48" s="10">
        <f>'Occ T2'!B32</f>
        <v>7.2892077430193352</v>
      </c>
      <c r="C48" s="10">
        <f>'Occ T2'!C32</f>
        <v>6.5570686439459402</v>
      </c>
      <c r="D48" s="10">
        <f>'Occ T2'!D32</f>
        <v>5.6414160981050996</v>
      </c>
      <c r="E48" s="10">
        <f>'Occ T2'!E32</f>
        <v>9.820803316629247</v>
      </c>
      <c r="F48" s="10">
        <f>'Occ T2'!F32</f>
        <v>10.883292488551742</v>
      </c>
      <c r="H48" s="11">
        <f t="shared" si="31"/>
        <v>-0.73213909907339492</v>
      </c>
      <c r="I48" s="31">
        <f t="shared" si="5"/>
        <v>-0.91565254584084066</v>
      </c>
      <c r="J48" s="11">
        <f t="shared" si="31"/>
        <v>4.1793872185241474</v>
      </c>
      <c r="K48" s="11">
        <f t="shared" si="31"/>
        <v>1.0624891719224951</v>
      </c>
      <c r="L48" s="31">
        <f t="shared" si="4"/>
        <v>5.2418763904466426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29.127328521942413</v>
      </c>
      <c r="C49" s="10">
        <f>'Occ T2'!C33</f>
        <v>28.904850132195175</v>
      </c>
      <c r="D49" s="10">
        <f>'Occ T2'!D33</f>
        <v>26.085012047279868</v>
      </c>
      <c r="E49" s="10">
        <f>'Occ T2'!E33</f>
        <v>23.51279845557692</v>
      </c>
      <c r="F49" s="10">
        <f>'Occ T2'!F33</f>
        <v>21.369143423125571</v>
      </c>
      <c r="H49" s="11">
        <f t="shared" si="31"/>
        <v>-0.22247838974723777</v>
      </c>
      <c r="I49" s="31">
        <f t="shared" si="5"/>
        <v>-2.8198380849153075</v>
      </c>
      <c r="J49" s="11">
        <f t="shared" si="31"/>
        <v>-2.5722135917029476</v>
      </c>
      <c r="K49" s="11">
        <f t="shared" si="31"/>
        <v>-2.143655032451349</v>
      </c>
      <c r="L49" s="31">
        <f t="shared" si="4"/>
        <v>-4.7158686241542966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322.96299999999997</v>
      </c>
      <c r="C51" s="34">
        <f>'Occ T1'!C18</f>
        <v>337.18299999999999</v>
      </c>
      <c r="D51" s="34">
        <f>'Occ T1'!D18</f>
        <v>328.12799999999993</v>
      </c>
      <c r="E51" s="34">
        <f>'Occ T1'!E18</f>
        <v>339.34299999999996</v>
      </c>
      <c r="F51" s="34">
        <f>'Occ T1'!F18</f>
        <v>351.06999999999982</v>
      </c>
      <c r="G51" s="24"/>
      <c r="H51" s="34">
        <f>C51-B51</f>
        <v>14.220000000000027</v>
      </c>
      <c r="I51" s="205">
        <f>D51-C51</f>
        <v>-9.0550000000000637</v>
      </c>
      <c r="J51" s="34">
        <f>E51-D51</f>
        <v>11.215000000000032</v>
      </c>
      <c r="K51" s="34">
        <f>F51-E51</f>
        <v>11.726999999999862</v>
      </c>
      <c r="L51" s="205">
        <f>F51-D51</f>
        <v>22.941999999999894</v>
      </c>
    </row>
    <row r="53" spans="1:12" ht="15.75" x14ac:dyDescent="0.25">
      <c r="A53" s="19" t="str">
        <f>CONCATENATE(A1," (Continued)")</f>
        <v>Occupation Table 3  Employment Change by Occupation in Occupation Group (SOC 2020), 2015-2035, Stoke-on-Trent and Staffordshire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3.0997052491591237</v>
      </c>
      <c r="C59" s="44">
        <f>IF(AND(D$5-C$5 &lt;&gt; 0,D7 &lt;&gt; 0,C7 &lt;&gt; 0),(EXP(LN(D7/C7)/(D$5-C$5))-1)*100,0)</f>
        <v>3.0155592589538482</v>
      </c>
      <c r="D59" s="44">
        <f>IF(AND(E$5-D$5 &lt;&gt; 0,E7 &lt;&gt; 0,D7 &lt;&gt; 0),(EXP(LN(E7/D7)/(E$5-D$5))-1)*100,0)</f>
        <v>-1.0177381534983376</v>
      </c>
      <c r="E59" s="44">
        <f>IF(AND(F$5-E$5 &lt;&gt; 0,F7 &lt;&gt; 0,E7 &lt;&gt; 0),(EXP(LN(F7/E7)/(F$5-E$5))-1)*100,0)</f>
        <v>1.0332444654831852</v>
      </c>
      <c r="F59" s="44">
        <f>IF(AND(F$5-D$5 &lt;&gt; 0,F7 &lt;&gt; 0,D7 &lt;&gt; 0),(EXP(LN(F7/D7)/(F$5-D$5))-1)*100,0)</f>
        <v>0.34490458042091277</v>
      </c>
      <c r="H59" s="44">
        <f>(B7/B$51)*100</f>
        <v>8.3043721827890291</v>
      </c>
      <c r="I59" s="44">
        <f>(C7/C$51)*100</f>
        <v>8.9871833091548812</v>
      </c>
      <c r="J59" s="44">
        <f>(D7/D$51)*100</f>
        <v>9.5136857836071584</v>
      </c>
      <c r="K59" s="44">
        <f>(E7/E$51)*100</f>
        <v>8.740576300340102</v>
      </c>
      <c r="L59" s="44">
        <f>(F7/F$51)*100</f>
        <v>9.3632849527582778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3.924978886122843</v>
      </c>
      <c r="C60" s="44">
        <f t="shared" si="32"/>
        <v>2.6294863688368419</v>
      </c>
      <c r="D60" s="44">
        <f t="shared" si="32"/>
        <v>-1.8174203803011491</v>
      </c>
      <c r="E60" s="44">
        <f t="shared" si="32"/>
        <v>0.92192738533365404</v>
      </c>
      <c r="F60" s="44">
        <f>IF(AND(F$5-D$5 &lt;&gt; 0,F8 &lt;&gt; 0,D8 &lt;&gt; 0),(EXP(LN(F8/D8)/(F$5-D$5))-1)*100,0)</f>
        <v>4.2294066291415078E-4</v>
      </c>
      <c r="H60" s="44">
        <f t="shared" ref="H60:L60" si="33">(B8/B$51)*100</f>
        <v>5.7481696687568773</v>
      </c>
      <c r="I60" s="44">
        <f t="shared" si="33"/>
        <v>6.4223868076781017</v>
      </c>
      <c r="J60" s="44">
        <f t="shared" si="33"/>
        <v>6.7731546683311166</v>
      </c>
      <c r="K60" s="44">
        <f t="shared" si="33"/>
        <v>5.975408240896555</v>
      </c>
      <c r="L60" s="44">
        <f t="shared" si="33"/>
        <v>6.3309388287176498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1.1678775206097392</v>
      </c>
      <c r="C61" s="44">
        <f>IF(AND(D$5-C$5 &lt;&gt; 0,D9 &lt;&gt; 0,C9 &lt;&gt; 0),(EXP(LN(D9/C9)/(D$5-C$5))-1)*100,0)</f>
        <v>3.9823063029637895</v>
      </c>
      <c r="D61" s="44">
        <f t="shared" si="34"/>
        <v>0.85477842363974599</v>
      </c>
      <c r="E61" s="44">
        <f t="shared" si="34"/>
        <v>1.2700924504884359</v>
      </c>
      <c r="F61" s="44">
        <f>IF(AND(F$5-D$5 &lt;&gt; 0,F9 &lt;&gt; 0,D9 &lt;&gt; 0),(EXP(LN(F9/D9)/(F$5-D$5))-1)*100,0)</f>
        <v>1.1314647619739659</v>
      </c>
      <c r="H61" s="44">
        <f t="shared" ref="H61:L61" si="35">(B9/B$51)*100</f>
        <v>2.5562025140321518</v>
      </c>
      <c r="I61" s="44">
        <f t="shared" si="35"/>
        <v>2.5647965014767782</v>
      </c>
      <c r="J61" s="44">
        <f t="shared" si="35"/>
        <v>2.7405311152760432</v>
      </c>
      <c r="K61" s="44">
        <f t="shared" si="35"/>
        <v>2.7651680594435475</v>
      </c>
      <c r="L61" s="44">
        <f t="shared" si="35"/>
        <v>3.0323461240406253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3.8301632080032011</v>
      </c>
      <c r="C63" s="44">
        <f t="shared" si="36"/>
        <v>4.640038567887772</v>
      </c>
      <c r="D63" s="44">
        <f t="shared" si="36"/>
        <v>1.3370550909277634</v>
      </c>
      <c r="E63" s="44">
        <f t="shared" si="36"/>
        <v>1.0235153800248753</v>
      </c>
      <c r="F63" s="44">
        <f>IF(AND(F$5-D$5 &lt;&gt; 0,F11 &lt;&gt; 0,D11 &lt;&gt; 0),(EXP(LN(F11/D11)/(F$5-D$5))-1)*100,0)</f>
        <v>1.1279206795321572</v>
      </c>
      <c r="H63" s="44">
        <f>(B11/B$51)*100</f>
        <v>17.555217847987027</v>
      </c>
      <c r="I63" s="44">
        <f>(C11/C$51)*100</f>
        <v>19.542830712779974</v>
      </c>
      <c r="J63" s="44">
        <f>(D11/D$51)*100</f>
        <v>21.013952198641899</v>
      </c>
      <c r="K63" s="44">
        <f>(E11/E$51)*100</f>
        <v>21.714684964673332</v>
      </c>
      <c r="L63" s="44">
        <f>(F11/F$51)*100</f>
        <v>23.239323275857771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4.0093635725600318</v>
      </c>
      <c r="C64" s="44">
        <f t="shared" si="36"/>
        <v>5.1712727351008514</v>
      </c>
      <c r="D64" s="49">
        <f t="shared" si="36"/>
        <v>4.1122447581255939</v>
      </c>
      <c r="E64" s="49">
        <f t="shared" si="36"/>
        <v>1.2767806940396031</v>
      </c>
      <c r="F64" s="44">
        <f>IF(AND(F$5-D$5 &lt;&gt; 0,F12 &lt;&gt; 0,D12 &lt;&gt; 0),(EXP(LN(F12/D12)/(F$5-D$5))-1)*100,0)</f>
        <v>2.2132495129088658</v>
      </c>
      <c r="H64" s="40">
        <f t="shared" ref="H64:L67" si="37">(B12/B$11)*100</f>
        <v>26.782647582853198</v>
      </c>
      <c r="I64" s="40">
        <f t="shared" si="37"/>
        <v>26.968023371124218</v>
      </c>
      <c r="J64" s="40">
        <f t="shared" si="37"/>
        <v>27.104934018645121</v>
      </c>
      <c r="K64" s="40">
        <f t="shared" si="37"/>
        <v>31.025301439319207</v>
      </c>
      <c r="L64" s="40">
        <f t="shared" si="37"/>
        <v>31.811937459003293</v>
      </c>
    </row>
    <row r="65" spans="1:12" x14ac:dyDescent="0.2">
      <c r="A65" t="str">
        <f>A13</f>
        <v>22 Health professionals</v>
      </c>
      <c r="B65" s="49">
        <f t="shared" si="36"/>
        <v>4.6114419780467486</v>
      </c>
      <c r="C65" s="44">
        <f t="shared" si="36"/>
        <v>-1.3992893958394204</v>
      </c>
      <c r="D65" s="49">
        <f t="shared" si="36"/>
        <v>-0.29717427244211336</v>
      </c>
      <c r="E65" s="49">
        <f t="shared" si="36"/>
        <v>0.69839486581511068</v>
      </c>
      <c r="F65" s="44">
        <f>IF(AND(F$5-D$5 &lt;&gt; 0,F13 &lt;&gt; 0,D13 &lt;&gt; 0),(EXP(LN(F13/D13)/(F$5-D$5))-1)*100,0)</f>
        <v>0.36543879098223098</v>
      </c>
      <c r="H65" s="40">
        <f t="shared" si="37"/>
        <v>26.431063345520766</v>
      </c>
      <c r="I65" s="40">
        <f t="shared" si="37"/>
        <v>27.235618542802548</v>
      </c>
      <c r="J65" s="40">
        <f t="shared" si="37"/>
        <v>25.663707494927309</v>
      </c>
      <c r="K65" s="40">
        <f t="shared" si="37"/>
        <v>23.660032420211781</v>
      </c>
      <c r="L65" s="40">
        <f t="shared" si="37"/>
        <v>22.909522968678864</v>
      </c>
    </row>
    <row r="66" spans="1:12" x14ac:dyDescent="0.2">
      <c r="A66" t="str">
        <f>A14</f>
        <v>23 Teaching and other educational professionals</v>
      </c>
      <c r="B66" s="49">
        <f t="shared" si="36"/>
        <v>1.8103204034359388</v>
      </c>
      <c r="C66" s="44">
        <f t="shared" si="36"/>
        <v>5.6376277798805274</v>
      </c>
      <c r="D66" s="49">
        <f t="shared" si="36"/>
        <v>-0.23353896756769243</v>
      </c>
      <c r="E66" s="49">
        <f t="shared" si="36"/>
        <v>0.77143574459506148</v>
      </c>
      <c r="F66" s="44">
        <f>IF(AND(F$5-D$5 &lt;&gt; 0,F14 &lt;&gt; 0,D14 &lt;&gt; 0),(EXP(LN(F14/D14)/(F$5-D$5))-1)*100,0)</f>
        <v>0.43532435989404039</v>
      </c>
      <c r="H66" s="40">
        <f t="shared" si="37"/>
        <v>21.122418021083238</v>
      </c>
      <c r="I66" s="40">
        <f t="shared" si="37"/>
        <v>19.526153691639315</v>
      </c>
      <c r="J66" s="40">
        <f t="shared" si="37"/>
        <v>19.712306913112517</v>
      </c>
      <c r="K66" s="40">
        <f t="shared" si="37"/>
        <v>18.23135260517958</v>
      </c>
      <c r="L66" s="40">
        <f t="shared" si="37"/>
        <v>17.781507789150826</v>
      </c>
    </row>
    <row r="67" spans="1:12" x14ac:dyDescent="0.2">
      <c r="A67" t="str">
        <f>A15</f>
        <v>24 Business, media and public service professionals</v>
      </c>
      <c r="B67" s="49">
        <f t="shared" si="36"/>
        <v>4.4380750446869399</v>
      </c>
      <c r="C67" s="44">
        <f t="shared" si="36"/>
        <v>9.6144732925452558</v>
      </c>
      <c r="D67" s="49">
        <f t="shared" si="36"/>
        <v>1.0140878101868145</v>
      </c>
      <c r="E67" s="49">
        <f t="shared" si="36"/>
        <v>1.1767858293544986</v>
      </c>
      <c r="F67" s="44">
        <f>IF(AND(F$5-D$5 &lt;&gt; 0,F15 &lt;&gt; 0,D15 &lt;&gt; 0),(EXP(LN(F15/D15)/(F$5-D$5))-1)*100,0)</f>
        <v>1.1225240605611475</v>
      </c>
      <c r="H67" s="40">
        <f t="shared" si="37"/>
        <v>25.663871050542813</v>
      </c>
      <c r="I67" s="40">
        <f t="shared" si="37"/>
        <v>26.270204394433911</v>
      </c>
      <c r="J67" s="40">
        <f t="shared" si="37"/>
        <v>27.51905157331506</v>
      </c>
      <c r="K67" s="40">
        <f t="shared" si="37"/>
        <v>27.083313535289435</v>
      </c>
      <c r="L67" s="40">
        <f t="shared" si="37"/>
        <v>27.497031783167024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2.0088933518325192</v>
      </c>
      <c r="C69" s="44">
        <f t="shared" si="39"/>
        <v>3.0424834916952248</v>
      </c>
      <c r="D69" s="44">
        <f t="shared" si="39"/>
        <v>1.4676265933066146</v>
      </c>
      <c r="E69" s="44">
        <f t="shared" si="39"/>
        <v>0.98791188741325087</v>
      </c>
      <c r="F69" s="44">
        <f t="shared" ref="F69:F74" si="40">IF(AND(F$5-D$5 &lt;&gt; 0,F17 &lt;&gt; 0,D17 &lt;&gt; 0),(EXP(LN(F17/D17)/(F$5-D$5))-1)*100,0)</f>
        <v>1.1475642610130787</v>
      </c>
      <c r="H69" s="44">
        <f>(B17/B$51)*100</f>
        <v>11.462706645309947</v>
      </c>
      <c r="I69" s="44">
        <f>(C17/C$51)*100</f>
        <v>11.888482498184825</v>
      </c>
      <c r="J69" s="44">
        <f>(D17/D$51)*100</f>
        <v>12.588243035622076</v>
      </c>
      <c r="K69" s="44">
        <f>(E17/E$51)*100</f>
        <v>13.092031017532468</v>
      </c>
      <c r="L69" s="44">
        <f>(F17/F$51)*100</f>
        <v>13.96195152184228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4.008137109398735</v>
      </c>
      <c r="C70" s="44">
        <f t="shared" si="39"/>
        <v>8.0552155072007636</v>
      </c>
      <c r="D70" s="49">
        <f t="shared" si="39"/>
        <v>-1.333159459367772</v>
      </c>
      <c r="E70" s="49">
        <f t="shared" si="39"/>
        <v>0.64316226623319928</v>
      </c>
      <c r="F70" s="44">
        <f t="shared" si="40"/>
        <v>-1.9971406386776192E-2</v>
      </c>
      <c r="H70" s="40">
        <f t="shared" ref="H70:L74" si="41">(B18/B$17)*100</f>
        <v>12.608892487791229</v>
      </c>
      <c r="I70" s="40">
        <f t="shared" si="41"/>
        <v>13.626805850728399</v>
      </c>
      <c r="J70" s="40">
        <f t="shared" si="41"/>
        <v>14.289712291279491</v>
      </c>
      <c r="K70" s="40">
        <f t="shared" si="41"/>
        <v>12.423446185715004</v>
      </c>
      <c r="L70" s="40">
        <f t="shared" si="41"/>
        <v>12.005794340547842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3.7839115097714648</v>
      </c>
      <c r="C71" s="44">
        <f t="shared" si="39"/>
        <v>0.5571658067198948</v>
      </c>
      <c r="D71" s="49">
        <f t="shared" si="39"/>
        <v>9.8780117829748058</v>
      </c>
      <c r="E71" s="49">
        <f t="shared" si="39"/>
        <v>1.6984016031760252</v>
      </c>
      <c r="F71" s="44">
        <f t="shared" si="40"/>
        <v>4.3549406842436911</v>
      </c>
      <c r="H71" s="40">
        <f t="shared" si="41"/>
        <v>16.894636256685082</v>
      </c>
      <c r="I71" s="40">
        <f t="shared" si="41"/>
        <v>18.101594856015794</v>
      </c>
      <c r="J71" s="40">
        <f t="shared" si="41"/>
        <v>17.664996161016941</v>
      </c>
      <c r="K71" s="40">
        <f t="shared" si="41"/>
        <v>26.304496855692332</v>
      </c>
      <c r="L71" s="40">
        <f t="shared" si="41"/>
        <v>28.214824045565102</v>
      </c>
    </row>
    <row r="72" spans="1:12" x14ac:dyDescent="0.2">
      <c r="A72" t="str">
        <f t="shared" si="38"/>
        <v>33 Protective service occupations</v>
      </c>
      <c r="B72" s="49">
        <f t="shared" si="39"/>
        <v>0.42730835088877761</v>
      </c>
      <c r="C72" s="44">
        <f t="shared" si="39"/>
        <v>5.6104154588362931</v>
      </c>
      <c r="D72" s="49">
        <f t="shared" si="39"/>
        <v>-2.7711096296218485</v>
      </c>
      <c r="E72" s="49">
        <f t="shared" si="39"/>
        <v>0.87817935425780203</v>
      </c>
      <c r="F72" s="44">
        <f t="shared" si="40"/>
        <v>-0.35322060038139869</v>
      </c>
      <c r="H72" s="40">
        <f t="shared" si="41"/>
        <v>9.0244687972621715</v>
      </c>
      <c r="I72" s="40">
        <f t="shared" si="41"/>
        <v>8.4776756116373466</v>
      </c>
      <c r="J72" s="40">
        <f t="shared" si="41"/>
        <v>8.6889486077111489</v>
      </c>
      <c r="K72" s="40">
        <f t="shared" si="41"/>
        <v>7.0195030220235584</v>
      </c>
      <c r="L72" s="40">
        <f t="shared" si="41"/>
        <v>6.9436016215875318</v>
      </c>
    </row>
    <row r="73" spans="1:12" x14ac:dyDescent="0.2">
      <c r="A73" t="str">
        <f t="shared" si="38"/>
        <v>34 Culture, media and sports occupations</v>
      </c>
      <c r="B73" s="49">
        <f t="shared" si="39"/>
        <v>2.3573561026881906</v>
      </c>
      <c r="C73" s="44">
        <f t="shared" si="39"/>
        <v>-0.23193690864761196</v>
      </c>
      <c r="D73" s="49">
        <f t="shared" si="39"/>
        <v>-2.3413135431954779</v>
      </c>
      <c r="E73" s="49">
        <f t="shared" si="39"/>
        <v>1.1033165990406824</v>
      </c>
      <c r="F73" s="44">
        <f t="shared" si="40"/>
        <v>-5.8186010121219489E-2</v>
      </c>
      <c r="H73" s="40">
        <f t="shared" si="41"/>
        <v>15.126493210360614</v>
      </c>
      <c r="I73" s="40">
        <f t="shared" si="41"/>
        <v>15.334243321302059</v>
      </c>
      <c r="J73" s="40">
        <f t="shared" si="41"/>
        <v>14.846961207617959</v>
      </c>
      <c r="K73" s="40">
        <f t="shared" si="41"/>
        <v>12.26180645120572</v>
      </c>
      <c r="L73" s="40">
        <f t="shared" si="41"/>
        <v>12.402651954519637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0.95497033162705858</v>
      </c>
      <c r="C74" s="44">
        <f t="shared" si="39"/>
        <v>3.1576744415244384</v>
      </c>
      <c r="D74" s="49">
        <f t="shared" si="39"/>
        <v>0.29237383387004101</v>
      </c>
      <c r="E74" s="49">
        <f t="shared" si="39"/>
        <v>0.60689969783664921</v>
      </c>
      <c r="F74" s="44">
        <f t="shared" si="40"/>
        <v>0.5019482977428158</v>
      </c>
      <c r="H74" s="40">
        <f t="shared" si="41"/>
        <v>46.3455092479009</v>
      </c>
      <c r="I74" s="40">
        <f t="shared" si="41"/>
        <v>44.459680360316398</v>
      </c>
      <c r="J74" s="40">
        <f t="shared" si="41"/>
        <v>44.509381732374472</v>
      </c>
      <c r="K74" s="40">
        <f t="shared" si="41"/>
        <v>41.990747485363386</v>
      </c>
      <c r="L74" s="40">
        <f t="shared" si="41"/>
        <v>40.433128037779895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-1.6440707836644641</v>
      </c>
      <c r="C76" s="44">
        <f t="shared" si="42"/>
        <v>3.028664649641466</v>
      </c>
      <c r="D76" s="44">
        <f t="shared" si="42"/>
        <v>0.60301941403129167</v>
      </c>
      <c r="E76" s="44">
        <f t="shared" si="42"/>
        <v>-0.60841990752349417</v>
      </c>
      <c r="F76" s="44">
        <f>IF(AND(F$5-D$5 &lt;&gt; 0,F24 &lt;&gt; 0,D24 &lt;&gt; 0),(EXP(LN(F24/D24)/(F$5-D$5))-1)*100,0)</f>
        <v>-0.20623641259428505</v>
      </c>
      <c r="H76" s="44">
        <f>(B24/B$51)*100</f>
        <v>11.99812543571093</v>
      </c>
      <c r="I76" s="44">
        <f>(C24/C$51)*100</f>
        <v>10.754808485133427</v>
      </c>
      <c r="J76" s="44">
        <f>(D24/D$51)*100</f>
        <v>11.386313342285646</v>
      </c>
      <c r="K76" s="44">
        <f>(E24/E$51)*100</f>
        <v>11.345995444786434</v>
      </c>
      <c r="L76" s="44">
        <f>(F24/F$51)*100</f>
        <v>10.317719805708546</v>
      </c>
    </row>
    <row r="77" spans="1:12" x14ac:dyDescent="0.2">
      <c r="A77" t="str">
        <f>A25</f>
        <v>41 Administrative occupations</v>
      </c>
      <c r="B77" s="49">
        <f t="shared" si="42"/>
        <v>-1.3530951216125131</v>
      </c>
      <c r="C77" s="44">
        <f t="shared" si="42"/>
        <v>4.1498012124095096</v>
      </c>
      <c r="D77" s="49">
        <f t="shared" si="42"/>
        <v>0.97069528564863727</v>
      </c>
      <c r="E77" s="49">
        <f t="shared" si="42"/>
        <v>-7.584475210984376E-2</v>
      </c>
      <c r="F77" s="44">
        <f>IF(AND(F$5-D$5 &lt;&gt; 0,F25 &lt;&gt; 0,D25 &lt;&gt; 0),(EXP(LN(F25/D25)/(F$5-D$5))-1)*100,0)</f>
        <v>0.2717911004705309</v>
      </c>
      <c r="H77" s="40">
        <f t="shared" ref="H77:L78" si="43">(B25/B$24)*100</f>
        <v>81.388207294697594</v>
      </c>
      <c r="I77" s="40">
        <f t="shared" si="43"/>
        <v>82.355603408426006</v>
      </c>
      <c r="J77" s="40">
        <f t="shared" si="43"/>
        <v>83.251780005919457</v>
      </c>
      <c r="K77" s="40">
        <f t="shared" si="43"/>
        <v>84.784250388639919</v>
      </c>
      <c r="L77" s="40">
        <f t="shared" si="43"/>
        <v>89.438414156923159</v>
      </c>
    </row>
    <row r="78" spans="1:12" x14ac:dyDescent="0.2">
      <c r="A78" t="str">
        <f>A26</f>
        <v>42 Secretarial and related occupations</v>
      </c>
      <c r="B78" s="49">
        <f t="shared" si="42"/>
        <v>-2.9478419630108665</v>
      </c>
      <c r="C78" s="44">
        <f t="shared" si="42"/>
        <v>-2.2042645497681201</v>
      </c>
      <c r="D78" s="49">
        <f t="shared" si="42"/>
        <v>-1.3093624235330892</v>
      </c>
      <c r="E78" s="49">
        <f t="shared" si="42"/>
        <v>-4.1718347869040269</v>
      </c>
      <c r="F78" s="44">
        <f>IF(AND(F$5-D$5 &lt;&gt; 0,F26 &lt;&gt; 0,D26 &lt;&gt; 0),(EXP(LN(F26/D26)/(F$5-D$5))-1)*100,0)</f>
        <v>-3.227023254560113</v>
      </c>
      <c r="H78" s="40">
        <f t="shared" si="43"/>
        <v>18.611792705302406</v>
      </c>
      <c r="I78" s="40">
        <f t="shared" si="43"/>
        <v>17.64439659157399</v>
      </c>
      <c r="J78" s="40">
        <f t="shared" si="43"/>
        <v>16.748219994080529</v>
      </c>
      <c r="K78" s="40">
        <f t="shared" si="43"/>
        <v>15.21574961136008</v>
      </c>
      <c r="L78" s="40">
        <f t="shared" si="43"/>
        <v>10.561585843076832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0.84217776224870811</v>
      </c>
      <c r="C80" s="44">
        <f t="shared" si="44"/>
        <v>-14.813503423411234</v>
      </c>
      <c r="D80" s="44">
        <f t="shared" si="44"/>
        <v>-0.2292005649765172</v>
      </c>
      <c r="E80" s="44">
        <f t="shared" si="44"/>
        <v>-0.7791122642262116</v>
      </c>
      <c r="F80" s="44">
        <f>IF(AND(F$5-D$5 &lt;&gt; 0,F28 &lt;&gt; 0,D28 &lt;&gt; 0),(EXP(LN(F28/D28)/(F$5-D$5))-1)*100,0)</f>
        <v>-0.59614596721232482</v>
      </c>
      <c r="H80" s="44">
        <f>(B28/B$51)*100</f>
        <v>12.196895544222938</v>
      </c>
      <c r="I80" s="44">
        <f>(C28/C$51)*100</f>
        <v>12.081066329555542</v>
      </c>
      <c r="J80" s="44">
        <f>(D28/D$51)*100</f>
        <v>10.575439018663596</v>
      </c>
      <c r="K80" s="44">
        <f>(E28/E$51)*100</f>
        <v>10.109276201719224</v>
      </c>
      <c r="L80" s="44">
        <f>(F28/F$51)*100</f>
        <v>9.0364182042371866</v>
      </c>
    </row>
    <row r="81" spans="1:12" x14ac:dyDescent="0.2">
      <c r="A81" t="str">
        <f>A29</f>
        <v>51 Skilled agricultural and related trades</v>
      </c>
      <c r="B81" s="49">
        <f t="shared" si="44"/>
        <v>-2.5661701171898588</v>
      </c>
      <c r="C81" s="44">
        <f t="shared" si="44"/>
        <v>-17.928555699960015</v>
      </c>
      <c r="D81" s="49">
        <f t="shared" si="44"/>
        <v>-0.19064917352360489</v>
      </c>
      <c r="E81" s="49">
        <f t="shared" si="44"/>
        <v>0.46839534703628782</v>
      </c>
      <c r="F81" s="44">
        <f>IF(AND(F$5-D$5 &lt;&gt; 0,F29 &lt;&gt; 0,D29 &lt;&gt; 0),(EXP(LN(F29/D29)/(F$5-D$5))-1)*100,0)</f>
        <v>0.24823173224874928</v>
      </c>
      <c r="H81" s="40">
        <f t="shared" ref="H81:L84" si="45">(B29/B$28)*100</f>
        <v>12.270008482341844</v>
      </c>
      <c r="I81" s="40">
        <f t="shared" si="45"/>
        <v>10.693382324312102</v>
      </c>
      <c r="J81" s="40">
        <f t="shared" si="45"/>
        <v>10.302352685906836</v>
      </c>
      <c r="K81" s="40">
        <f t="shared" si="45"/>
        <v>10.322272195662755</v>
      </c>
      <c r="L81" s="40">
        <f t="shared" si="45"/>
        <v>11.696041004555342</v>
      </c>
    </row>
    <row r="82" spans="1:12" x14ac:dyDescent="0.2">
      <c r="A82" t="str">
        <f>A30</f>
        <v>52 Skilled metal, electrical and electronic trades</v>
      </c>
      <c r="B82" s="49">
        <f t="shared" si="44"/>
        <v>0.40257662296652175</v>
      </c>
      <c r="C82" s="44">
        <f t="shared" si="44"/>
        <v>-16.334690169139098</v>
      </c>
      <c r="D82" s="49">
        <f t="shared" si="44"/>
        <v>-0.16243400571933631</v>
      </c>
      <c r="E82" s="49">
        <f t="shared" si="44"/>
        <v>-0.74383398075127394</v>
      </c>
      <c r="F82" s="44">
        <f>IF(AND(F$5-D$5 &lt;&gt; 0,F30 &lt;&gt; 0,D30 &lt;&gt; 0),(EXP(LN(F30/D30)/(F$5-D$5))-1)*100,0)</f>
        <v>-0.55041116150202907</v>
      </c>
      <c r="H82" s="40">
        <f t="shared" si="45"/>
        <v>42.583000027509208</v>
      </c>
      <c r="I82" s="40">
        <f t="shared" si="45"/>
        <v>41.845313276656796</v>
      </c>
      <c r="J82" s="40">
        <f t="shared" si="45"/>
        <v>41.098075880057792</v>
      </c>
      <c r="K82" s="40">
        <f t="shared" si="45"/>
        <v>41.235774090773404</v>
      </c>
      <c r="L82" s="40">
        <f t="shared" si="45"/>
        <v>41.382623924119095</v>
      </c>
    </row>
    <row r="83" spans="1:12" x14ac:dyDescent="0.2">
      <c r="A83" t="str">
        <f>A31</f>
        <v>53 Skilled construction and building trades</v>
      </c>
      <c r="B83" s="49">
        <f t="shared" si="44"/>
        <v>4.5992149514319403</v>
      </c>
      <c r="C83" s="44">
        <f t="shared" si="44"/>
        <v>-18.003246058284837</v>
      </c>
      <c r="D83" s="49">
        <f t="shared" si="44"/>
        <v>-0.66065673486572773</v>
      </c>
      <c r="E83" s="49">
        <f t="shared" si="44"/>
        <v>-1.5123358535933162</v>
      </c>
      <c r="F83" s="44">
        <f>IF(AND(F$5-D$5 &lt;&gt; 0,F31 &lt;&gt; 0,D31 &lt;&gt; 0),(EXP(LN(F31/D31)/(F$5-D$5))-1)*100,0)</f>
        <v>-1.22925723357451</v>
      </c>
      <c r="H83" s="40">
        <f t="shared" si="45"/>
        <v>29.339488221445613</v>
      </c>
      <c r="I83" s="40">
        <f t="shared" si="45"/>
        <v>33.962321595728874</v>
      </c>
      <c r="J83" s="40">
        <f t="shared" si="45"/>
        <v>32.690628668719157</v>
      </c>
      <c r="K83" s="40">
        <f t="shared" si="45"/>
        <v>31.989867012419786</v>
      </c>
      <c r="L83" s="40">
        <f t="shared" si="45"/>
        <v>29.702959563220638</v>
      </c>
    </row>
    <row r="84" spans="1:12" x14ac:dyDescent="0.2">
      <c r="A84" t="str">
        <f>A32</f>
        <v>54 Textiles, printing and other skilled trades</v>
      </c>
      <c r="B84" s="49">
        <f t="shared" si="44"/>
        <v>-3.0603032156322318</v>
      </c>
      <c r="C84" s="44">
        <f t="shared" si="44"/>
        <v>0.39475700963409466</v>
      </c>
      <c r="D84" s="49">
        <f t="shared" si="44"/>
        <v>0.44293305213620737</v>
      </c>
      <c r="E84" s="49">
        <f t="shared" si="44"/>
        <v>-0.32638104885172048</v>
      </c>
      <c r="F84" s="44">
        <f>IF(AND(F$5-D$5 &lt;&gt; 0,F32 &lt;&gt; 0,D32 &lt;&gt; 0),(EXP(LN(F32/D32)/(F$5-D$5))-1)*100,0)</f>
        <v>-7.0599958622785675E-2</v>
      </c>
      <c r="H84" s="40">
        <f t="shared" si="45"/>
        <v>15.80750326870333</v>
      </c>
      <c r="I84" s="40">
        <f t="shared" si="45"/>
        <v>13.498982803302232</v>
      </c>
      <c r="J84" s="40">
        <f t="shared" si="45"/>
        <v>15.908942765316223</v>
      </c>
      <c r="K84" s="40">
        <f t="shared" si="45"/>
        <v>16.452086701144058</v>
      </c>
      <c r="L84" s="40">
        <f t="shared" si="45"/>
        <v>17.218375508104934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0.58185536954922235</v>
      </c>
      <c r="C86" s="44">
        <f t="shared" si="46"/>
        <v>-4.3136310811358047</v>
      </c>
      <c r="D86" s="44">
        <f t="shared" si="46"/>
        <v>0.35751275305466734</v>
      </c>
      <c r="E86" s="44">
        <f t="shared" si="46"/>
        <v>0.63542011450907765</v>
      </c>
      <c r="F86" s="44">
        <f>IF(AND(F$5-D$5 &lt;&gt; 0,F34 &lt;&gt; 0,D34 &lt;&gt; 0),(EXP(LN(F34/D34)/(F$5-D$5))-1)*100,0)</f>
        <v>0.5426989242386604</v>
      </c>
      <c r="H86" s="44">
        <f>(B34/B$51)*100</f>
        <v>10.429473762619908</v>
      </c>
      <c r="I86" s="44">
        <f>(C34/C$51)*100</f>
        <v>10.224170097724286</v>
      </c>
      <c r="J86" s="44">
        <f>(D34/D$51)*100</f>
        <v>10.053111965638797</v>
      </c>
      <c r="K86" s="44">
        <f>(E34/E$51)*100</f>
        <v>9.8958786804062573</v>
      </c>
      <c r="L86" s="44">
        <f>(F34/F$51)*100</f>
        <v>10.190797633396702</v>
      </c>
    </row>
    <row r="87" spans="1:12" x14ac:dyDescent="0.2">
      <c r="A87" t="str">
        <f>A35</f>
        <v>61 Caring personal service occupations</v>
      </c>
      <c r="B87" s="49">
        <f t="shared" si="46"/>
        <v>1.0113133932825757</v>
      </c>
      <c r="C87" s="44">
        <f t="shared" si="46"/>
        <v>-3.4183751860150879</v>
      </c>
      <c r="D87" s="49">
        <f t="shared" si="46"/>
        <v>0.8025123457142902</v>
      </c>
      <c r="E87" s="49">
        <f t="shared" si="46"/>
        <v>0.75906519251112137</v>
      </c>
      <c r="F87" s="44">
        <f>IF(AND(F$5-D$5 &lt;&gt; 0,F35 &lt;&gt; 0,D35 &lt;&gt; 0),(EXP(LN(F35/D35)/(F$5-D$5))-1)*100,0)</f>
        <v>0.77354549581676313</v>
      </c>
      <c r="H87" s="40">
        <f t="shared" ref="H87:L89" si="47">(B35/B$34)*100</f>
        <v>77.262191025634223</v>
      </c>
      <c r="I87" s="40">
        <f t="shared" si="47"/>
        <v>78.590223150125013</v>
      </c>
      <c r="J87" s="40">
        <f t="shared" si="47"/>
        <v>79.325524963423632</v>
      </c>
      <c r="K87" s="40">
        <f t="shared" si="47"/>
        <v>81.099894688218711</v>
      </c>
      <c r="L87" s="40">
        <f t="shared" si="47"/>
        <v>82.10185070064027</v>
      </c>
    </row>
    <row r="88" spans="1:12" x14ac:dyDescent="0.2">
      <c r="A88" t="str">
        <f>A36</f>
        <v>62 Leisure, travel and related personal service occupations</v>
      </c>
      <c r="B88" s="49">
        <f t="shared" si="46"/>
        <v>-0.81537700425627913</v>
      </c>
      <c r="C88" s="44">
        <f t="shared" si="46"/>
        <v>-8.6610257112172402</v>
      </c>
      <c r="D88" s="49">
        <f t="shared" si="46"/>
        <v>-1.2659955169745607</v>
      </c>
      <c r="E88" s="49">
        <f t="shared" si="46"/>
        <v>5.2377594032759767E-2</v>
      </c>
      <c r="F88" s="44">
        <f>IF(AND(F$5-D$5 &lt;&gt; 0,F36 &lt;&gt; 0,D36 &lt;&gt; 0),(EXP(LN(F36/D36)/(F$5-D$5))-1)*100,0)</f>
        <v>-0.38902458480312152</v>
      </c>
      <c r="H88" s="40">
        <f t="shared" si="47"/>
        <v>21.817963157984995</v>
      </c>
      <c r="I88" s="40">
        <f t="shared" si="47"/>
        <v>20.630655239407801</v>
      </c>
      <c r="J88" s="40">
        <f t="shared" si="47"/>
        <v>19.693326330219975</v>
      </c>
      <c r="K88" s="40">
        <f t="shared" si="47"/>
        <v>18.151118377210025</v>
      </c>
      <c r="L88" s="40">
        <f t="shared" si="47"/>
        <v>17.12651046071727</v>
      </c>
    </row>
    <row r="89" spans="1:12" x14ac:dyDescent="0.2">
      <c r="A89" t="str">
        <f>A37</f>
        <v>63 Community and civil enforcement occupations</v>
      </c>
      <c r="B89" s="49">
        <f t="shared" si="46"/>
        <v>-3.5078027876701112</v>
      </c>
      <c r="C89" s="44">
        <f t="shared" si="46"/>
        <v>20.497950280689146</v>
      </c>
      <c r="D89" s="49">
        <f t="shared" si="46"/>
        <v>-4.9181177357659038</v>
      </c>
      <c r="E89" s="49">
        <f t="shared" si="46"/>
        <v>0.93571124555242857</v>
      </c>
      <c r="F89" s="44">
        <f>IF(AND(F$5-D$5 &lt;&gt; 0,F37 &lt;&gt; 0,D37 &lt;&gt; 0),(EXP(LN(F37/D37)/(F$5-D$5))-1)*100,0)</f>
        <v>-1.0545513811118012</v>
      </c>
      <c r="H89" s="40">
        <f t="shared" si="47"/>
        <v>0.91984581638078089</v>
      </c>
      <c r="I89" s="40">
        <f t="shared" si="47"/>
        <v>0.77912161046717443</v>
      </c>
      <c r="J89" s="40">
        <f t="shared" si="47"/>
        <v>0.98114870635639151</v>
      </c>
      <c r="K89" s="40">
        <f t="shared" si="47"/>
        <v>0.74898693457125987</v>
      </c>
      <c r="L89" s="40">
        <f t="shared" si="47"/>
        <v>0.7716388386424603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-2.1003369331350275</v>
      </c>
      <c r="C91" s="44">
        <f t="shared" si="48"/>
        <v>-1.2857596190248399</v>
      </c>
      <c r="D91" s="44">
        <f t="shared" si="48"/>
        <v>0.39662015406096707</v>
      </c>
      <c r="E91" s="44">
        <f t="shared" si="48"/>
        <v>0.13528251272973968</v>
      </c>
      <c r="F91" s="44">
        <f t="shared" ref="F91:F93" si="49">IF(AND(F$5-D$5 &lt;&gt; 0,F39 &lt;&gt; 0,D39 &lt;&gt; 0),(EXP(LN(F39/D39)/(F$5-D$5))-1)*100,0)</f>
        <v>0.22231938609191815</v>
      </c>
      <c r="H91" s="44">
        <f>(B39/B$51)*100</f>
        <v>8.0752698549921575</v>
      </c>
      <c r="I91" s="44">
        <f>(C39/C$51)*100</f>
        <v>7.1050793578249616</v>
      </c>
      <c r="J91" s="44">
        <f>(D39/D$51)*100</f>
        <v>7.2072754412031568</v>
      </c>
      <c r="K91" s="44">
        <f>(E39/E$51)*100</f>
        <v>7.1083856114536896</v>
      </c>
      <c r="L91" s="44">
        <f>(F39/F$51)*100</f>
        <v>6.9644596919809985</v>
      </c>
    </row>
    <row r="92" spans="1:12" s="30" customFormat="1" x14ac:dyDescent="0.2">
      <c r="A92" t="str">
        <f>A40</f>
        <v>71 Sales occupations</v>
      </c>
      <c r="B92" s="49">
        <f t="shared" si="48"/>
        <v>-3.0260471090939656</v>
      </c>
      <c r="C92" s="44">
        <f t="shared" si="48"/>
        <v>-2.3245371158717831</v>
      </c>
      <c r="D92" s="49">
        <f t="shared" si="48"/>
        <v>-0.39521082716678091</v>
      </c>
      <c r="E92" s="49">
        <f t="shared" si="48"/>
        <v>-0.30530443539296126</v>
      </c>
      <c r="F92" s="44">
        <f t="shared" si="49"/>
        <v>-0.33528224595944511</v>
      </c>
      <c r="G92"/>
      <c r="H92" s="40">
        <f>(B40/B$34)*100</f>
        <v>61.271689762499804</v>
      </c>
      <c r="I92" s="40">
        <f t="shared" ref="H92:L93" si="50">(C40/C$34)*100</f>
        <v>52.942163256337018</v>
      </c>
      <c r="J92" s="40">
        <f t="shared" si="50"/>
        <v>54.042705983906671</v>
      </c>
      <c r="K92" s="40">
        <f t="shared" si="50"/>
        <v>52.046166049085976</v>
      </c>
      <c r="L92" s="40">
        <f t="shared" si="50"/>
        <v>47.38060681754699</v>
      </c>
    </row>
    <row r="93" spans="1:12" s="30" customFormat="1" x14ac:dyDescent="0.2">
      <c r="A93" t="str">
        <f>A41</f>
        <v>72 Customer service occupations</v>
      </c>
      <c r="B93" s="49">
        <f t="shared" si="48"/>
        <v>1.1912468514180041</v>
      </c>
      <c r="C93" s="44">
        <f t="shared" si="48"/>
        <v>2.0370470548247033</v>
      </c>
      <c r="D93" s="49">
        <f t="shared" si="48"/>
        <v>2.6772898926445743</v>
      </c>
      <c r="E93" s="49">
        <f t="shared" si="48"/>
        <v>1.2174006727923459</v>
      </c>
      <c r="F93" s="44">
        <f t="shared" si="49"/>
        <v>1.7017093787761617</v>
      </c>
      <c r="G93"/>
      <c r="H93" s="40">
        <f t="shared" si="50"/>
        <v>16.155705317917295</v>
      </c>
      <c r="I93" s="40">
        <f t="shared" si="50"/>
        <v>16.55080575643813</v>
      </c>
      <c r="J93" s="40">
        <f t="shared" si="50"/>
        <v>17.649278208026988</v>
      </c>
      <c r="K93" s="40">
        <f t="shared" si="50"/>
        <v>19.785612017557298</v>
      </c>
      <c r="L93" s="40">
        <f t="shared" si="50"/>
        <v>20.960066233966348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1.650561606089096</v>
      </c>
      <c r="C95" s="44">
        <f t="shared" si="51"/>
        <v>-12.59494088310057</v>
      </c>
      <c r="D95" s="44">
        <f t="shared" si="51"/>
        <v>1.1167086495253775</v>
      </c>
      <c r="E95" s="44">
        <f t="shared" si="51"/>
        <v>-0.20205741451746473</v>
      </c>
      <c r="F95" s="44">
        <f>IF(AND(F$5-D$5 &lt;&gt; 0,F43 &lt;&gt; 0,D43 &lt;&gt; 0),(EXP(LN(F43/D43)/(F$5-D$5))-1)*100,0)</f>
        <v>0.23560906983954855</v>
      </c>
      <c r="H95" s="44">
        <f>(B43/B$51)*100</f>
        <v>8.7021776438410345</v>
      </c>
      <c r="I95" s="44">
        <f>(C43/C$51)*100</f>
        <v>8.8992657204860368</v>
      </c>
      <c r="J95" s="44">
        <f>(D43/D$51)*100</f>
        <v>7.9930609429969106</v>
      </c>
      <c r="K95" s="44">
        <f>(E43/E$51)*100</f>
        <v>8.170189789713092</v>
      </c>
      <c r="L95" s="44">
        <f>(F43/F$51)*100</f>
        <v>7.7391488787616929</v>
      </c>
    </row>
    <row r="96" spans="1:12" x14ac:dyDescent="0.2">
      <c r="A96" t="str">
        <f>A44</f>
        <v>81 Process, plant and machine operatives</v>
      </c>
      <c r="B96" s="49">
        <f t="shared" si="51"/>
        <v>-0.9445467554469289</v>
      </c>
      <c r="C96" s="44">
        <f t="shared" si="51"/>
        <v>-13.649396146367998</v>
      </c>
      <c r="D96" s="49">
        <f t="shared" si="51"/>
        <v>1.0448456926689165</v>
      </c>
      <c r="E96" s="49">
        <f t="shared" si="51"/>
        <v>-0.68150151359305244</v>
      </c>
      <c r="F96" s="44">
        <f>IF(AND(F$5-D$5 &lt;&gt; 0,F44 &lt;&gt; 0,D44 &lt;&gt; 0),(EXP(LN(F44/D44)/(F$5-D$5))-1)*100,0)</f>
        <v>-0.1093547552155183</v>
      </c>
      <c r="H96" s="40">
        <f>(B44/B$43)*100</f>
        <v>46.859864422912906</v>
      </c>
      <c r="I96" s="40">
        <f t="shared" ref="H96:L97" si="52">(C44/C$43)*100</f>
        <v>42.254742178176642</v>
      </c>
      <c r="J96" s="40">
        <f t="shared" si="52"/>
        <v>41.74498066393528</v>
      </c>
      <c r="K96" s="40">
        <f t="shared" si="52"/>
        <v>41.596851993039863</v>
      </c>
      <c r="L96" s="40">
        <f t="shared" si="52"/>
        <v>39.641130956658969</v>
      </c>
    </row>
    <row r="97" spans="1:12" x14ac:dyDescent="0.2">
      <c r="A97" t="str">
        <f>A45</f>
        <v>82 Transport and mobile machine drivers and operatives</v>
      </c>
      <c r="B97" s="49">
        <f t="shared" si="51"/>
        <v>3.7846676836728488</v>
      </c>
      <c r="C97" s="44">
        <f t="shared" si="51"/>
        <v>-11.823349639621028</v>
      </c>
      <c r="D97" s="49">
        <f t="shared" si="51"/>
        <v>1.1680795787363474</v>
      </c>
      <c r="E97" s="49">
        <f t="shared" si="51"/>
        <v>0.1272000473874213</v>
      </c>
      <c r="F97" s="44">
        <f>IF(AND(F$5-D$5 &lt;&gt; 0,F45 &lt;&gt; 0,D45 &lt;&gt; 0),(EXP(LN(F45/D45)/(F$5-D$5))-1)*100,0)</f>
        <v>0.47296450494498377</v>
      </c>
      <c r="H97" s="40">
        <f t="shared" si="52"/>
        <v>53.140135577087086</v>
      </c>
      <c r="I97" s="40">
        <f t="shared" si="52"/>
        <v>57.745257821823351</v>
      </c>
      <c r="J97" s="40">
        <f t="shared" si="52"/>
        <v>58.255019336064727</v>
      </c>
      <c r="K97" s="40">
        <f t="shared" si="52"/>
        <v>58.403148006960151</v>
      </c>
      <c r="L97" s="40">
        <f t="shared" si="52"/>
        <v>60.358869043341024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-0.66188866036128724</v>
      </c>
      <c r="C99" s="44">
        <f t="shared" si="53"/>
        <v>-10.533808546393153</v>
      </c>
      <c r="D99" s="44">
        <f t="shared" si="53"/>
        <v>0.99321842507504865</v>
      </c>
      <c r="E99" s="44">
        <f t="shared" si="53"/>
        <v>-0.32918078729560207</v>
      </c>
      <c r="F99" s="44">
        <f>IF(AND(F$5-D$5 &lt;&gt; 0,F47 &lt;&gt; 0,D47 &lt;&gt; 0),(EXP(LN(F47/D47)/(F$5-D$5))-1)*100,0)</f>
        <v>0.10968373228450456</v>
      </c>
      <c r="H99" s="44">
        <f>(B47/B$51)*100</f>
        <v>11.275761082527023</v>
      </c>
      <c r="I99" s="44">
        <f>(C47/C$51)*100</f>
        <v>10.517113489156072</v>
      </c>
      <c r="J99" s="44">
        <f>(D47/D$51)*100</f>
        <v>9.6689182713407504</v>
      </c>
      <c r="K99" s="44">
        <f>(E47/E$51)*100</f>
        <v>9.8229819893754016</v>
      </c>
      <c r="L99" s="44">
        <f>(F47/F$51)*100</f>
        <v>9.1868960354565541</v>
      </c>
    </row>
    <row r="100" spans="1:12" x14ac:dyDescent="0.2">
      <c r="A100" t="str">
        <f>A48</f>
        <v>91 Elementary trades and related occupations</v>
      </c>
      <c r="B100" s="49">
        <f t="shared" si="53"/>
        <v>-2.6115731473938197</v>
      </c>
      <c r="C100" s="44">
        <f t="shared" si="53"/>
        <v>-13.964358092945261</v>
      </c>
      <c r="D100" s="49">
        <f t="shared" si="53"/>
        <v>11.725363414804679</v>
      </c>
      <c r="E100" s="49">
        <f t="shared" si="53"/>
        <v>1.0325533271609899</v>
      </c>
      <c r="F100" s="44">
        <f>IF(AND(F$5-D$5 &lt;&gt; 0,F48 &lt;&gt; 0,D48 &lt;&gt; 0),(EXP(LN(F48/D48)/(F$5-D$5))-1)*100,0)</f>
        <v>4.4779905607916115</v>
      </c>
      <c r="H100" s="40">
        <f t="shared" ref="H100:L101" si="54">(B48/B$47)*100</f>
        <v>20.016202776628873</v>
      </c>
      <c r="I100" s="40">
        <f t="shared" si="54"/>
        <v>18.490450799739452</v>
      </c>
      <c r="J100" s="40">
        <f t="shared" si="54"/>
        <v>17.781440987474408</v>
      </c>
      <c r="K100" s="40">
        <f t="shared" si="54"/>
        <v>29.462172686114929</v>
      </c>
      <c r="L100" s="40">
        <f t="shared" si="54"/>
        <v>33.744094611506043</v>
      </c>
    </row>
    <row r="101" spans="1:12" x14ac:dyDescent="0.2">
      <c r="A101" t="str">
        <f>A49</f>
        <v>92 Elementary administration and service occupations</v>
      </c>
      <c r="B101" s="49">
        <f t="shared" si="53"/>
        <v>-0.19150270564322058</v>
      </c>
      <c r="C101" s="44">
        <f t="shared" si="53"/>
        <v>-9.7555879792453162</v>
      </c>
      <c r="D101" s="49">
        <f t="shared" si="53"/>
        <v>-2.0549130938643412</v>
      </c>
      <c r="E101" s="49">
        <f t="shared" si="53"/>
        <v>-0.95141416852508875</v>
      </c>
      <c r="F101" s="44">
        <f>IF(AND(F$5-D$5 &lt;&gt; 0,F49 &lt;&gt; 0,D49 &lt;&gt; 0),(EXP(LN(F49/D49)/(F$5-D$5))-1)*100,0)</f>
        <v>-1.3206216691319606</v>
      </c>
      <c r="H101" s="40">
        <f t="shared" si="54"/>
        <v>79.983797223371127</v>
      </c>
      <c r="I101" s="40">
        <f t="shared" si="54"/>
        <v>81.509549200260551</v>
      </c>
      <c r="J101" s="40">
        <f t="shared" si="54"/>
        <v>82.218559012525589</v>
      </c>
      <c r="K101" s="40">
        <f t="shared" si="54"/>
        <v>70.537827313885074</v>
      </c>
      <c r="L101" s="40">
        <f t="shared" si="54"/>
        <v>66.255905388493971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1.0830238020725247</v>
      </c>
      <c r="C103" s="206">
        <f t="shared" ref="C103" si="56">IF(AND(D$5-C$5 &lt;&gt; 0,D51 &lt;&gt; 0,C51 &lt;&gt; 0),(EXP(LN(D51/C51)/(D$5-C$5))-1)*100,0)</f>
        <v>-2.6854853299247194</v>
      </c>
      <c r="D103" s="50">
        <f>IF(AND(E$5-D$5 &lt;&gt; 0,E51 &lt;&gt; 0,D51 &lt;&gt; 0),(EXP(LN(E51/D51)/(E$5-D$5))-1)*100,0)</f>
        <v>0.67441639592689118</v>
      </c>
      <c r="E103" s="50">
        <f>IF(AND(F$5-E$5 &lt;&gt; 0,F51 &lt;&gt; 0,E51 &lt;&gt; 0),(EXP(LN(F51/E51)/(F$5-E$5))-1)*100,0)</f>
        <v>0.34032016372831375</v>
      </c>
      <c r="F103" s="206">
        <f>IF(AND(F$5-D$5 &lt;&gt; 0,F51 &lt;&gt; 0,D51 &lt;&gt; 0),(EXP(LN(F51/D51)/(F$5-D$5))-1)*100,0)</f>
        <v>0.45156220068820474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Stoke-on-Trent and Staffordshire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5.3348428460523625</v>
      </c>
      <c r="C9" s="330">
        <v>13.229618361254923</v>
      </c>
      <c r="D9" s="330">
        <f>SUM(B9:C9)</f>
        <v>18.564461207307286</v>
      </c>
      <c r="E9" s="331"/>
      <c r="F9" s="330">
        <v>7.0977416582679851</v>
      </c>
      <c r="G9" s="330">
        <v>15.126875291833521</v>
      </c>
      <c r="H9" s="330">
        <f>SUM(F9:G9)</f>
        <v>22.224616950101506</v>
      </c>
      <c r="I9" s="331"/>
      <c r="J9" s="330">
        <v>8.2819093037767146</v>
      </c>
      <c r="K9" s="330">
        <v>13.944117642202343</v>
      </c>
      <c r="L9" s="330">
        <f>SUM(J9:K9)</f>
        <v>22.226026945979058</v>
      </c>
      <c r="M9" s="236"/>
      <c r="N9" s="328">
        <f>IF(B9&gt;0,(EXP(LN(F9/B9)/($F$6-$B$6))-1)*100,0)</f>
        <v>5.8765329766909957</v>
      </c>
      <c r="O9" s="328">
        <f>IF(F9&gt;0,(EXP(LN(J9/F9)/($J$6-$F$6))-1)*100,0)</f>
        <v>1.033954594565456</v>
      </c>
      <c r="P9" s="328"/>
      <c r="Q9" s="328">
        <f>IF(C9&gt;0,(EXP(LN(G9/C9)/($F$6-$B$6))-1)*100,0)</f>
        <v>2.7165400676952389</v>
      </c>
      <c r="R9" s="328">
        <f>IF(G9&gt;0,(EXP(LN(K9/G9)/($J$6-$F$6))-1)*100,0)</f>
        <v>-0.54129792465281712</v>
      </c>
      <c r="S9" s="327"/>
      <c r="T9" s="328">
        <f>IF(D9&gt;0,(EXP(LN(H9/D9)/($F$6-$B$6))-1)*100,0)</f>
        <v>3.6645787020645804</v>
      </c>
      <c r="U9" s="328">
        <f>IF(H9&gt;0,(EXP(LN(L9/H9)/($J$6-$F$6))-1)*100,0)</f>
        <v>4.2294066291415078E-4</v>
      </c>
    </row>
    <row r="10" spans="1:21" x14ac:dyDescent="0.2">
      <c r="A10" s="329" t="str">
        <f>name!D5</f>
        <v>12 Other managers and proprietors</v>
      </c>
      <c r="B10" s="330">
        <v>3.2942393637627236</v>
      </c>
      <c r="C10" s="330">
        <v>4.9613489616309501</v>
      </c>
      <c r="D10" s="330">
        <f t="shared" ref="D10:D33" si="0">SUM(B10:C10)</f>
        <v>8.2555883253936742</v>
      </c>
      <c r="E10" s="331"/>
      <c r="F10" s="330">
        <v>3.9690226229696406</v>
      </c>
      <c r="G10" s="330">
        <v>5.0234273149633237</v>
      </c>
      <c r="H10" s="330">
        <f t="shared" ref="H10:H33" si="1">SUM(F10:G10)</f>
        <v>8.9924499379329639</v>
      </c>
      <c r="I10" s="331"/>
      <c r="J10" s="330">
        <v>4.1734582082078768</v>
      </c>
      <c r="K10" s="330">
        <v>6.4721993294615396</v>
      </c>
      <c r="L10" s="330">
        <f t="shared" ref="L10:L33" si="2">SUM(J10:K10)</f>
        <v>10.645657537669416</v>
      </c>
      <c r="M10" s="236"/>
      <c r="N10" s="328">
        <f t="shared" ref="N10:N36" si="3">IF(B10&gt;0,(EXP(LN(F10/B10)/($F$6-$B$6))-1)*100,0)</f>
        <v>3.7972110201758058</v>
      </c>
      <c r="O10" s="328">
        <f t="shared" ref="O10:O34" si="4">IF(F10&gt;0,(EXP(LN(J10/F10)/($J$6-$F$6))-1)*100,0)</f>
        <v>0.33539536210680509</v>
      </c>
      <c r="P10" s="328"/>
      <c r="Q10" s="328">
        <f t="shared" ref="Q10:Q34" si="5">IF(C10&gt;0,(EXP(LN(G10/C10)/($F$6-$B$6))-1)*100,0)</f>
        <v>0.24900472271234264</v>
      </c>
      <c r="R10" s="328">
        <f t="shared" ref="R10:R34" si="6">IF(G10&gt;0,(EXP(LN(K10/G10)/($J$6-$F$6))-1)*100,0)</f>
        <v>1.7037072984513957</v>
      </c>
      <c r="S10" s="327"/>
      <c r="T10" s="328">
        <f t="shared" ref="T10:T34" si="7">IF(D10&gt;0,(EXP(LN(H10/D10)/($F$6-$B$6))-1)*100,0)</f>
        <v>1.7246021781982757</v>
      </c>
      <c r="U10" s="328">
        <f t="shared" ref="U10:U34" si="8">IF(H10&gt;0,(EXP(LN(L10/H10)/($J$6-$F$6))-1)*100,0)</f>
        <v>1.1314647619739659</v>
      </c>
    </row>
    <row r="11" spans="1:21" x14ac:dyDescent="0.2">
      <c r="A11" s="329" t="str">
        <f>name!D6</f>
        <v>21 Science, research, engineering and technology professionals</v>
      </c>
      <c r="B11" s="330">
        <v>2.4535944306937534</v>
      </c>
      <c r="C11" s="330">
        <v>12.731325296488766</v>
      </c>
      <c r="D11" s="330">
        <f t="shared" si="0"/>
        <v>15.184919727182519</v>
      </c>
      <c r="E11" s="331"/>
      <c r="F11" s="330">
        <v>3.3964285964518921</v>
      </c>
      <c r="G11" s="330">
        <v>15.293144690769129</v>
      </c>
      <c r="H11" s="330">
        <f t="shared" si="1"/>
        <v>18.68957328722102</v>
      </c>
      <c r="I11" s="331"/>
      <c r="J11" s="330">
        <v>5.7461302940627172</v>
      </c>
      <c r="K11" s="330">
        <v>20.208049963531952</v>
      </c>
      <c r="L11" s="330">
        <f t="shared" si="2"/>
        <v>25.954180257594668</v>
      </c>
      <c r="M11" s="236"/>
      <c r="N11" s="328">
        <f t="shared" si="3"/>
        <v>6.7195394376682316</v>
      </c>
      <c r="O11" s="328">
        <f t="shared" si="4"/>
        <v>3.5675093093850752</v>
      </c>
      <c r="P11" s="328"/>
      <c r="Q11" s="328">
        <f t="shared" si="5"/>
        <v>3.7348388270121546</v>
      </c>
      <c r="R11" s="328">
        <f t="shared" si="6"/>
        <v>1.8752077295247638</v>
      </c>
      <c r="S11" s="327"/>
      <c r="T11" s="328">
        <f t="shared" si="7"/>
        <v>4.2407139178015196</v>
      </c>
      <c r="U11" s="328">
        <f t="shared" si="8"/>
        <v>2.2132495129088436</v>
      </c>
    </row>
    <row r="12" spans="1:21" x14ac:dyDescent="0.2">
      <c r="A12" s="329" t="str">
        <f>name!D7</f>
        <v>22 Health professionals</v>
      </c>
      <c r="B12" s="330">
        <v>11.463206221763727</v>
      </c>
      <c r="C12" s="330">
        <v>3.5223762888601917</v>
      </c>
      <c r="D12" s="330">
        <f t="shared" si="0"/>
        <v>14.985582510623919</v>
      </c>
      <c r="E12" s="331"/>
      <c r="F12" s="330">
        <v>13.131383020457097</v>
      </c>
      <c r="G12" s="330">
        <v>4.5644262266086129</v>
      </c>
      <c r="H12" s="330">
        <f t="shared" si="1"/>
        <v>17.695809247065711</v>
      </c>
      <c r="I12" s="331"/>
      <c r="J12" s="330">
        <v>13.923678114016228</v>
      </c>
      <c r="K12" s="330">
        <v>4.7673522424613708</v>
      </c>
      <c r="L12" s="330">
        <f t="shared" si="2"/>
        <v>18.691030356477597</v>
      </c>
      <c r="M12" s="236"/>
      <c r="N12" s="328">
        <f t="shared" si="3"/>
        <v>2.7545053062356883</v>
      </c>
      <c r="O12" s="328">
        <f t="shared" si="4"/>
        <v>0.39133597206242321</v>
      </c>
      <c r="P12" s="328"/>
      <c r="Q12" s="328">
        <f t="shared" si="5"/>
        <v>5.319815255392446</v>
      </c>
      <c r="R12" s="328">
        <f t="shared" si="6"/>
        <v>0.2904091987319557</v>
      </c>
      <c r="S12" s="327"/>
      <c r="T12" s="328">
        <f t="shared" si="7"/>
        <v>3.3806741228584514</v>
      </c>
      <c r="U12" s="328">
        <f t="shared" si="8"/>
        <v>0.36543879098223098</v>
      </c>
    </row>
    <row r="13" spans="1:21" x14ac:dyDescent="0.2">
      <c r="A13" s="329" t="str">
        <f>name!D8</f>
        <v>23 Teaching and other educational professionals</v>
      </c>
      <c r="B13" s="330">
        <v>7.9573728834924298</v>
      </c>
      <c r="C13" s="330">
        <v>4.018374514217709</v>
      </c>
      <c r="D13" s="330">
        <f t="shared" si="0"/>
        <v>11.975747397710139</v>
      </c>
      <c r="E13" s="331"/>
      <c r="F13" s="330">
        <v>9.2000557604128854</v>
      </c>
      <c r="G13" s="330">
        <v>4.3921044145346455</v>
      </c>
      <c r="H13" s="330">
        <f t="shared" si="1"/>
        <v>13.59216017494753</v>
      </c>
      <c r="I13" s="331"/>
      <c r="J13" s="330">
        <v>9.8219085785946429</v>
      </c>
      <c r="K13" s="330">
        <v>4.6853643281937494</v>
      </c>
      <c r="L13" s="330">
        <f t="shared" si="2"/>
        <v>14.507272906788392</v>
      </c>
      <c r="M13" s="236"/>
      <c r="N13" s="328">
        <f t="shared" si="3"/>
        <v>2.9447373697083057</v>
      </c>
      <c r="O13" s="328">
        <f t="shared" si="4"/>
        <v>0.43699146719760051</v>
      </c>
      <c r="P13" s="328"/>
      <c r="Q13" s="328">
        <f t="shared" si="5"/>
        <v>1.794531775034347</v>
      </c>
      <c r="R13" s="328">
        <f t="shared" si="6"/>
        <v>0.43183104645085901</v>
      </c>
      <c r="S13" s="327"/>
      <c r="T13" s="328">
        <f t="shared" si="7"/>
        <v>2.5645246031487101</v>
      </c>
      <c r="U13" s="328">
        <f t="shared" si="8"/>
        <v>0.4353243598940626</v>
      </c>
    </row>
    <row r="14" spans="1:21" x14ac:dyDescent="0.2">
      <c r="A14" s="329" t="str">
        <f>name!D9</f>
        <v>24 Business, media and public service professionals</v>
      </c>
      <c r="B14" s="330">
        <v>5.8451786793273532</v>
      </c>
      <c r="C14" s="330">
        <v>8.7054299035504386</v>
      </c>
      <c r="D14" s="330">
        <f t="shared" si="0"/>
        <v>14.550608582877793</v>
      </c>
      <c r="E14" s="331"/>
      <c r="F14" s="330">
        <v>8.0403702067377498</v>
      </c>
      <c r="G14" s="330">
        <v>10.934748154387687</v>
      </c>
      <c r="H14" s="330">
        <f t="shared" si="1"/>
        <v>18.975118361125439</v>
      </c>
      <c r="I14" s="331"/>
      <c r="J14" s="330">
        <v>9.7789437647421202</v>
      </c>
      <c r="K14" s="330">
        <v>12.654864938950979</v>
      </c>
      <c r="L14" s="330">
        <f t="shared" si="2"/>
        <v>22.433808703693099</v>
      </c>
      <c r="M14" s="236"/>
      <c r="N14" s="328">
        <f t="shared" si="3"/>
        <v>6.5848923321551789</v>
      </c>
      <c r="O14" s="328">
        <f t="shared" si="4"/>
        <v>1.3135951828137538</v>
      </c>
      <c r="P14" s="328"/>
      <c r="Q14" s="328">
        <f t="shared" si="5"/>
        <v>4.6655385468425736</v>
      </c>
      <c r="R14" s="328">
        <f t="shared" si="6"/>
        <v>0.97873255439351325</v>
      </c>
      <c r="S14" s="327"/>
      <c r="T14" s="328">
        <f t="shared" si="7"/>
        <v>5.4534195158000731</v>
      </c>
      <c r="U14" s="328">
        <f t="shared" si="8"/>
        <v>1.1225240605611475</v>
      </c>
    </row>
    <row r="15" spans="1:21" x14ac:dyDescent="0.2">
      <c r="A15" s="329" t="str">
        <f>name!D10</f>
        <v>31 Science, engineering and technology associate professionals</v>
      </c>
      <c r="B15" s="330">
        <v>1.0765197197622953</v>
      </c>
      <c r="C15" s="330">
        <v>3.5913302651322332</v>
      </c>
      <c r="D15" s="330">
        <f t="shared" si="0"/>
        <v>4.667849984894529</v>
      </c>
      <c r="E15" s="331"/>
      <c r="F15" s="330">
        <v>1.3817641477376321</v>
      </c>
      <c r="G15" s="330">
        <v>4.5206801230152811</v>
      </c>
      <c r="H15" s="330">
        <f t="shared" si="1"/>
        <v>5.9024442707529134</v>
      </c>
      <c r="I15" s="331"/>
      <c r="J15" s="330">
        <v>1.7380062817528903</v>
      </c>
      <c r="K15" s="330">
        <v>4.1467806700712631</v>
      </c>
      <c r="L15" s="330">
        <f t="shared" si="2"/>
        <v>5.8847869518241538</v>
      </c>
      <c r="M15" s="236"/>
      <c r="N15" s="328">
        <f t="shared" si="3"/>
        <v>5.1192820513205284</v>
      </c>
      <c r="O15" s="328">
        <f t="shared" si="4"/>
        <v>1.5409357803548573</v>
      </c>
      <c r="P15" s="328"/>
      <c r="Q15" s="328">
        <f t="shared" si="5"/>
        <v>4.7103681485866522</v>
      </c>
      <c r="R15" s="328">
        <f t="shared" si="6"/>
        <v>-0.57388138129894628</v>
      </c>
      <c r="S15" s="327"/>
      <c r="T15" s="328">
        <f t="shared" si="7"/>
        <v>4.8052410073510243</v>
      </c>
      <c r="U15" s="328">
        <f t="shared" si="8"/>
        <v>-1.9971406386776192E-2</v>
      </c>
    </row>
    <row r="16" spans="1:21" x14ac:dyDescent="0.2">
      <c r="A16" s="329" t="str">
        <f>name!D11</f>
        <v>32 Health and social care associate professionals</v>
      </c>
      <c r="B16" s="330">
        <v>4.7990021196405728</v>
      </c>
      <c r="C16" s="330">
        <v>1.4554431198540838</v>
      </c>
      <c r="D16" s="330">
        <f t="shared" si="0"/>
        <v>6.2544452394946566</v>
      </c>
      <c r="E16" s="331"/>
      <c r="F16" s="330">
        <v>5.6591897363195232</v>
      </c>
      <c r="G16" s="330">
        <v>1.637434104532532</v>
      </c>
      <c r="H16" s="330">
        <f t="shared" si="1"/>
        <v>7.296623840852055</v>
      </c>
      <c r="I16" s="331"/>
      <c r="J16" s="330">
        <v>11.407771288626392</v>
      </c>
      <c r="K16" s="330">
        <v>2.4220698432165437</v>
      </c>
      <c r="L16" s="330">
        <f t="shared" si="2"/>
        <v>13.829841131842937</v>
      </c>
      <c r="M16" s="236"/>
      <c r="N16" s="328">
        <f t="shared" si="3"/>
        <v>3.3524229778267189</v>
      </c>
      <c r="O16" s="328">
        <f t="shared" si="4"/>
        <v>4.7843531365393988</v>
      </c>
      <c r="P16" s="328"/>
      <c r="Q16" s="328">
        <f t="shared" si="5"/>
        <v>2.3843833301024686</v>
      </c>
      <c r="R16" s="328">
        <f t="shared" si="6"/>
        <v>2.6443042693353513</v>
      </c>
      <c r="S16" s="327"/>
      <c r="T16" s="328">
        <f t="shared" si="7"/>
        <v>3.1303834929738539</v>
      </c>
      <c r="U16" s="328">
        <f t="shared" si="8"/>
        <v>4.3549406842436911</v>
      </c>
    </row>
    <row r="17" spans="1:21" x14ac:dyDescent="0.2">
      <c r="A17" s="329" t="str">
        <f>name!D12</f>
        <v>33 Protective service occupations</v>
      </c>
      <c r="B17" s="330">
        <v>0.75685169689773246</v>
      </c>
      <c r="C17" s="330">
        <v>2.5840338392244457</v>
      </c>
      <c r="D17" s="330">
        <f t="shared" si="0"/>
        <v>3.3408855361221783</v>
      </c>
      <c r="E17" s="331"/>
      <c r="F17" s="330">
        <v>0.96538610874174335</v>
      </c>
      <c r="G17" s="330">
        <v>2.6236319122683258</v>
      </c>
      <c r="H17" s="330">
        <f t="shared" si="1"/>
        <v>3.5890180210100691</v>
      </c>
      <c r="I17" s="331"/>
      <c r="J17" s="330">
        <v>1.1447225858412766</v>
      </c>
      <c r="K17" s="330">
        <v>2.2587686836517422</v>
      </c>
      <c r="L17" s="330">
        <f t="shared" si="2"/>
        <v>3.4034912694930188</v>
      </c>
      <c r="M17" s="236"/>
      <c r="N17" s="328">
        <f t="shared" si="3"/>
        <v>4.9876104768037388</v>
      </c>
      <c r="O17" s="328">
        <f t="shared" si="4"/>
        <v>1.1424059777361828</v>
      </c>
      <c r="P17" s="328"/>
      <c r="Q17" s="328">
        <f t="shared" si="5"/>
        <v>0.30462107783086889</v>
      </c>
      <c r="R17" s="328">
        <f t="shared" si="6"/>
        <v>-0.99329886934815814</v>
      </c>
      <c r="S17" s="327"/>
      <c r="T17" s="328">
        <f t="shared" si="7"/>
        <v>1.44316918532017</v>
      </c>
      <c r="U17" s="328">
        <f t="shared" si="8"/>
        <v>-0.35322060038140979</v>
      </c>
    </row>
    <row r="18" spans="1:21" x14ac:dyDescent="0.2">
      <c r="A18" s="329" t="str">
        <f>name!D13</f>
        <v>34 Culture, media and sports occupations</v>
      </c>
      <c r="B18" s="330">
        <v>2.2158146191249002</v>
      </c>
      <c r="C18" s="330">
        <v>3.3840587378615594</v>
      </c>
      <c r="D18" s="330">
        <f t="shared" si="0"/>
        <v>5.5998733569864596</v>
      </c>
      <c r="E18" s="331"/>
      <c r="F18" s="330">
        <v>2.4355370719606926</v>
      </c>
      <c r="G18" s="330">
        <v>3.6970819291562749</v>
      </c>
      <c r="H18" s="330">
        <f t="shared" si="1"/>
        <v>6.1326190011169679</v>
      </c>
      <c r="I18" s="331"/>
      <c r="J18" s="330">
        <v>2.522944233465473</v>
      </c>
      <c r="K18" s="330">
        <v>3.5563673322399723</v>
      </c>
      <c r="L18" s="330">
        <f t="shared" si="2"/>
        <v>6.0793115657054457</v>
      </c>
      <c r="M18" s="236"/>
      <c r="N18" s="328">
        <f t="shared" si="3"/>
        <v>1.9089352830812922</v>
      </c>
      <c r="O18" s="328">
        <f t="shared" si="4"/>
        <v>0.23533829020814245</v>
      </c>
      <c r="P18" s="327"/>
      <c r="Q18" s="328">
        <f t="shared" si="5"/>
        <v>1.7851067505453733</v>
      </c>
      <c r="R18" s="328">
        <f t="shared" si="6"/>
        <v>-0.25836053384149515</v>
      </c>
      <c r="S18" s="327"/>
      <c r="T18" s="328">
        <f t="shared" si="7"/>
        <v>1.8341765069670668</v>
      </c>
      <c r="U18" s="328">
        <f t="shared" si="8"/>
        <v>-5.8186010121208387E-2</v>
      </c>
    </row>
    <row r="19" spans="1:21" x14ac:dyDescent="0.2">
      <c r="A19" s="329" t="str">
        <f>name!D14</f>
        <v>35 Business and public service associate professionals</v>
      </c>
      <c r="B19" s="330">
        <v>7.6677553886614485</v>
      </c>
      <c r="C19" s="330">
        <v>9.4894917567331092</v>
      </c>
      <c r="D19" s="330">
        <f t="shared" si="0"/>
        <v>17.157247145394557</v>
      </c>
      <c r="E19" s="331"/>
      <c r="F19" s="330">
        <v>8.4256649650750575</v>
      </c>
      <c r="G19" s="330">
        <v>9.9591800091189491</v>
      </c>
      <c r="H19" s="330">
        <f t="shared" si="1"/>
        <v>18.384844974194007</v>
      </c>
      <c r="I19" s="331"/>
      <c r="J19" s="330">
        <v>9.6226847219007094</v>
      </c>
      <c r="K19" s="330">
        <v>10.196107566965418</v>
      </c>
      <c r="L19" s="330">
        <f t="shared" si="2"/>
        <v>19.818792288866128</v>
      </c>
      <c r="M19" s="236"/>
      <c r="N19" s="328">
        <f t="shared" si="3"/>
        <v>1.9030510362356479</v>
      </c>
      <c r="O19" s="328">
        <f t="shared" si="4"/>
        <v>0.88953910628402078</v>
      </c>
      <c r="P19" s="327"/>
      <c r="Q19" s="328">
        <f t="shared" si="5"/>
        <v>0.97087640609505588</v>
      </c>
      <c r="R19" s="328">
        <f t="shared" si="6"/>
        <v>0.15686488158115353</v>
      </c>
      <c r="S19" s="327"/>
      <c r="T19" s="328">
        <f t="shared" si="7"/>
        <v>1.3917159230212528</v>
      </c>
      <c r="U19" s="328">
        <f t="shared" si="8"/>
        <v>0.5019482977428158</v>
      </c>
    </row>
    <row r="20" spans="1:21" x14ac:dyDescent="0.2">
      <c r="A20" s="329" t="str">
        <f>name!D15</f>
        <v>41 Administrative occupations</v>
      </c>
      <c r="B20" s="330">
        <v>21.724250605499055</v>
      </c>
      <c r="C20" s="330">
        <v>9.813277542131015</v>
      </c>
      <c r="D20" s="330">
        <f t="shared" si="0"/>
        <v>31.53752814763007</v>
      </c>
      <c r="E20" s="331"/>
      <c r="F20" s="330">
        <v>20.451268938117867</v>
      </c>
      <c r="G20" s="330">
        <v>10.652996569980401</v>
      </c>
      <c r="H20" s="330">
        <f t="shared" si="1"/>
        <v>31.104265508098266</v>
      </c>
      <c r="I20" s="331"/>
      <c r="J20" s="330">
        <v>19.201780558906368</v>
      </c>
      <c r="K20" s="330">
        <v>13.194976494119128</v>
      </c>
      <c r="L20" s="330">
        <f t="shared" si="2"/>
        <v>32.396757053025496</v>
      </c>
      <c r="M20" s="236"/>
      <c r="N20" s="328">
        <f t="shared" si="3"/>
        <v>-1.2004216476467322</v>
      </c>
      <c r="O20" s="328">
        <f t="shared" si="4"/>
        <v>-0.41939752284438914</v>
      </c>
      <c r="P20" s="327"/>
      <c r="Q20" s="328">
        <f t="shared" si="5"/>
        <v>1.6556545460483019</v>
      </c>
      <c r="R20" s="328">
        <f t="shared" si="6"/>
        <v>1.4368580959110311</v>
      </c>
      <c r="S20" s="327"/>
      <c r="T20" s="328">
        <f t="shared" si="7"/>
        <v>-0.27628247749474921</v>
      </c>
      <c r="U20" s="328">
        <f t="shared" si="8"/>
        <v>0.2717911004705309</v>
      </c>
    </row>
    <row r="21" spans="1:21" x14ac:dyDescent="0.2">
      <c r="A21" s="329" t="str">
        <f>name!D16</f>
        <v>42 Secretarial and related occupations</v>
      </c>
      <c r="B21" s="330">
        <v>6.5716412004794114</v>
      </c>
      <c r="C21" s="330">
        <v>0.64033650282565435</v>
      </c>
      <c r="D21" s="330">
        <f t="shared" si="0"/>
        <v>7.2119777033050658</v>
      </c>
      <c r="E21" s="331"/>
      <c r="F21" s="330">
        <v>5.7831452590469343</v>
      </c>
      <c r="G21" s="330">
        <v>0.47427147662982966</v>
      </c>
      <c r="H21" s="330">
        <f t="shared" si="1"/>
        <v>6.257416735676764</v>
      </c>
      <c r="I21" s="331"/>
      <c r="J21" s="330">
        <v>3.3344718042143602</v>
      </c>
      <c r="K21" s="330">
        <v>0.4911900646611167</v>
      </c>
      <c r="L21" s="330">
        <f t="shared" si="2"/>
        <v>3.8256618688754767</v>
      </c>
      <c r="M21" s="236"/>
      <c r="N21" s="328">
        <f t="shared" si="3"/>
        <v>-2.5239209606213175</v>
      </c>
      <c r="O21" s="328">
        <f t="shared" si="4"/>
        <v>-3.6043291901193264</v>
      </c>
      <c r="P21" s="327"/>
      <c r="Q21" s="328">
        <f t="shared" si="5"/>
        <v>-5.827576000244683</v>
      </c>
      <c r="R21" s="328">
        <f t="shared" si="6"/>
        <v>0.23394827765426118</v>
      </c>
      <c r="S21" s="327"/>
      <c r="T21" s="328">
        <f t="shared" si="7"/>
        <v>-2.7995801574211665</v>
      </c>
      <c r="U21" s="328">
        <f t="shared" si="8"/>
        <v>-3.227023254560113</v>
      </c>
    </row>
    <row r="22" spans="1:21" x14ac:dyDescent="0.2">
      <c r="A22" s="329" t="str">
        <f>name!D17</f>
        <v>51 Skilled agricultural and related trades</v>
      </c>
      <c r="B22" s="330">
        <v>0.65878390248401653</v>
      </c>
      <c r="C22" s="330">
        <v>4.174551550955421</v>
      </c>
      <c r="D22" s="330">
        <f t="shared" si="0"/>
        <v>4.833335453439437</v>
      </c>
      <c r="E22" s="331"/>
      <c r="F22" s="330">
        <v>0.72733260952144874</v>
      </c>
      <c r="G22" s="330">
        <v>2.8476843794087459</v>
      </c>
      <c r="H22" s="330">
        <f t="shared" si="1"/>
        <v>3.5750169889301944</v>
      </c>
      <c r="I22" s="331"/>
      <c r="J22" s="330">
        <v>0.87163744452743663</v>
      </c>
      <c r="K22" s="330">
        <v>2.8388325442700224</v>
      </c>
      <c r="L22" s="330">
        <f t="shared" si="2"/>
        <v>3.7104699887974588</v>
      </c>
      <c r="M22" s="236"/>
      <c r="N22" s="328">
        <f t="shared" si="3"/>
        <v>1.9994937279779634</v>
      </c>
      <c r="O22" s="328">
        <f t="shared" si="4"/>
        <v>1.213906626674488</v>
      </c>
      <c r="P22" s="327"/>
      <c r="Q22" s="328">
        <f t="shared" si="5"/>
        <v>-7.364722911376731</v>
      </c>
      <c r="R22" s="328">
        <f t="shared" si="6"/>
        <v>-2.0753005430840243E-2</v>
      </c>
      <c r="S22" s="327"/>
      <c r="T22" s="328">
        <f t="shared" si="7"/>
        <v>-5.8530544907861914</v>
      </c>
      <c r="U22" s="328">
        <f t="shared" si="8"/>
        <v>0.24823173224874928</v>
      </c>
    </row>
    <row r="23" spans="1:21" x14ac:dyDescent="0.2">
      <c r="A23" s="329" t="str">
        <f>name!D18</f>
        <v>52 Skilled metal, electrical and electronic trades</v>
      </c>
      <c r="B23" s="330">
        <v>0.22162016492908493</v>
      </c>
      <c r="C23" s="330">
        <v>16.552445154012801</v>
      </c>
      <c r="D23" s="330">
        <f t="shared" si="0"/>
        <v>16.774065318941886</v>
      </c>
      <c r="E23" s="331"/>
      <c r="F23" s="330">
        <v>0.28984362874197261</v>
      </c>
      <c r="G23" s="330">
        <v>13.971590042087172</v>
      </c>
      <c r="H23" s="330">
        <f t="shared" si="1"/>
        <v>14.261433670829145</v>
      </c>
      <c r="I23" s="331"/>
      <c r="J23" s="330">
        <v>0.58124757439158525</v>
      </c>
      <c r="K23" s="330">
        <v>12.547039515943645</v>
      </c>
      <c r="L23" s="330">
        <f t="shared" si="2"/>
        <v>13.128287090335231</v>
      </c>
      <c r="M23" s="236"/>
      <c r="N23" s="328">
        <f t="shared" si="3"/>
        <v>5.5141966969520562</v>
      </c>
      <c r="O23" s="328">
        <f t="shared" si="4"/>
        <v>4.7481817322603259</v>
      </c>
      <c r="P23" s="327"/>
      <c r="Q23" s="328">
        <f t="shared" si="5"/>
        <v>-3.3333350898301028</v>
      </c>
      <c r="R23" s="328">
        <f t="shared" si="6"/>
        <v>-0.7143777212413327</v>
      </c>
      <c r="S23" s="327"/>
      <c r="T23" s="328">
        <f t="shared" si="7"/>
        <v>-3.1933991034990505</v>
      </c>
      <c r="U23" s="328">
        <f t="shared" si="8"/>
        <v>-0.55041116150204017</v>
      </c>
    </row>
    <row r="24" spans="1:21" x14ac:dyDescent="0.2">
      <c r="A24" s="329" t="str">
        <f>name!D19</f>
        <v>53 Skilled construction and building trades</v>
      </c>
      <c r="B24" s="330">
        <v>0.14998533296040456</v>
      </c>
      <c r="C24" s="330">
        <v>11.407267362550101</v>
      </c>
      <c r="D24" s="330">
        <f t="shared" si="0"/>
        <v>11.557252695510506</v>
      </c>
      <c r="E24" s="331"/>
      <c r="F24" s="330">
        <v>0.17602981686216873</v>
      </c>
      <c r="G24" s="330">
        <v>11.167937569281763</v>
      </c>
      <c r="H24" s="330">
        <f t="shared" si="1"/>
        <v>11.343967386143932</v>
      </c>
      <c r="I24" s="331"/>
      <c r="J24" s="330">
        <v>0.10951494131576849</v>
      </c>
      <c r="K24" s="330">
        <v>9.3134975117758163</v>
      </c>
      <c r="L24" s="330">
        <f t="shared" si="2"/>
        <v>9.4230124530915855</v>
      </c>
      <c r="M24" s="236"/>
      <c r="N24" s="328">
        <f t="shared" si="3"/>
        <v>3.2541436370211008</v>
      </c>
      <c r="O24" s="328">
        <f t="shared" si="4"/>
        <v>-3.1144202179196334</v>
      </c>
      <c r="P24" s="327"/>
      <c r="Q24" s="328">
        <f t="shared" si="5"/>
        <v>-0.42317576473180907</v>
      </c>
      <c r="R24" s="328">
        <f t="shared" si="6"/>
        <v>-1.2032507564619599</v>
      </c>
      <c r="S24" s="327"/>
      <c r="T24" s="328">
        <f t="shared" si="7"/>
        <v>-0.37184860647813123</v>
      </c>
      <c r="U24" s="328">
        <f t="shared" si="8"/>
        <v>-1.22925723357451</v>
      </c>
    </row>
    <row r="25" spans="1:21" x14ac:dyDescent="0.2">
      <c r="A25" s="329" t="str">
        <f>name!D20</f>
        <v>54 Textiles, printing and other skilled trades</v>
      </c>
      <c r="B25" s="330">
        <v>2.2204643864422056</v>
      </c>
      <c r="C25" s="330">
        <v>4.0063419021547135</v>
      </c>
      <c r="D25" s="330">
        <f t="shared" si="0"/>
        <v>6.2268062885969186</v>
      </c>
      <c r="E25" s="331"/>
      <c r="F25" s="330">
        <v>2.2679482463263487</v>
      </c>
      <c r="G25" s="330">
        <v>3.2526102509308563</v>
      </c>
      <c r="H25" s="330">
        <f t="shared" si="1"/>
        <v>5.5205584972572055</v>
      </c>
      <c r="I25" s="331"/>
      <c r="J25" s="330">
        <v>2.3176413825771855</v>
      </c>
      <c r="K25" s="330">
        <v>3.1447424748140098</v>
      </c>
      <c r="L25" s="330">
        <f t="shared" si="2"/>
        <v>5.4623838573911954</v>
      </c>
      <c r="M25" s="236"/>
      <c r="N25" s="328">
        <f t="shared" si="3"/>
        <v>0.4240808774136573</v>
      </c>
      <c r="O25" s="328">
        <f t="shared" si="4"/>
        <v>0.14460082350138403</v>
      </c>
      <c r="P25" s="327"/>
      <c r="Q25" s="328">
        <f t="shared" si="5"/>
        <v>-4.0827313148895534</v>
      </c>
      <c r="R25" s="328">
        <f t="shared" si="6"/>
        <v>-0.22458626229134859</v>
      </c>
      <c r="S25" s="327"/>
      <c r="T25" s="328">
        <f t="shared" si="7"/>
        <v>-2.3789370539160082</v>
      </c>
      <c r="U25" s="328">
        <f t="shared" si="8"/>
        <v>-7.0599958622785675E-2</v>
      </c>
    </row>
    <row r="26" spans="1:21" x14ac:dyDescent="0.2">
      <c r="A26" s="329" t="str">
        <f>name!D21</f>
        <v>61 Caring personal service occupations</v>
      </c>
      <c r="B26" s="330">
        <v>23.125460021456448</v>
      </c>
      <c r="C26" s="330">
        <v>2.8990275146286781</v>
      </c>
      <c r="D26" s="330">
        <f t="shared" si="0"/>
        <v>26.024487536085125</v>
      </c>
      <c r="E26" s="331"/>
      <c r="F26" s="330">
        <v>23.303995083661054</v>
      </c>
      <c r="G26" s="330">
        <v>2.8631755131008196</v>
      </c>
      <c r="H26" s="330">
        <f t="shared" si="1"/>
        <v>26.167170596761874</v>
      </c>
      <c r="I26" s="331"/>
      <c r="J26" s="330">
        <v>25.511284046272937</v>
      </c>
      <c r="K26" s="330">
        <v>3.862158175344621</v>
      </c>
      <c r="L26" s="330">
        <f t="shared" si="2"/>
        <v>29.373442221617559</v>
      </c>
      <c r="M26" s="236"/>
      <c r="N26" s="328">
        <f t="shared" si="3"/>
        <v>0.15393100576006624</v>
      </c>
      <c r="O26" s="328">
        <f t="shared" si="4"/>
        <v>0.60513061043276917</v>
      </c>
      <c r="P26" s="327"/>
      <c r="Q26" s="328">
        <f t="shared" si="5"/>
        <v>-0.24857080628353234</v>
      </c>
      <c r="R26" s="328">
        <f t="shared" si="6"/>
        <v>2.0153378895517715</v>
      </c>
      <c r="S26" s="327"/>
      <c r="T26" s="328">
        <f t="shared" si="7"/>
        <v>0.10941323904649636</v>
      </c>
      <c r="U26" s="328">
        <f t="shared" si="8"/>
        <v>0.77354549581676313</v>
      </c>
    </row>
    <row r="27" spans="1:21" x14ac:dyDescent="0.2">
      <c r="A27" s="329" t="str">
        <f>name!D22</f>
        <v>62 Leisure, travel and related personal service occupations</v>
      </c>
      <c r="B27" s="330">
        <v>5.376313526492992</v>
      </c>
      <c r="C27" s="330">
        <v>1.9727054791854517</v>
      </c>
      <c r="D27" s="330">
        <f t="shared" si="0"/>
        <v>7.3490190056784437</v>
      </c>
      <c r="E27" s="331"/>
      <c r="F27" s="330">
        <v>4.5324797184895704</v>
      </c>
      <c r="G27" s="330">
        <v>1.9637726534698798</v>
      </c>
      <c r="H27" s="330">
        <f t="shared" si="1"/>
        <v>6.49625237195945</v>
      </c>
      <c r="I27" s="331"/>
      <c r="J27" s="330">
        <v>4.0980905643272454</v>
      </c>
      <c r="K27" s="330">
        <v>2.0292325250155372</v>
      </c>
      <c r="L27" s="330">
        <f t="shared" si="2"/>
        <v>6.1273230893427826</v>
      </c>
      <c r="M27" s="236"/>
      <c r="N27" s="328">
        <f t="shared" si="3"/>
        <v>-3.3570325888548247</v>
      </c>
      <c r="O27" s="328">
        <f t="shared" si="4"/>
        <v>-0.66940304693217101</v>
      </c>
      <c r="P27" s="327"/>
      <c r="Q27" s="328">
        <f t="shared" si="5"/>
        <v>-9.0728695140240845E-2</v>
      </c>
      <c r="R27" s="328">
        <f t="shared" si="6"/>
        <v>0.21884049857971988</v>
      </c>
      <c r="S27" s="327"/>
      <c r="T27" s="328">
        <f t="shared" si="7"/>
        <v>-2.4366501229548754</v>
      </c>
      <c r="U27" s="328">
        <f t="shared" si="8"/>
        <v>-0.38902458480314372</v>
      </c>
    </row>
    <row r="28" spans="1:21" x14ac:dyDescent="0.2">
      <c r="A28" s="329" t="str">
        <f>name!D23</f>
        <v>63 Community and civil enforcement occupations</v>
      </c>
      <c r="B28" s="330">
        <v>7.3579233714130804E-2</v>
      </c>
      <c r="C28" s="330">
        <v>0.23625557249243037</v>
      </c>
      <c r="D28" s="330">
        <f t="shared" si="0"/>
        <v>0.30983480620656118</v>
      </c>
      <c r="E28" s="331"/>
      <c r="F28" s="330">
        <v>7.616976873770917E-2</v>
      </c>
      <c r="G28" s="330">
        <v>0.24748249315224327</v>
      </c>
      <c r="H28" s="330">
        <f t="shared" si="1"/>
        <v>0.32365226188995244</v>
      </c>
      <c r="I28" s="331"/>
      <c r="J28" s="330">
        <v>0.10519650341273945</v>
      </c>
      <c r="K28" s="330">
        <v>0.17087143719269235</v>
      </c>
      <c r="L28" s="330">
        <f>SUM(J28:K28)</f>
        <v>0.27606794060543183</v>
      </c>
      <c r="M28" s="236"/>
      <c r="N28" s="328">
        <f t="shared" si="3"/>
        <v>0.69443636319317381</v>
      </c>
      <c r="O28" s="328">
        <f t="shared" si="4"/>
        <v>2.1757681003805152</v>
      </c>
      <c r="P28" s="327"/>
      <c r="Q28" s="328">
        <f t="shared" si="5"/>
        <v>0.9328378905211876</v>
      </c>
      <c r="R28" s="328">
        <f t="shared" si="6"/>
        <v>-2.4392794237847348</v>
      </c>
      <c r="S28" s="327"/>
      <c r="T28" s="328">
        <f t="shared" si="7"/>
        <v>0.87642635043509998</v>
      </c>
      <c r="U28" s="328">
        <f t="shared" si="8"/>
        <v>-1.0545513811118012</v>
      </c>
    </row>
    <row r="29" spans="1:21" x14ac:dyDescent="0.2">
      <c r="A29" s="329" t="str">
        <f>name!D24</f>
        <v>71 Sales occupations</v>
      </c>
      <c r="B29" s="330">
        <v>12.405285762436964</v>
      </c>
      <c r="C29" s="330">
        <v>8.233066649935056</v>
      </c>
      <c r="D29" s="330">
        <f t="shared" si="0"/>
        <v>20.638352412372022</v>
      </c>
      <c r="E29" s="331"/>
      <c r="F29" s="330">
        <v>10.136034183381145</v>
      </c>
      <c r="G29" s="330">
        <v>7.6910738961882155</v>
      </c>
      <c r="H29" s="330">
        <f t="shared" si="1"/>
        <v>17.82710807956936</v>
      </c>
      <c r="I29" s="331"/>
      <c r="J29" s="330">
        <v>9.4314678083446193</v>
      </c>
      <c r="K29" s="330">
        <v>7.5198128863491673</v>
      </c>
      <c r="L29" s="330">
        <f t="shared" si="2"/>
        <v>16.951280694693786</v>
      </c>
      <c r="M29" s="236"/>
      <c r="N29" s="328">
        <f t="shared" si="3"/>
        <v>-3.9599762644157321</v>
      </c>
      <c r="O29" s="328">
        <f t="shared" si="4"/>
        <v>-0.47914892079898852</v>
      </c>
      <c r="P29" s="327"/>
      <c r="Q29" s="328">
        <f t="shared" si="5"/>
        <v>-1.3527300808704901</v>
      </c>
      <c r="R29" s="328">
        <f t="shared" si="6"/>
        <v>-0.15001514228356605</v>
      </c>
      <c r="S29" s="327"/>
      <c r="T29" s="328">
        <f t="shared" si="7"/>
        <v>-2.8861493353204315</v>
      </c>
      <c r="U29" s="328">
        <f t="shared" si="8"/>
        <v>-0.33528224595945622</v>
      </c>
    </row>
    <row r="30" spans="1:21" x14ac:dyDescent="0.2">
      <c r="A30" s="329" t="str">
        <f>name!D25</f>
        <v>72 Customer service occupations</v>
      </c>
      <c r="B30" s="330">
        <v>3.1262284178542132</v>
      </c>
      <c r="C30" s="330">
        <v>2.3155529515520286</v>
      </c>
      <c r="D30" s="330">
        <f t="shared" si="0"/>
        <v>5.4417813694062414</v>
      </c>
      <c r="E30" s="331"/>
      <c r="F30" s="330">
        <v>3.3902843949985701</v>
      </c>
      <c r="G30" s="330">
        <v>2.4316962851431718</v>
      </c>
      <c r="H30" s="330">
        <f t="shared" si="1"/>
        <v>5.821980680141742</v>
      </c>
      <c r="I30" s="331"/>
      <c r="J30" s="330">
        <v>3.8606634426732884</v>
      </c>
      <c r="K30" s="330">
        <v>3.6381845032706064</v>
      </c>
      <c r="L30" s="330">
        <f t="shared" si="2"/>
        <v>7.4988479459438953</v>
      </c>
      <c r="M30" s="236"/>
      <c r="N30" s="328">
        <f t="shared" si="3"/>
        <v>1.6349516304670297</v>
      </c>
      <c r="O30" s="328">
        <f t="shared" si="4"/>
        <v>0.86993032349713673</v>
      </c>
      <c r="P30" s="327"/>
      <c r="Q30" s="328">
        <f t="shared" si="5"/>
        <v>0.98361719584549867</v>
      </c>
      <c r="R30" s="328">
        <f t="shared" si="6"/>
        <v>2.7223688294856441</v>
      </c>
      <c r="S30" s="327"/>
      <c r="T30" s="328">
        <f t="shared" si="7"/>
        <v>1.3598441468408939</v>
      </c>
      <c r="U30" s="328">
        <f t="shared" si="8"/>
        <v>1.7017093787761839</v>
      </c>
    </row>
    <row r="31" spans="1:21" x14ac:dyDescent="0.2">
      <c r="A31" s="329" t="str">
        <f>name!D26</f>
        <v>81 Process, plant and machine operatives</v>
      </c>
      <c r="B31" s="330">
        <v>2.6205445732478139</v>
      </c>
      <c r="C31" s="330">
        <v>10.549333155909425</v>
      </c>
      <c r="D31" s="330">
        <f t="shared" si="0"/>
        <v>13.169877729157239</v>
      </c>
      <c r="E31" s="331"/>
      <c r="F31" s="330">
        <v>2.3846068312502364</v>
      </c>
      <c r="G31" s="330">
        <v>8.5640458709463694</v>
      </c>
      <c r="H31" s="330">
        <f t="shared" si="1"/>
        <v>10.948652702196606</v>
      </c>
      <c r="I31" s="331"/>
      <c r="J31" s="330">
        <v>2.8380576224141167</v>
      </c>
      <c r="K31" s="330">
        <v>7.9323702561673874</v>
      </c>
      <c r="L31" s="330">
        <f t="shared" si="2"/>
        <v>10.770427878581504</v>
      </c>
      <c r="M31" s="236"/>
      <c r="N31" s="328">
        <f t="shared" si="3"/>
        <v>-1.8692661730458471</v>
      </c>
      <c r="O31" s="328">
        <f t="shared" si="4"/>
        <v>1.167331567481078</v>
      </c>
      <c r="P31" s="327"/>
      <c r="Q31" s="328">
        <f t="shared" si="5"/>
        <v>-4.0840582249664914</v>
      </c>
      <c r="R31" s="328">
        <f t="shared" si="6"/>
        <v>-0.50950319746405626</v>
      </c>
      <c r="S31" s="327"/>
      <c r="T31" s="328">
        <f t="shared" si="7"/>
        <v>-3.6269092343961362</v>
      </c>
      <c r="U31" s="328">
        <f t="shared" si="8"/>
        <v>-0.1093547552155405</v>
      </c>
    </row>
    <row r="32" spans="1:21" x14ac:dyDescent="0.2">
      <c r="A32" s="329" t="str">
        <f>name!D27</f>
        <v>82 Transport and mobile machine drivers and operatives</v>
      </c>
      <c r="B32" s="330">
        <v>0.68806688786911985</v>
      </c>
      <c r="C32" s="330">
        <v>14.246869366851945</v>
      </c>
      <c r="D32" s="330">
        <f t="shared" si="0"/>
        <v>14.934936254721064</v>
      </c>
      <c r="E32" s="331"/>
      <c r="F32" s="330">
        <v>0.65445443418307359</v>
      </c>
      <c r="G32" s="330">
        <v>14.624363874657243</v>
      </c>
      <c r="H32" s="330">
        <f t="shared" si="1"/>
        <v>15.278818308840316</v>
      </c>
      <c r="I32" s="331"/>
      <c r="J32" s="330">
        <v>1.0391518071099946</v>
      </c>
      <c r="K32" s="330">
        <v>15.360250282977162</v>
      </c>
      <c r="L32" s="330">
        <f t="shared" si="2"/>
        <v>16.399402090087158</v>
      </c>
      <c r="M32" s="236"/>
      <c r="N32" s="328">
        <f t="shared" si="3"/>
        <v>-0.99668168280246938</v>
      </c>
      <c r="O32" s="328">
        <f t="shared" si="4"/>
        <v>3.1303849543660611</v>
      </c>
      <c r="P32" s="327"/>
      <c r="Q32" s="328">
        <f t="shared" si="5"/>
        <v>0.52440435940479535</v>
      </c>
      <c r="R32" s="328">
        <f t="shared" si="6"/>
        <v>0.32783036304981916</v>
      </c>
      <c r="S32" s="327"/>
      <c r="T32" s="328">
        <f t="shared" si="7"/>
        <v>0.45632322709903139</v>
      </c>
      <c r="U32" s="328">
        <f t="shared" si="8"/>
        <v>0.47296450494498377</v>
      </c>
    </row>
    <row r="33" spans="1:21" x14ac:dyDescent="0.2">
      <c r="A33" s="329" t="str">
        <f>name!D28</f>
        <v>91 Elementary trades and related occupations</v>
      </c>
      <c r="B33" s="330">
        <v>1.8004253190403581</v>
      </c>
      <c r="C33" s="330">
        <v>5.4887824239789662</v>
      </c>
      <c r="D33" s="330">
        <f t="shared" si="0"/>
        <v>7.2892077430193245</v>
      </c>
      <c r="E33" s="331"/>
      <c r="F33" s="330">
        <v>1.2212111789830489</v>
      </c>
      <c r="G33" s="330">
        <v>4.4202049191220549</v>
      </c>
      <c r="H33" s="330">
        <f t="shared" si="1"/>
        <v>5.641416098105104</v>
      </c>
      <c r="I33" s="331"/>
      <c r="J33" s="330">
        <v>4.4479094587765831</v>
      </c>
      <c r="K33" s="330">
        <v>6.4353830297751653</v>
      </c>
      <c r="L33" s="330">
        <f t="shared" si="2"/>
        <v>10.883292488551749</v>
      </c>
      <c r="M33" s="236"/>
      <c r="N33" s="328">
        <f t="shared" si="3"/>
        <v>-7.4698786149376417</v>
      </c>
      <c r="O33" s="328">
        <f t="shared" si="4"/>
        <v>8.9994595190334046</v>
      </c>
      <c r="P33" s="327"/>
      <c r="Q33" s="328">
        <f t="shared" si="5"/>
        <v>-4.2379846086484596</v>
      </c>
      <c r="R33" s="328">
        <f t="shared" si="6"/>
        <v>2.5357863751105381</v>
      </c>
      <c r="S33" s="327"/>
      <c r="T33" s="328">
        <f t="shared" si="7"/>
        <v>-4.9960721577090972</v>
      </c>
      <c r="U33" s="328">
        <f t="shared" si="8"/>
        <v>4.4779905607916115</v>
      </c>
    </row>
    <row r="34" spans="1:21" x14ac:dyDescent="0.2">
      <c r="A34" s="329" t="str">
        <f>name!D29</f>
        <v>92 Elementary administration and service occupations</v>
      </c>
      <c r="B34" s="330">
        <v>14.464312365327881</v>
      </c>
      <c r="C34" s="330">
        <v>14.663016156614567</v>
      </c>
      <c r="D34" s="330">
        <f t="shared" ref="D34" si="9">SUM(B34:C34)</f>
        <v>29.127328521942449</v>
      </c>
      <c r="E34" s="331"/>
      <c r="F34" s="330">
        <v>13.238320392957286</v>
      </c>
      <c r="G34" s="330">
        <v>12.846691654322548</v>
      </c>
      <c r="H34" s="330">
        <f t="shared" ref="H34" si="10">SUM(F34:G34)</f>
        <v>26.085012047279832</v>
      </c>
      <c r="I34" s="331"/>
      <c r="J34" s="330">
        <v>9.5291610053292501</v>
      </c>
      <c r="K34" s="330">
        <v>11.839982417796307</v>
      </c>
      <c r="L34" s="330">
        <f t="shared" ref="L34" si="11">SUM(J34:K34)</f>
        <v>21.369143423125557</v>
      </c>
      <c r="M34" s="236"/>
      <c r="N34" s="328">
        <f t="shared" si="3"/>
        <v>-1.7557777034084343</v>
      </c>
      <c r="O34" s="328">
        <f t="shared" si="4"/>
        <v>-2.1678829004651123</v>
      </c>
      <c r="P34" s="327"/>
      <c r="Q34" s="328">
        <f t="shared" si="5"/>
        <v>-2.6101723099645091</v>
      </c>
      <c r="R34" s="328">
        <f t="shared" si="6"/>
        <v>-0.54255068126563</v>
      </c>
      <c r="S34" s="327"/>
      <c r="T34" s="328">
        <f t="shared" si="7"/>
        <v>-2.1821579878265052</v>
      </c>
      <c r="U34" s="328">
        <f t="shared" si="8"/>
        <v>-1.3206216691319606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148.0913396694134</v>
      </c>
      <c r="C36" s="333">
        <f t="shared" ref="C36:D36" si="12">SUM(C9:C34)</f>
        <v>174.87166033058668</v>
      </c>
      <c r="D36" s="333">
        <f t="shared" si="12"/>
        <v>322.96300000000008</v>
      </c>
      <c r="E36" s="333"/>
      <c r="F36" s="333">
        <f>SUM(F9:F34)</f>
        <v>152.33566838039036</v>
      </c>
      <c r="G36" s="333">
        <f t="shared" ref="G36:H36" si="13">SUM(G9:G34)</f>
        <v>175.79233161960957</v>
      </c>
      <c r="H36" s="333">
        <f t="shared" si="13"/>
        <v>328.12799999999993</v>
      </c>
      <c r="I36" s="333"/>
      <c r="J36" s="333">
        <f>SUM(J9:J34)</f>
        <v>165.43943333958049</v>
      </c>
      <c r="K36" s="333">
        <f t="shared" ref="K36:L36" si="14">SUM(K9:K34)</f>
        <v>185.63056666041928</v>
      </c>
      <c r="L36" s="333">
        <f t="shared" si="14"/>
        <v>351.06999999999977</v>
      </c>
      <c r="M36" s="258"/>
      <c r="N36" s="334">
        <f t="shared" si="3"/>
        <v>0.5667436962032868</v>
      </c>
      <c r="O36" s="334">
        <f>IF(F36&gt;0,(EXP(LN(J36/F36)/($J$6-$F$6))-1)*100,0)</f>
        <v>0.55164086898842335</v>
      </c>
      <c r="P36" s="335"/>
      <c r="Q36" s="334">
        <f t="shared" ref="Q36" si="15">IF(C36&gt;0,(EXP(LN(G36/C36)/($F$6-$B$6))-1)*100,0)</f>
        <v>0.10507574695182154</v>
      </c>
      <c r="R36" s="334">
        <f t="shared" ref="R36" si="16">IF(G36&gt;0,(EXP(LN(K36/G36)/($J$6-$F$6))-1)*100,0)</f>
        <v>0.3636939904666292</v>
      </c>
      <c r="S36" s="335"/>
      <c r="T36" s="334">
        <f t="shared" ref="T36" si="17">IF(D36&gt;0,(EXP(LN(H36/D36)/($F$6-$B$6))-1)*100,0)</f>
        <v>0.31782420520671817</v>
      </c>
      <c r="U36" s="334">
        <f t="shared" ref="U36" si="18">IF(H36&gt;0,(EXP(LN(L36/H36)/($J$6-$F$6))-1)*100,0)</f>
        <v>0.45156220068820474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Stoke-on-Trent and Staffordshire</v>
      </c>
      <c r="Q1" s="19" t="str">
        <f>CONCATENATE("Occupation Table 5.1  Males: Employment Change by Status (SOC 2020), ",B$5,"-",L$5,", ",Info!B5)</f>
        <v>Occupation Table 5.1  Males: Employment Change by Status (SOC 2020), 2015-2035, Stoke-on-Trent and Staffordshire</v>
      </c>
      <c r="AG1" s="19" t="str">
        <f>CONCATENATE("Occupation Table 5.2  Females: Employment Change by Status (SOC 2020), ",R$5,"-",AB$5,", ",Info!B5)</f>
        <v>Occupation Table 5.2  Females: Employment Change by Status (SOC 2020), 2015-2035, Stoke-on-Trent and Staffordshire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19.549037902689442</v>
      </c>
      <c r="C8" s="11">
        <v>2.7948237797789437</v>
      </c>
      <c r="D8" s="11">
        <v>4.4761878502325727</v>
      </c>
      <c r="E8" s="11">
        <f>SUM(B8:D8)</f>
        <v>26.82004953270096</v>
      </c>
      <c r="F8" s="11"/>
      <c r="G8" s="11">
        <v>21.623519093480713</v>
      </c>
      <c r="H8" s="11">
        <v>4.3337943288814911</v>
      </c>
      <c r="I8" s="11">
        <v>5.2597534656722633</v>
      </c>
      <c r="J8" s="11">
        <f>SUM(G8:I8)</f>
        <v>31.217066888034466</v>
      </c>
      <c r="K8" s="11"/>
      <c r="L8" s="11">
        <v>21.916506243280956</v>
      </c>
      <c r="M8" s="11">
        <v>5.1934957782247659</v>
      </c>
      <c r="N8" s="11">
        <v>5.7616824621427796</v>
      </c>
      <c r="O8" s="11">
        <f>SUM(L8:N8)</f>
        <v>32.871684483648501</v>
      </c>
      <c r="Q8" s="10" t="str">
        <f>name!E4</f>
        <v>Managers, directors and senior officials</v>
      </c>
      <c r="R8" s="11">
        <v>13.889398788656854</v>
      </c>
      <c r="S8" s="11">
        <v>1.1946069467151674</v>
      </c>
      <c r="T8" s="11">
        <v>3.1069615875138505</v>
      </c>
      <c r="U8" s="11">
        <f>SUM(R8:T8)</f>
        <v>18.190967322885871</v>
      </c>
      <c r="V8" s="11"/>
      <c r="W8" s="11">
        <v>14.856431804218385</v>
      </c>
      <c r="X8" s="11">
        <v>1.9028524871764478</v>
      </c>
      <c r="Y8" s="11">
        <v>3.3910183154020044</v>
      </c>
      <c r="Z8" s="11">
        <f>SUM(W8:Y8)</f>
        <v>20.150302606796838</v>
      </c>
      <c r="AA8" s="11"/>
      <c r="AB8" s="11">
        <v>14.553733788405632</v>
      </c>
      <c r="AC8" s="11">
        <v>2.1234174718809928</v>
      </c>
      <c r="AD8" s="11">
        <v>3.73916571137728</v>
      </c>
      <c r="AE8" s="11">
        <f>SUM(AB8:AD8)</f>
        <v>20.416316971663903</v>
      </c>
      <c r="AG8" s="10" t="str">
        <f>name!E4</f>
        <v>Managers, directors and senior officials</v>
      </c>
      <c r="AH8" s="11">
        <v>5.6596391140325828</v>
      </c>
      <c r="AI8" s="11">
        <v>1.6002168330637754</v>
      </c>
      <c r="AJ8" s="11">
        <v>1.3692262627187211</v>
      </c>
      <c r="AK8" s="11">
        <f>SUM(AH8:AJ8)</f>
        <v>8.6290822098150795</v>
      </c>
      <c r="AL8" s="11"/>
      <c r="AM8" s="11">
        <v>6.7670872892623244</v>
      </c>
      <c r="AN8" s="11">
        <v>2.4309418417050446</v>
      </c>
      <c r="AO8" s="11">
        <v>1.8687351502702625</v>
      </c>
      <c r="AP8" s="11">
        <f>SUM(AM8:AO8)</f>
        <v>11.066764281237631</v>
      </c>
      <c r="AQ8" s="11"/>
      <c r="AR8" s="11">
        <v>7.3627724548753219</v>
      </c>
      <c r="AS8" s="11">
        <v>3.0700783063437731</v>
      </c>
      <c r="AT8" s="11">
        <v>2.0225167507655017</v>
      </c>
      <c r="AU8" s="11">
        <f>SUM(AR8:AT8)</f>
        <v>12.455367511984598</v>
      </c>
    </row>
    <row r="9" spans="1:47" x14ac:dyDescent="0.2">
      <c r="A9" t="str">
        <f>name!E5</f>
        <v>Professional occupations</v>
      </c>
      <c r="B9" s="11">
        <v>38.94371342847149</v>
      </c>
      <c r="C9" s="11">
        <v>11.569080447392412</v>
      </c>
      <c r="D9" s="11">
        <v>6.184064342530478</v>
      </c>
      <c r="E9" s="11">
        <f t="shared" ref="E9:E18" si="0">SUM(B9:D9)</f>
        <v>56.696858218394382</v>
      </c>
      <c r="F9" s="11"/>
      <c r="G9" s="11">
        <v>47.057287554723302</v>
      </c>
      <c r="H9" s="11">
        <v>14.297837466601385</v>
      </c>
      <c r="I9" s="11">
        <v>7.5975360490350159</v>
      </c>
      <c r="J9" s="11">
        <f t="shared" ref="J9:J16" si="1">SUM(G9:I9)</f>
        <v>68.95266107035971</v>
      </c>
      <c r="K9" s="11"/>
      <c r="L9" s="11">
        <v>57.063665261982941</v>
      </c>
      <c r="M9" s="11">
        <v>17.338758917766377</v>
      </c>
      <c r="N9" s="11">
        <v>7.183868044804492</v>
      </c>
      <c r="O9" s="11">
        <f t="shared" ref="O9:O16" si="2">SUM(L9:N9)</f>
        <v>81.586292224553816</v>
      </c>
      <c r="Q9" s="10" t="str">
        <f>name!E5</f>
        <v>Professional occupations</v>
      </c>
      <c r="R9" s="11">
        <v>22.784210831499522</v>
      </c>
      <c r="S9" s="11">
        <v>2.0257900867043479</v>
      </c>
      <c r="T9" s="11">
        <v>4.1675050849132518</v>
      </c>
      <c r="U9" s="11">
        <f t="shared" ref="U9:U16" si="3">SUM(R9:T9)</f>
        <v>28.977506003117121</v>
      </c>
      <c r="V9" s="11"/>
      <c r="W9" s="11">
        <v>26.810783094607665</v>
      </c>
      <c r="X9" s="11">
        <v>2.9189011818133896</v>
      </c>
      <c r="Y9" s="11">
        <v>5.454739209879012</v>
      </c>
      <c r="Z9" s="11">
        <f t="shared" ref="Z9:Z16" si="4">SUM(W9:Y9)</f>
        <v>35.184423486300062</v>
      </c>
      <c r="AA9" s="11"/>
      <c r="AB9" s="11">
        <v>33.352869978266803</v>
      </c>
      <c r="AC9" s="11">
        <v>4.0776873643462075</v>
      </c>
      <c r="AD9" s="11">
        <v>4.8850741305250338</v>
      </c>
      <c r="AE9" s="11">
        <f t="shared" ref="AE9:AE16" si="5">SUM(AB9:AD9)</f>
        <v>42.315631473138048</v>
      </c>
      <c r="AG9" s="10" t="str">
        <f>name!E5</f>
        <v>Professional occupations</v>
      </c>
      <c r="AH9" s="11">
        <v>16.159502596971983</v>
      </c>
      <c r="AI9" s="11">
        <v>9.5432903606880668</v>
      </c>
      <c r="AJ9" s="11">
        <v>2.0165592576172222</v>
      </c>
      <c r="AK9" s="11">
        <f t="shared" ref="AK9:AK18" si="6">SUM(AH9:AJ9)</f>
        <v>27.719352215277272</v>
      </c>
      <c r="AL9" s="11"/>
      <c r="AM9" s="11">
        <v>20.246504460115634</v>
      </c>
      <c r="AN9" s="11">
        <v>11.378936284787994</v>
      </c>
      <c r="AO9" s="11">
        <v>2.1427968391560053</v>
      </c>
      <c r="AP9" s="11">
        <f t="shared" ref="AP9:AP18" si="7">SUM(AM9:AO9)</f>
        <v>33.768237584059634</v>
      </c>
      <c r="AQ9" s="11"/>
      <c r="AR9" s="11">
        <v>23.710795283716092</v>
      </c>
      <c r="AS9" s="11">
        <v>13.261071553420168</v>
      </c>
      <c r="AT9" s="11">
        <v>2.2987939142794547</v>
      </c>
      <c r="AU9" s="11">
        <f t="shared" ref="AU9:AU18" si="8">SUM(AR9:AT9)</f>
        <v>39.270660751415718</v>
      </c>
    </row>
    <row r="10" spans="1:47" x14ac:dyDescent="0.2">
      <c r="A10" t="str">
        <f>name!E6</f>
        <v>Associate professional occupations</v>
      </c>
      <c r="B10" s="11">
        <v>24.042281302843264</v>
      </c>
      <c r="C10" s="11">
        <v>7.6486101535327</v>
      </c>
      <c r="D10" s="11">
        <v>5.3294098065164111</v>
      </c>
      <c r="E10" s="11">
        <f t="shared" si="0"/>
        <v>37.020301262892374</v>
      </c>
      <c r="F10" s="11"/>
      <c r="G10" s="11">
        <v>27.114604896790354</v>
      </c>
      <c r="H10" s="11">
        <v>9.0098139582069727</v>
      </c>
      <c r="I10" s="11">
        <v>5.181131252928675</v>
      </c>
      <c r="J10" s="11">
        <f t="shared" si="1"/>
        <v>41.305550107926003</v>
      </c>
      <c r="K10" s="11"/>
      <c r="L10" s="11">
        <v>31.711065413423256</v>
      </c>
      <c r="M10" s="11">
        <v>11.750509837917154</v>
      </c>
      <c r="N10" s="11">
        <v>5.5546479563912499</v>
      </c>
      <c r="O10" s="11">
        <f t="shared" si="2"/>
        <v>49.016223207731656</v>
      </c>
      <c r="Q10" s="10" t="str">
        <f>name!E6</f>
        <v>Associate professional occupations</v>
      </c>
      <c r="R10" s="11">
        <v>15.246443557457184</v>
      </c>
      <c r="S10" s="11">
        <v>2.0241916313844532</v>
      </c>
      <c r="T10" s="11">
        <v>3.2337225299637899</v>
      </c>
      <c r="U10" s="11">
        <f t="shared" si="3"/>
        <v>20.504357718805426</v>
      </c>
      <c r="V10" s="11"/>
      <c r="W10" s="11">
        <v>16.414456942117724</v>
      </c>
      <c r="X10" s="11">
        <v>2.6441562973686934</v>
      </c>
      <c r="Y10" s="11">
        <v>3.3793948386049513</v>
      </c>
      <c r="Z10" s="11">
        <f t="shared" si="4"/>
        <v>22.438008078091368</v>
      </c>
      <c r="AA10" s="11"/>
      <c r="AB10" s="11">
        <v>16.045367767481554</v>
      </c>
      <c r="AC10" s="11">
        <v>2.8627879033170087</v>
      </c>
      <c r="AD10" s="11">
        <v>3.6719384253463732</v>
      </c>
      <c r="AE10" s="11">
        <f t="shared" si="5"/>
        <v>22.580094096144936</v>
      </c>
      <c r="AG10" s="10" t="str">
        <f>name!E6</f>
        <v>Associate professional occupations</v>
      </c>
      <c r="AH10" s="11">
        <v>8.7958377453860699</v>
      </c>
      <c r="AI10" s="11">
        <v>5.6244185221482459</v>
      </c>
      <c r="AJ10" s="11">
        <v>2.0956872765526207</v>
      </c>
      <c r="AK10" s="11">
        <f t="shared" si="6"/>
        <v>16.515943544086937</v>
      </c>
      <c r="AL10" s="11"/>
      <c r="AM10" s="11">
        <v>10.700147954672641</v>
      </c>
      <c r="AN10" s="11">
        <v>6.365657660838278</v>
      </c>
      <c r="AO10" s="11">
        <v>1.8017364143237247</v>
      </c>
      <c r="AP10" s="11">
        <f t="shared" si="7"/>
        <v>18.867542029834642</v>
      </c>
      <c r="AQ10" s="11"/>
      <c r="AR10" s="11">
        <v>15.665697645941711</v>
      </c>
      <c r="AS10" s="11">
        <v>8.8877219346001475</v>
      </c>
      <c r="AT10" s="11">
        <v>1.8827095310448796</v>
      </c>
      <c r="AU10" s="11">
        <f t="shared" si="8"/>
        <v>26.436129111586737</v>
      </c>
    </row>
    <row r="11" spans="1:47" x14ac:dyDescent="0.2">
      <c r="A11" t="str">
        <f>name!E7</f>
        <v>Administrative and secretarial occupations</v>
      </c>
      <c r="B11" s="11">
        <v>21.005980803782343</v>
      </c>
      <c r="C11" s="11">
        <v>16.392106447805606</v>
      </c>
      <c r="D11" s="11">
        <v>1.3514185993471635</v>
      </c>
      <c r="E11" s="11">
        <f t="shared" si="0"/>
        <v>38.749505850935115</v>
      </c>
      <c r="F11" s="11"/>
      <c r="G11" s="11">
        <v>20.549306431698852</v>
      </c>
      <c r="H11" s="11">
        <v>15.702110772212439</v>
      </c>
      <c r="I11" s="11">
        <v>1.1102650398637384</v>
      </c>
      <c r="J11" s="11">
        <f t="shared" si="1"/>
        <v>37.361682243775029</v>
      </c>
      <c r="K11" s="11"/>
      <c r="L11" s="11">
        <v>20.974087191214441</v>
      </c>
      <c r="M11" s="11">
        <v>14.265861109437903</v>
      </c>
      <c r="N11" s="11">
        <v>0.98247062124863294</v>
      </c>
      <c r="O11" s="11">
        <f t="shared" si="2"/>
        <v>36.222418921900974</v>
      </c>
      <c r="Q11" s="10" t="str">
        <f>name!E7</f>
        <v>Administrative and secretarial occupations</v>
      </c>
      <c r="R11" s="11">
        <v>7.460392116228757</v>
      </c>
      <c r="S11" s="11">
        <v>2.590092241175519</v>
      </c>
      <c r="T11" s="11">
        <v>0.40312968755239215</v>
      </c>
      <c r="U11" s="11">
        <f t="shared" si="3"/>
        <v>10.453614044956668</v>
      </c>
      <c r="V11" s="11"/>
      <c r="W11" s="11">
        <v>7.8487983017849663</v>
      </c>
      <c r="X11" s="11">
        <v>2.9175348790161713</v>
      </c>
      <c r="Y11" s="11">
        <v>0.36093486580909606</v>
      </c>
      <c r="Z11" s="11">
        <f t="shared" si="4"/>
        <v>11.127268046610233</v>
      </c>
      <c r="AA11" s="11"/>
      <c r="AB11" s="11">
        <v>10.077385929643834</v>
      </c>
      <c r="AC11" s="11">
        <v>3.1134645985320861</v>
      </c>
      <c r="AD11" s="11">
        <v>0.49531603060432416</v>
      </c>
      <c r="AE11" s="11">
        <f t="shared" si="5"/>
        <v>13.686166558780243</v>
      </c>
      <c r="AG11" s="10" t="str">
        <f>name!E7</f>
        <v>Administrative and secretarial occupations</v>
      </c>
      <c r="AH11" s="11">
        <v>13.545588687553606</v>
      </c>
      <c r="AI11" s="11">
        <v>13.802014206630089</v>
      </c>
      <c r="AJ11" s="11">
        <v>0.94828891179477115</v>
      </c>
      <c r="AK11" s="11">
        <f t="shared" si="6"/>
        <v>28.295891805978467</v>
      </c>
      <c r="AL11" s="11"/>
      <c r="AM11" s="11">
        <v>12.70050812991389</v>
      </c>
      <c r="AN11" s="11">
        <v>12.784575893196269</v>
      </c>
      <c r="AO11" s="11">
        <v>0.74933017405464242</v>
      </c>
      <c r="AP11" s="11">
        <f t="shared" si="7"/>
        <v>26.234414197164803</v>
      </c>
      <c r="AQ11" s="11"/>
      <c r="AR11" s="11">
        <v>10.896701261570596</v>
      </c>
      <c r="AS11" s="11">
        <v>11.152396510905822</v>
      </c>
      <c r="AT11" s="11">
        <v>0.48715459064430799</v>
      </c>
      <c r="AU11" s="11">
        <f t="shared" si="8"/>
        <v>22.536252363120727</v>
      </c>
    </row>
    <row r="12" spans="1:47" x14ac:dyDescent="0.2">
      <c r="A12" t="str">
        <f>name!E8</f>
        <v>Skilled trades occupations</v>
      </c>
      <c r="B12" s="11">
        <v>24.709032795498388</v>
      </c>
      <c r="C12" s="11">
        <v>3.5357808804195665</v>
      </c>
      <c r="D12" s="11">
        <v>11.146646080570795</v>
      </c>
      <c r="E12" s="11">
        <f t="shared" si="0"/>
        <v>39.39145975648875</v>
      </c>
      <c r="F12" s="11"/>
      <c r="G12" s="11">
        <v>19.802119839904357</v>
      </c>
      <c r="H12" s="11">
        <v>2.8478879734236702</v>
      </c>
      <c r="I12" s="11">
        <v>12.050968729832457</v>
      </c>
      <c r="J12" s="11">
        <f t="shared" si="1"/>
        <v>34.700976543160486</v>
      </c>
      <c r="K12" s="11"/>
      <c r="L12" s="11">
        <v>15.941292754992505</v>
      </c>
      <c r="M12" s="11">
        <v>3.5143998888217012</v>
      </c>
      <c r="N12" s="11">
        <v>12.268460745801249</v>
      </c>
      <c r="O12" s="11">
        <f t="shared" si="2"/>
        <v>31.724153389615456</v>
      </c>
      <c r="Q12" s="10" t="str">
        <f>name!E8</f>
        <v>Skilled trades occupations</v>
      </c>
      <c r="R12" s="11">
        <v>23.461669665616604</v>
      </c>
      <c r="S12" s="11">
        <v>2.4938713174333591</v>
      </c>
      <c r="T12" s="11">
        <v>10.185064986623077</v>
      </c>
      <c r="U12" s="11">
        <f t="shared" si="3"/>
        <v>36.14060596967304</v>
      </c>
      <c r="V12" s="11"/>
      <c r="W12" s="11">
        <v>18.470220597650222</v>
      </c>
      <c r="X12" s="11">
        <v>1.914456859399311</v>
      </c>
      <c r="Y12" s="11">
        <v>10.855144784658998</v>
      </c>
      <c r="Z12" s="11">
        <f t="shared" si="4"/>
        <v>31.239822241708531</v>
      </c>
      <c r="AA12" s="11"/>
      <c r="AB12" s="11">
        <v>14.498623468779243</v>
      </c>
      <c r="AC12" s="11">
        <v>2.4363202799735562</v>
      </c>
      <c r="AD12" s="11">
        <v>10.90916829805068</v>
      </c>
      <c r="AE12" s="11">
        <f t="shared" si="5"/>
        <v>27.844112046803481</v>
      </c>
      <c r="AG12" s="10" t="str">
        <f>name!E8</f>
        <v>Skilled trades occupations</v>
      </c>
      <c r="AH12" s="11">
        <v>1.2473631298817867</v>
      </c>
      <c r="AI12" s="11">
        <v>1.0419095629862072</v>
      </c>
      <c r="AJ12" s="11">
        <v>0.96158109394771696</v>
      </c>
      <c r="AK12" s="11">
        <f t="shared" si="6"/>
        <v>3.2508537868157106</v>
      </c>
      <c r="AL12" s="11"/>
      <c r="AM12" s="11">
        <v>1.3318992422541269</v>
      </c>
      <c r="AN12" s="11">
        <v>0.93343111402435963</v>
      </c>
      <c r="AO12" s="11">
        <v>1.1958239451734547</v>
      </c>
      <c r="AP12" s="11">
        <f t="shared" si="7"/>
        <v>3.4611543014519413</v>
      </c>
      <c r="AQ12" s="11"/>
      <c r="AR12" s="11">
        <v>1.4426692862132544</v>
      </c>
      <c r="AS12" s="11">
        <v>1.0780796088481461</v>
      </c>
      <c r="AT12" s="11">
        <v>1.3592924477505754</v>
      </c>
      <c r="AU12" s="11">
        <f t="shared" si="8"/>
        <v>3.8800413428119755</v>
      </c>
    </row>
    <row r="13" spans="1:47" x14ac:dyDescent="0.2">
      <c r="A13" t="str">
        <f>name!E9</f>
        <v>Caring, leisure and other service occupations</v>
      </c>
      <c r="B13" s="11">
        <v>15.991055757287942</v>
      </c>
      <c r="C13" s="11">
        <v>15.016328485300091</v>
      </c>
      <c r="D13" s="11">
        <v>2.6759571053821221</v>
      </c>
      <c r="E13" s="11">
        <f t="shared" si="0"/>
        <v>33.683341347970156</v>
      </c>
      <c r="F13" s="11"/>
      <c r="G13" s="11">
        <v>15.901543640165251</v>
      </c>
      <c r="H13" s="11">
        <v>14.764263386986</v>
      </c>
      <c r="I13" s="11">
        <v>2.3212682034600269</v>
      </c>
      <c r="J13" s="11">
        <f t="shared" si="1"/>
        <v>32.987075230611282</v>
      </c>
      <c r="K13" s="11"/>
      <c r="L13" s="11">
        <v>18.167324920480478</v>
      </c>
      <c r="M13" s="11">
        <v>14.654042490651776</v>
      </c>
      <c r="N13" s="11">
        <v>2.9554658404335252</v>
      </c>
      <c r="O13" s="11">
        <f t="shared" si="2"/>
        <v>35.776833251565783</v>
      </c>
      <c r="Q13" s="10" t="str">
        <f>name!E9</f>
        <v>Caring, leisure and other service occupations</v>
      </c>
      <c r="R13" s="11">
        <v>3.1398135724881224</v>
      </c>
      <c r="S13" s="11">
        <v>1.5533817602399362</v>
      </c>
      <c r="T13" s="11">
        <v>0.41479323357849762</v>
      </c>
      <c r="U13" s="11">
        <f t="shared" si="3"/>
        <v>5.1079885663065561</v>
      </c>
      <c r="V13" s="11"/>
      <c r="W13" s="11">
        <v>2.9311890311781772</v>
      </c>
      <c r="X13" s="11">
        <v>1.6937052914530384</v>
      </c>
      <c r="Y13" s="11">
        <v>0.44953633709172969</v>
      </c>
      <c r="Z13" s="11">
        <f t="shared" si="4"/>
        <v>5.0744306597229452</v>
      </c>
      <c r="AA13" s="11"/>
      <c r="AB13" s="11">
        <v>3.2047130385313527</v>
      </c>
      <c r="AC13" s="11">
        <v>2.1794727326487995</v>
      </c>
      <c r="AD13" s="11">
        <v>0.67807636637269708</v>
      </c>
      <c r="AE13" s="11">
        <f t="shared" si="5"/>
        <v>6.0622621375528496</v>
      </c>
      <c r="AG13" s="10" t="str">
        <f>name!E9</f>
        <v>Caring, leisure and other service occupations</v>
      </c>
      <c r="AH13" s="11">
        <v>12.851242184799826</v>
      </c>
      <c r="AI13" s="11">
        <v>13.462946725060151</v>
      </c>
      <c r="AJ13" s="11">
        <v>2.2611638718036238</v>
      </c>
      <c r="AK13" s="11">
        <f t="shared" si="6"/>
        <v>28.575352781663604</v>
      </c>
      <c r="AL13" s="11"/>
      <c r="AM13" s="11">
        <v>12.970354608987074</v>
      </c>
      <c r="AN13" s="11">
        <v>13.070558095532961</v>
      </c>
      <c r="AO13" s="11">
        <v>1.8717318663682976</v>
      </c>
      <c r="AP13" s="11">
        <f t="shared" si="7"/>
        <v>27.912644570888332</v>
      </c>
      <c r="AQ13" s="11"/>
      <c r="AR13" s="11">
        <v>14.962611881949128</v>
      </c>
      <c r="AS13" s="11">
        <v>12.474569758002975</v>
      </c>
      <c r="AT13" s="11">
        <v>2.2773894740608269</v>
      </c>
      <c r="AU13" s="11">
        <f t="shared" si="8"/>
        <v>29.714571114012927</v>
      </c>
    </row>
    <row r="14" spans="1:47" x14ac:dyDescent="0.2">
      <c r="A14" t="str">
        <f>name!E10</f>
        <v>Sales and customer service occupations</v>
      </c>
      <c r="B14" s="11">
        <v>9.1606575883967505</v>
      </c>
      <c r="C14" s="11">
        <v>15.340712427801675</v>
      </c>
      <c r="D14" s="11">
        <v>1.5787637655798643</v>
      </c>
      <c r="E14" s="11">
        <f t="shared" si="0"/>
        <v>26.08013378177829</v>
      </c>
      <c r="F14" s="11"/>
      <c r="G14" s="11">
        <v>8.4473487468301141</v>
      </c>
      <c r="H14" s="11">
        <v>14.185817193102663</v>
      </c>
      <c r="I14" s="11">
        <v>1.015922819778329</v>
      </c>
      <c r="J14" s="11">
        <f t="shared" si="1"/>
        <v>23.649088759711105</v>
      </c>
      <c r="K14" s="11"/>
      <c r="L14" s="11">
        <v>8.718517565904655</v>
      </c>
      <c r="M14" s="11">
        <v>14.891247541702038</v>
      </c>
      <c r="N14" s="11">
        <v>0.84036353303099076</v>
      </c>
      <c r="O14" s="11">
        <f t="shared" si="2"/>
        <v>24.450128640637683</v>
      </c>
      <c r="Q14" s="10" t="str">
        <f>name!E10</f>
        <v>Sales and customer service occupations</v>
      </c>
      <c r="R14" s="11">
        <v>5.0539352585769617</v>
      </c>
      <c r="S14" s="11">
        <v>4.5007214296521703</v>
      </c>
      <c r="T14" s="11">
        <v>0.99396291325796515</v>
      </c>
      <c r="U14" s="11">
        <f t="shared" si="3"/>
        <v>10.548619601487097</v>
      </c>
      <c r="V14" s="11"/>
      <c r="W14" s="11">
        <v>4.7067450974908187</v>
      </c>
      <c r="X14" s="11">
        <v>4.8044014686957084</v>
      </c>
      <c r="Y14" s="11">
        <v>0.61162361514486385</v>
      </c>
      <c r="Z14" s="11">
        <f t="shared" si="4"/>
        <v>10.122770181331392</v>
      </c>
      <c r="AA14" s="11"/>
      <c r="AB14" s="11">
        <v>5.1765011591514307</v>
      </c>
      <c r="AC14" s="11">
        <v>5.4250433683548795</v>
      </c>
      <c r="AD14" s="11">
        <v>0.5564528621134629</v>
      </c>
      <c r="AE14" s="11">
        <f t="shared" si="5"/>
        <v>11.157997389619773</v>
      </c>
      <c r="AG14" s="10" t="str">
        <f>name!E10</f>
        <v>Sales and customer service occupations</v>
      </c>
      <c r="AH14" s="11">
        <v>4.1067223298197861</v>
      </c>
      <c r="AI14" s="11">
        <v>10.839990998149508</v>
      </c>
      <c r="AJ14" s="11">
        <v>0.58480085232190016</v>
      </c>
      <c r="AK14" s="11">
        <f t="shared" si="6"/>
        <v>15.531514180291195</v>
      </c>
      <c r="AL14" s="11"/>
      <c r="AM14" s="11">
        <v>3.7406036493392958</v>
      </c>
      <c r="AN14" s="11">
        <v>9.3814157244069509</v>
      </c>
      <c r="AO14" s="11">
        <v>0.4042992046334658</v>
      </c>
      <c r="AP14" s="11">
        <f t="shared" si="7"/>
        <v>13.526318578379712</v>
      </c>
      <c r="AQ14" s="11"/>
      <c r="AR14" s="11">
        <v>3.5420164067532252</v>
      </c>
      <c r="AS14" s="11">
        <v>9.4662041733471636</v>
      </c>
      <c r="AT14" s="11">
        <v>0.28391067091752781</v>
      </c>
      <c r="AU14" s="11">
        <f t="shared" si="8"/>
        <v>13.292131251017917</v>
      </c>
    </row>
    <row r="15" spans="1:47" x14ac:dyDescent="0.2">
      <c r="A15" t="str">
        <f>name!E11</f>
        <v>Process, plant and machine operatives</v>
      </c>
      <c r="B15" s="11">
        <v>21.60585968309265</v>
      </c>
      <c r="C15" s="11">
        <v>3.0131732835826353</v>
      </c>
      <c r="D15" s="11">
        <v>3.4857810172029837</v>
      </c>
      <c r="E15" s="11">
        <f t="shared" si="0"/>
        <v>28.10481398387827</v>
      </c>
      <c r="F15" s="11"/>
      <c r="G15" s="11">
        <v>17.678143519115629</v>
      </c>
      <c r="H15" s="11">
        <v>4.1762756279923332</v>
      </c>
      <c r="I15" s="11">
        <v>4.3730518639289562</v>
      </c>
      <c r="J15" s="11">
        <f t="shared" si="1"/>
        <v>26.227471011036918</v>
      </c>
      <c r="K15" s="11"/>
      <c r="L15" s="11">
        <v>16.598704482432787</v>
      </c>
      <c r="M15" s="11">
        <v>5.0953644238857523</v>
      </c>
      <c r="N15" s="11">
        <v>5.4757610623500899</v>
      </c>
      <c r="O15" s="11">
        <f t="shared" si="2"/>
        <v>27.16982996866863</v>
      </c>
      <c r="Q15" s="10" t="str">
        <f>name!E11</f>
        <v>Process, plant and machine operatives</v>
      </c>
      <c r="R15" s="11">
        <v>19.315256046242371</v>
      </c>
      <c r="S15" s="11">
        <v>2.2044551444582385</v>
      </c>
      <c r="T15" s="11">
        <v>3.2764913320607385</v>
      </c>
      <c r="U15" s="11">
        <f t="shared" si="3"/>
        <v>24.796202522761352</v>
      </c>
      <c r="V15" s="11"/>
      <c r="W15" s="11">
        <v>15.819240962103979</v>
      </c>
      <c r="X15" s="11">
        <v>3.2950969985433232</v>
      </c>
      <c r="Y15" s="11">
        <v>4.074071784956331</v>
      </c>
      <c r="Z15" s="11">
        <f t="shared" si="4"/>
        <v>23.188409745603632</v>
      </c>
      <c r="AA15" s="11"/>
      <c r="AB15" s="11">
        <v>14.413069334688087</v>
      </c>
      <c r="AC15" s="11">
        <v>3.7621550534957779</v>
      </c>
      <c r="AD15" s="11">
        <v>5.1173961509606709</v>
      </c>
      <c r="AE15" s="11">
        <f t="shared" si="5"/>
        <v>23.292620539144536</v>
      </c>
      <c r="AG15" s="10" t="str">
        <f>name!E11</f>
        <v>Process, plant and machine operatives</v>
      </c>
      <c r="AH15" s="11">
        <v>2.2906036368502867</v>
      </c>
      <c r="AI15" s="11">
        <v>0.80871813912439783</v>
      </c>
      <c r="AJ15" s="11">
        <v>0.2092896851422483</v>
      </c>
      <c r="AK15" s="11">
        <f t="shared" si="6"/>
        <v>3.3086114611169326</v>
      </c>
      <c r="AL15" s="11"/>
      <c r="AM15" s="11">
        <v>1.8589025570116704</v>
      </c>
      <c r="AN15" s="11">
        <v>0.88117862944901115</v>
      </c>
      <c r="AO15" s="11">
        <v>0.29898007897262369</v>
      </c>
      <c r="AP15" s="11">
        <f t="shared" si="7"/>
        <v>3.0390612654333053</v>
      </c>
      <c r="AQ15" s="11"/>
      <c r="AR15" s="11">
        <v>2.1856351477447133</v>
      </c>
      <c r="AS15" s="11">
        <v>1.3332093703899794</v>
      </c>
      <c r="AT15" s="11">
        <v>0.35836491138941723</v>
      </c>
      <c r="AU15" s="11">
        <f t="shared" si="8"/>
        <v>3.8772094295241102</v>
      </c>
    </row>
    <row r="16" spans="1:47" x14ac:dyDescent="0.2">
      <c r="A16" t="str">
        <f>name!E12</f>
        <v>Elementary occupations</v>
      </c>
      <c r="B16" s="11">
        <v>15.717645198715136</v>
      </c>
      <c r="C16" s="11">
        <v>17.456767316401287</v>
      </c>
      <c r="D16" s="11">
        <v>3.242123749845363</v>
      </c>
      <c r="E16" s="11">
        <f t="shared" si="0"/>
        <v>36.416536264961785</v>
      </c>
      <c r="F16" s="11"/>
      <c r="G16" s="11">
        <v>13.086299851781421</v>
      </c>
      <c r="H16" s="11">
        <v>15.559128886018559</v>
      </c>
      <c r="I16" s="11">
        <v>3.0809994075849656</v>
      </c>
      <c r="J16" s="11">
        <f t="shared" si="1"/>
        <v>31.726428145384947</v>
      </c>
      <c r="K16" s="11"/>
      <c r="L16" s="11">
        <v>14.478857151304593</v>
      </c>
      <c r="M16" s="11">
        <v>13.751955854132287</v>
      </c>
      <c r="N16" s="11">
        <v>4.0216229062404292</v>
      </c>
      <c r="O16" s="11">
        <f t="shared" si="2"/>
        <v>32.25243591167731</v>
      </c>
      <c r="Q16" s="10" t="str">
        <f>name!E12</f>
        <v>Elementary occupations</v>
      </c>
      <c r="R16" s="11">
        <v>12.372775806691005</v>
      </c>
      <c r="S16" s="11">
        <v>6.086862682106843</v>
      </c>
      <c r="T16" s="11">
        <v>1.6921600917956858</v>
      </c>
      <c r="U16" s="11">
        <f t="shared" si="3"/>
        <v>20.151798580593532</v>
      </c>
      <c r="V16" s="11"/>
      <c r="W16" s="11">
        <v>10.189265652133534</v>
      </c>
      <c r="X16" s="11">
        <v>5.4625350338427046</v>
      </c>
      <c r="Y16" s="11">
        <v>1.6150958874683738</v>
      </c>
      <c r="Z16" s="11">
        <f t="shared" si="4"/>
        <v>17.266896573444612</v>
      </c>
      <c r="AA16" s="11"/>
      <c r="AB16" s="11">
        <v>11.209213648591554</v>
      </c>
      <c r="AC16" s="11">
        <v>4.9474932848156419</v>
      </c>
      <c r="AD16" s="11">
        <v>2.1186585141642795</v>
      </c>
      <c r="AE16" s="11">
        <f t="shared" si="5"/>
        <v>18.275365447571478</v>
      </c>
      <c r="AG16" s="10" t="str">
        <f>name!E12</f>
        <v>Elementary occupations</v>
      </c>
      <c r="AH16" s="11">
        <v>3.3448693920241195</v>
      </c>
      <c r="AI16" s="11">
        <v>11.369904634294443</v>
      </c>
      <c r="AJ16" s="11">
        <v>1.549963658049677</v>
      </c>
      <c r="AK16" s="11">
        <f t="shared" si="6"/>
        <v>16.264737684368239</v>
      </c>
      <c r="AL16" s="11"/>
      <c r="AM16" s="11">
        <v>2.897034199647885</v>
      </c>
      <c r="AN16" s="11">
        <v>10.096593852175859</v>
      </c>
      <c r="AO16" s="11">
        <v>1.4659035201165924</v>
      </c>
      <c r="AP16" s="11">
        <f t="shared" si="7"/>
        <v>14.459531571940337</v>
      </c>
      <c r="AQ16" s="11"/>
      <c r="AR16" s="11">
        <v>3.2696435027130475</v>
      </c>
      <c r="AS16" s="11">
        <v>8.8044625693166392</v>
      </c>
      <c r="AT16" s="11">
        <v>1.9029643920761514</v>
      </c>
      <c r="AU16" s="11">
        <f t="shared" si="8"/>
        <v>13.977070464105838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190.72526446077742</v>
      </c>
      <c r="C18" s="34">
        <f t="shared" ref="C18:D18" si="9">SUM(C8:C16)</f>
        <v>92.767383222014914</v>
      </c>
      <c r="D18" s="34">
        <f t="shared" si="9"/>
        <v>39.470352317207748</v>
      </c>
      <c r="E18" s="34">
        <f t="shared" si="0"/>
        <v>322.96300000000008</v>
      </c>
      <c r="F18" s="34"/>
      <c r="G18" s="34">
        <f>SUM(G8:G16)</f>
        <v>191.26017357448998</v>
      </c>
      <c r="H18" s="34">
        <f t="shared" ref="H18:I18" si="10">SUM(H8:H16)</f>
        <v>94.876929593425515</v>
      </c>
      <c r="I18" s="34">
        <f t="shared" si="10"/>
        <v>41.990896832084438</v>
      </c>
      <c r="J18" s="34">
        <f t="shared" ref="J18" si="11">SUM(G18:I18)</f>
        <v>328.12799999999993</v>
      </c>
      <c r="K18" s="34"/>
      <c r="L18" s="34">
        <f>SUM(L8:L16)</f>
        <v>205.57002098501661</v>
      </c>
      <c r="M18" s="34">
        <f t="shared" ref="M18:N18" si="12">SUM(M8:M16)</f>
        <v>100.45563584253976</v>
      </c>
      <c r="N18" s="34">
        <f t="shared" si="12"/>
        <v>45.044343172443433</v>
      </c>
      <c r="O18" s="34">
        <f>SUM(L18:N18)</f>
        <v>351.06999999999982</v>
      </c>
      <c r="Q18" s="231" t="str">
        <f>name!E3</f>
        <v>All occupations</v>
      </c>
      <c r="R18" s="34">
        <f>SUM(R8:R16)</f>
        <v>122.72389564345737</v>
      </c>
      <c r="S18" s="34">
        <f t="shared" ref="S18:T18" si="13">SUM(S8:S16)</f>
        <v>24.673973239870033</v>
      </c>
      <c r="T18" s="34">
        <f t="shared" si="13"/>
        <v>27.473791447259252</v>
      </c>
      <c r="U18" s="34">
        <f t="shared" ref="U18" si="14">SUM(R18:T18)</f>
        <v>174.87166033058665</v>
      </c>
      <c r="V18" s="34"/>
      <c r="W18" s="34">
        <f>SUM(W8:W16)</f>
        <v>118.04713148328547</v>
      </c>
      <c r="X18" s="34">
        <f t="shared" ref="X18:Y18" si="15">SUM(X8:X16)</f>
        <v>27.553640497308788</v>
      </c>
      <c r="Y18" s="34">
        <f t="shared" si="15"/>
        <v>30.191559639015363</v>
      </c>
      <c r="Z18" s="34">
        <f t="shared" ref="Z18" si="16">SUM(W18:Y18)</f>
        <v>175.79233161960963</v>
      </c>
      <c r="AA18" s="34"/>
      <c r="AB18" s="34">
        <f>SUM(AB8:AB16)</f>
        <v>122.53147811353949</v>
      </c>
      <c r="AC18" s="34">
        <f t="shared" ref="AC18:AD18" si="17">SUM(AC8:AC16)</f>
        <v>30.927842057364952</v>
      </c>
      <c r="AD18" s="34">
        <f t="shared" si="17"/>
        <v>32.171246489514807</v>
      </c>
      <c r="AE18" s="34">
        <f t="shared" ref="AE18" si="18">SUM(AB18:AD18)</f>
        <v>185.63056666041925</v>
      </c>
      <c r="AG18" s="231" t="str">
        <f>name!E3</f>
        <v>All occupations</v>
      </c>
      <c r="AH18" s="34">
        <f>SUM(AH8:AH16)</f>
        <v>68.001368817320056</v>
      </c>
      <c r="AI18" s="34">
        <f t="shared" ref="AI18:AJ18" si="19">SUM(AI8:AI16)</f>
        <v>68.093409982144877</v>
      </c>
      <c r="AJ18" s="34">
        <f t="shared" si="19"/>
        <v>11.996560869948501</v>
      </c>
      <c r="AK18" s="34">
        <f t="shared" si="6"/>
        <v>148.09133966941343</v>
      </c>
      <c r="AL18" s="34"/>
      <c r="AM18" s="34">
        <f>SUM(AM8:AM16)</f>
        <v>73.213042091204542</v>
      </c>
      <c r="AN18" s="34">
        <f t="shared" ref="AN18:AO18" si="20">SUM(AN8:AN16)</f>
        <v>67.323289096116724</v>
      </c>
      <c r="AO18" s="34">
        <f t="shared" si="20"/>
        <v>11.79933719306907</v>
      </c>
      <c r="AP18" s="34">
        <f t="shared" si="7"/>
        <v>152.33566838039033</v>
      </c>
      <c r="AQ18" s="34"/>
      <c r="AR18" s="34">
        <f>SUM(AR8:AR16)</f>
        <v>83.038542871477091</v>
      </c>
      <c r="AS18" s="34">
        <f t="shared" ref="AS18:AT18" si="21">SUM(AS8:AS16)</f>
        <v>69.527793785174822</v>
      </c>
      <c r="AT18" s="34">
        <f t="shared" si="21"/>
        <v>12.873096682928644</v>
      </c>
      <c r="AU18" s="34">
        <f t="shared" si="8"/>
        <v>165.43943333958055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10.249841811969118</v>
      </c>
      <c r="C26" s="18">
        <f t="shared" ref="C26:O26" si="22">C8/C$18*100</f>
        <v>3.0127224491071938</v>
      </c>
      <c r="D26" s="18">
        <f t="shared" si="22"/>
        <v>11.340633127009371</v>
      </c>
      <c r="E26" s="18">
        <f t="shared" si="22"/>
        <v>8.3043721827890362</v>
      </c>
      <c r="F26" s="18"/>
      <c r="G26" s="18">
        <f t="shared" si="22"/>
        <v>11.305813797695324</v>
      </c>
      <c r="H26" s="18">
        <f t="shared" si="22"/>
        <v>4.5678062595965381</v>
      </c>
      <c r="I26" s="18">
        <f t="shared" si="22"/>
        <v>12.52593743521426</v>
      </c>
      <c r="J26" s="18">
        <f t="shared" si="22"/>
        <v>9.5136857836071513</v>
      </c>
      <c r="K26" s="18"/>
      <c r="L26" s="18">
        <f t="shared" si="22"/>
        <v>10.661333855133666</v>
      </c>
      <c r="M26" s="18">
        <f t="shared" si="22"/>
        <v>5.1699396800049779</v>
      </c>
      <c r="N26" s="18">
        <f t="shared" si="22"/>
        <v>12.791134371935026</v>
      </c>
      <c r="O26" s="18">
        <f t="shared" si="22"/>
        <v>9.3632849527582867</v>
      </c>
      <c r="Q26" t="str">
        <f>$A$8</f>
        <v>Managers, directors and senior officials</v>
      </c>
      <c r="R26" s="18">
        <f>R8/R$18*100</f>
        <v>11.317599328014261</v>
      </c>
      <c r="S26" s="18">
        <f t="shared" ref="S26:U26" si="23">S8/S$18*100</f>
        <v>4.8415670030185209</v>
      </c>
      <c r="T26" s="18">
        <f t="shared" si="23"/>
        <v>11.308819874672947</v>
      </c>
      <c r="U26" s="18">
        <f t="shared" si="23"/>
        <v>10.4024673228908</v>
      </c>
      <c r="V26" s="18"/>
      <c r="W26" s="18">
        <f t="shared" ref="W26:Z26" si="24">W8/W$18*100</f>
        <v>12.585169683959613</v>
      </c>
      <c r="X26" s="18">
        <f t="shared" si="24"/>
        <v>6.9059930115670296</v>
      </c>
      <c r="Y26" s="18">
        <f t="shared" si="24"/>
        <v>11.231676521341166</v>
      </c>
      <c r="Z26" s="18">
        <f t="shared" si="24"/>
        <v>11.462560636831029</v>
      </c>
      <c r="AA26" s="18"/>
      <c r="AB26" s="18">
        <f t="shared" ref="AB26:AE26" si="25">AB8/AB$18*100</f>
        <v>11.877546906697662</v>
      </c>
      <c r="AC26" s="18">
        <f t="shared" si="25"/>
        <v>6.8657149371833928</v>
      </c>
      <c r="AD26" s="18">
        <f t="shared" si="25"/>
        <v>11.622694546808878</v>
      </c>
      <c r="AE26" s="18">
        <f t="shared" si="25"/>
        <v>10.998359450689074</v>
      </c>
      <c r="AG26" t="str">
        <f>$A$8</f>
        <v>Managers, directors and senior officials</v>
      </c>
      <c r="AH26" s="18">
        <f>AH8/AH$18*100</f>
        <v>8.322831161291365</v>
      </c>
      <c r="AI26" s="18">
        <f t="shared" ref="AI26:AK26" si="26">AI8/AI$18*100</f>
        <v>2.3500318657611308</v>
      </c>
      <c r="AJ26" s="18">
        <f t="shared" si="26"/>
        <v>11.41348989566373</v>
      </c>
      <c r="AK26" s="18">
        <f t="shared" si="26"/>
        <v>5.8268648450867637</v>
      </c>
      <c r="AL26" s="18"/>
      <c r="AM26" s="18">
        <f t="shared" ref="AM26:AP26" si="27">AM8/AM$18*100</f>
        <v>9.2430079340676503</v>
      </c>
      <c r="AN26" s="18">
        <f t="shared" si="27"/>
        <v>3.6108483027833289</v>
      </c>
      <c r="AO26" s="18">
        <f t="shared" si="27"/>
        <v>15.837628162435745</v>
      </c>
      <c r="AP26" s="18">
        <f t="shared" si="27"/>
        <v>7.2647229627163394</v>
      </c>
      <c r="AQ26" s="18"/>
      <c r="AR26" s="18">
        <f t="shared" ref="AR26:AU26" si="28">AR8/AR$18*100</f>
        <v>8.8666927432373832</v>
      </c>
      <c r="AS26" s="18">
        <f t="shared" si="28"/>
        <v>4.4156130076982185</v>
      </c>
      <c r="AT26" s="18">
        <f t="shared" si="28"/>
        <v>15.711190559514829</v>
      </c>
      <c r="AU26" s="18">
        <f t="shared" si="28"/>
        <v>7.5286570200096996</v>
      </c>
    </row>
    <row r="27" spans="1:47" x14ac:dyDescent="0.2">
      <c r="A27" t="str">
        <f>$A$9</f>
        <v>Professional occupations</v>
      </c>
      <c r="B27" s="18">
        <f t="shared" ref="B27:B34" si="29">B9/B$18*100</f>
        <v>20.418749209012237</v>
      </c>
      <c r="C27" s="18">
        <f t="shared" ref="C27:O27" si="30">C9/C$18*100</f>
        <v>12.471064770367391</v>
      </c>
      <c r="D27" s="18">
        <f t="shared" si="30"/>
        <v>15.667618806215808</v>
      </c>
      <c r="E27" s="18">
        <f t="shared" si="30"/>
        <v>17.555217847987034</v>
      </c>
      <c r="F27" s="18"/>
      <c r="G27" s="18">
        <f t="shared" si="30"/>
        <v>24.603808872104747</v>
      </c>
      <c r="H27" s="18">
        <f t="shared" si="30"/>
        <v>15.069877922769701</v>
      </c>
      <c r="I27" s="18">
        <f t="shared" si="30"/>
        <v>18.093293123546445</v>
      </c>
      <c r="J27" s="18">
        <f t="shared" si="30"/>
        <v>21.01395219864191</v>
      </c>
      <c r="K27" s="18"/>
      <c r="L27" s="18">
        <f t="shared" si="30"/>
        <v>27.758748570708246</v>
      </c>
      <c r="M27" s="18">
        <f t="shared" si="30"/>
        <v>17.260115644426559</v>
      </c>
      <c r="N27" s="18">
        <f t="shared" si="30"/>
        <v>15.94843556115906</v>
      </c>
      <c r="O27" s="18">
        <f t="shared" si="30"/>
        <v>23.239323275857764</v>
      </c>
      <c r="Q27" t="str">
        <f>$A$9</f>
        <v>Professional occupations</v>
      </c>
      <c r="R27" s="18">
        <f t="shared" ref="R27:U27" si="31">R9/R$18*100</f>
        <v>18.565423393740019</v>
      </c>
      <c r="S27" s="18">
        <f t="shared" si="31"/>
        <v>8.2102305413500503</v>
      </c>
      <c r="T27" s="18">
        <f t="shared" si="31"/>
        <v>15.169020602465832</v>
      </c>
      <c r="U27" s="18">
        <f t="shared" si="31"/>
        <v>16.570727325592099</v>
      </c>
      <c r="V27" s="18"/>
      <c r="W27" s="18">
        <f t="shared" ref="W27:Z27" si="32">W9/W$18*100</f>
        <v>22.711931037819294</v>
      </c>
      <c r="X27" s="18">
        <f t="shared" si="32"/>
        <v>10.593522776413099</v>
      </c>
      <c r="Y27" s="18">
        <f t="shared" si="32"/>
        <v>18.06709979576566</v>
      </c>
      <c r="Z27" s="18">
        <f t="shared" si="32"/>
        <v>20.01476581039627</v>
      </c>
      <c r="AA27" s="18"/>
      <c r="AB27" s="18">
        <f t="shared" ref="AB27:AE27" si="33">AB9/AB$18*100</f>
        <v>27.219838111608784</v>
      </c>
      <c r="AC27" s="18">
        <f t="shared" si="33"/>
        <v>13.184519491476044</v>
      </c>
      <c r="AD27" s="18">
        <f t="shared" si="33"/>
        <v>15.184597003778414</v>
      </c>
      <c r="AE27" s="18">
        <f t="shared" si="33"/>
        <v>22.795616171633831</v>
      </c>
      <c r="AG27" t="str">
        <f>$A$9</f>
        <v>Professional occupations</v>
      </c>
      <c r="AH27" s="18">
        <f t="shared" ref="AH27:AK27" si="34">AH9/AH$18*100</f>
        <v>23.763496056061935</v>
      </c>
      <c r="AI27" s="18">
        <f>AI9/AI$18*100</f>
        <v>14.014998460483124</v>
      </c>
      <c r="AJ27" s="18">
        <f t="shared" si="34"/>
        <v>16.809477978549019</v>
      </c>
      <c r="AK27" s="18">
        <f t="shared" si="34"/>
        <v>18.717740198147716</v>
      </c>
      <c r="AL27" s="18"/>
      <c r="AM27" s="18">
        <f t="shared" ref="AM27:AP27" si="35">AM9/AM$18*100</f>
        <v>27.654231926182931</v>
      </c>
      <c r="AN27" s="18">
        <f t="shared" si="35"/>
        <v>16.901931616178782</v>
      </c>
      <c r="AO27" s="18">
        <f t="shared" si="35"/>
        <v>18.160315313428658</v>
      </c>
      <c r="AP27" s="18">
        <f t="shared" si="35"/>
        <v>22.16699341859881</v>
      </c>
      <c r="AQ27" s="18"/>
      <c r="AR27" s="18">
        <f t="shared" ref="AR27:AU27" si="36">AR9/AR$18*100</f>
        <v>28.553963573776187</v>
      </c>
      <c r="AS27" s="18">
        <f t="shared" si="36"/>
        <v>19.073050979287341</v>
      </c>
      <c r="AT27" s="18">
        <f t="shared" si="36"/>
        <v>17.857349873926967</v>
      </c>
      <c r="AU27" s="18">
        <f t="shared" si="36"/>
        <v>23.737182821950835</v>
      </c>
    </row>
    <row r="28" spans="1:47" x14ac:dyDescent="0.2">
      <c r="A28" t="str">
        <f>$A$10</f>
        <v>Associate professional occupations</v>
      </c>
      <c r="B28" s="18">
        <f t="shared" si="29"/>
        <v>12.605713968108065</v>
      </c>
      <c r="C28" s="18">
        <f t="shared" ref="C28:O28" si="37">C10/C$18*100</f>
        <v>8.2449346827297205</v>
      </c>
      <c r="D28" s="18">
        <f t="shared" si="37"/>
        <v>13.502311212441262</v>
      </c>
      <c r="E28" s="18">
        <f t="shared" si="37"/>
        <v>11.462706645309947</v>
      </c>
      <c r="F28" s="18"/>
      <c r="G28" s="18">
        <f t="shared" si="37"/>
        <v>14.176817049802606</v>
      </c>
      <c r="H28" s="18">
        <f t="shared" si="37"/>
        <v>9.4963169622125996</v>
      </c>
      <c r="I28" s="18">
        <f t="shared" si="37"/>
        <v>12.338701108593309</v>
      </c>
      <c r="J28" s="18">
        <f t="shared" si="37"/>
        <v>12.588243035622076</v>
      </c>
      <c r="K28" s="18"/>
      <c r="L28" s="18">
        <f t="shared" si="37"/>
        <v>15.425919237384608</v>
      </c>
      <c r="M28" s="18">
        <f t="shared" si="37"/>
        <v>11.697213142262733</v>
      </c>
      <c r="N28" s="18">
        <f t="shared" si="37"/>
        <v>12.331510607505964</v>
      </c>
      <c r="O28" s="18">
        <f t="shared" si="37"/>
        <v>13.961951521842279</v>
      </c>
      <c r="Q28" t="str">
        <f>$A$10</f>
        <v>Associate professional occupations</v>
      </c>
      <c r="R28" s="18">
        <f t="shared" ref="R28:U28" si="38">R10/R$18*100</f>
        <v>12.423369937466616</v>
      </c>
      <c r="S28" s="18">
        <f t="shared" si="38"/>
        <v>8.203752236034747</v>
      </c>
      <c r="T28" s="18">
        <f t="shared" si="38"/>
        <v>11.770208477310042</v>
      </c>
      <c r="U28" s="18">
        <f t="shared" si="38"/>
        <v>11.725374872087851</v>
      </c>
      <c r="V28" s="18"/>
      <c r="W28" s="18">
        <f t="shared" ref="W28:Z28" si="39">W10/W$18*100</f>
        <v>13.905002803428459</v>
      </c>
      <c r="X28" s="18">
        <f t="shared" si="39"/>
        <v>9.5963954295874352</v>
      </c>
      <c r="Y28" s="18">
        <f t="shared" si="39"/>
        <v>11.193177427766575</v>
      </c>
      <c r="Z28" s="18">
        <f t="shared" si="39"/>
        <v>12.763928819514222</v>
      </c>
      <c r="AA28" s="18"/>
      <c r="AB28" s="18">
        <f t="shared" ref="AB28:AE28" si="40">AB10/AB$18*100</f>
        <v>13.094894483043515</v>
      </c>
      <c r="AC28" s="18">
        <f t="shared" si="40"/>
        <v>9.2563454572973782</v>
      </c>
      <c r="AD28" s="18">
        <f t="shared" si="40"/>
        <v>11.4137275549554</v>
      </c>
      <c r="AE28" s="18">
        <f t="shared" si="40"/>
        <v>12.163995672895576</v>
      </c>
      <c r="AG28" t="str">
        <f>$A$10</f>
        <v>Associate professional occupations</v>
      </c>
      <c r="AH28" s="18">
        <f t="shared" ref="AH28:AK28" si="41">AH10/AH$18*100</f>
        <v>12.934795134808752</v>
      </c>
      <c r="AI28" s="18">
        <f t="shared" si="41"/>
        <v>8.2598573395326422</v>
      </c>
      <c r="AJ28" s="18">
        <f t="shared" si="41"/>
        <v>17.469067170761722</v>
      </c>
      <c r="AK28" s="18">
        <f t="shared" si="41"/>
        <v>11.152538413762567</v>
      </c>
      <c r="AL28" s="18"/>
      <c r="AM28" s="18">
        <f t="shared" ref="AM28:AP28" si="42">AM10/AM$18*100</f>
        <v>14.615084483640251</v>
      </c>
      <c r="AN28" s="18">
        <f t="shared" si="42"/>
        <v>9.4553574941207899</v>
      </c>
      <c r="AO28" s="18">
        <f t="shared" si="42"/>
        <v>15.269810370213547</v>
      </c>
      <c r="AP28" s="18">
        <f t="shared" si="42"/>
        <v>12.385505135095071</v>
      </c>
      <c r="AQ28" s="18"/>
      <c r="AR28" s="18">
        <f t="shared" ref="AR28:AU28" si="43">AR10/AR$18*100</f>
        <v>18.865573869941691</v>
      </c>
      <c r="AS28" s="18">
        <f t="shared" si="43"/>
        <v>12.782977066784545</v>
      </c>
      <c r="AT28" s="18">
        <f t="shared" si="43"/>
        <v>14.625148691235971</v>
      </c>
      <c r="AU28" s="18">
        <f t="shared" si="43"/>
        <v>15.97933973656934</v>
      </c>
    </row>
    <row r="29" spans="1:47" x14ac:dyDescent="0.2">
      <c r="A29" t="str">
        <f>$A$11</f>
        <v>Administrative and secretarial occupations</v>
      </c>
      <c r="B29" s="18">
        <f t="shared" si="29"/>
        <v>11.013737935124066</v>
      </c>
      <c r="C29" s="18">
        <f t="shared" ref="C29:O29" si="44">C11/C$18*100</f>
        <v>17.670118395573699</v>
      </c>
      <c r="D29" s="18">
        <f t="shared" si="44"/>
        <v>3.4238827879881639</v>
      </c>
      <c r="E29" s="18">
        <f t="shared" si="44"/>
        <v>11.998125435710936</v>
      </c>
      <c r="F29" s="18"/>
      <c r="G29" s="18">
        <f t="shared" si="44"/>
        <v>10.744163851600566</v>
      </c>
      <c r="H29" s="18">
        <f t="shared" si="44"/>
        <v>16.549977786486583</v>
      </c>
      <c r="I29" s="18">
        <f t="shared" si="44"/>
        <v>2.6440612695259373</v>
      </c>
      <c r="J29" s="18">
        <f t="shared" si="44"/>
        <v>11.386313342285643</v>
      </c>
      <c r="K29" s="18"/>
      <c r="L29" s="18">
        <f t="shared" si="44"/>
        <v>10.202891983332131</v>
      </c>
      <c r="M29" s="18">
        <f t="shared" si="44"/>
        <v>14.201155554675973</v>
      </c>
      <c r="N29" s="18">
        <f t="shared" si="44"/>
        <v>2.1811187644305012</v>
      </c>
      <c r="O29" s="18">
        <f t="shared" si="44"/>
        <v>10.317719805708546</v>
      </c>
      <c r="Q29" t="str">
        <f>$A$11</f>
        <v>Administrative and secretarial occupations</v>
      </c>
      <c r="R29" s="18">
        <f t="shared" ref="R29:U29" si="45">R11/R$18*100</f>
        <v>6.0790052964933592</v>
      </c>
      <c r="S29" s="18">
        <f t="shared" si="45"/>
        <v>10.497264530506405</v>
      </c>
      <c r="T29" s="18">
        <f t="shared" si="45"/>
        <v>1.4673245530245438</v>
      </c>
      <c r="U29" s="18">
        <f t="shared" si="45"/>
        <v>5.9778777334158102</v>
      </c>
      <c r="V29" s="18"/>
      <c r="W29" s="18">
        <f t="shared" ref="W29:Z29" si="46">W11/W$18*100</f>
        <v>6.6488682979105622</v>
      </c>
      <c r="X29" s="18">
        <f t="shared" si="46"/>
        <v>10.588564074867463</v>
      </c>
      <c r="Y29" s="18">
        <f t="shared" si="46"/>
        <v>1.1954826783531718</v>
      </c>
      <c r="Z29" s="18">
        <f t="shared" si="46"/>
        <v>6.3297801127571978</v>
      </c>
      <c r="AA29" s="18"/>
      <c r="AB29" s="18">
        <f t="shared" ref="AB29:AE29" si="47">AB11/AB$18*100</f>
        <v>8.2243241367789413</v>
      </c>
      <c r="AC29" s="18">
        <f t="shared" si="47"/>
        <v>10.066866588225693</v>
      </c>
      <c r="AD29" s="18">
        <f t="shared" si="47"/>
        <v>1.5396233738277956</v>
      </c>
      <c r="AE29" s="18">
        <f t="shared" si="47"/>
        <v>7.3727979206230865</v>
      </c>
      <c r="AG29" t="str">
        <f>$A$11</f>
        <v>Administrative and secretarial occupations</v>
      </c>
      <c r="AH29" s="18">
        <f t="shared" ref="AH29:AK29" si="48">AH11/AH$18*100</f>
        <v>19.919582389499666</v>
      </c>
      <c r="AI29" s="18">
        <f t="shared" si="48"/>
        <v>20.269236347906773</v>
      </c>
      <c r="AJ29" s="18">
        <f t="shared" si="48"/>
        <v>7.9046730315039202</v>
      </c>
      <c r="AK29" s="18">
        <f t="shared" si="48"/>
        <v>19.107053706951277</v>
      </c>
      <c r="AL29" s="18"/>
      <c r="AM29" s="18">
        <f t="shared" ref="AM29:AP29" si="49">AM11/AM$18*100</f>
        <v>17.347330157504366</v>
      </c>
      <c r="AN29" s="18">
        <f t="shared" si="49"/>
        <v>18.98982664816609</v>
      </c>
      <c r="AO29" s="18">
        <f t="shared" si="49"/>
        <v>6.3506124267285022</v>
      </c>
      <c r="AP29" s="18">
        <f t="shared" si="49"/>
        <v>17.221452123514545</v>
      </c>
      <c r="AQ29" s="18"/>
      <c r="AR29" s="18">
        <f t="shared" ref="AR29:AU29" si="50">AR11/AR$18*100</f>
        <v>13.122462033607654</v>
      </c>
      <c r="AS29" s="18">
        <f t="shared" si="50"/>
        <v>16.040199039486581</v>
      </c>
      <c r="AT29" s="18">
        <f t="shared" si="50"/>
        <v>3.7842844083532494</v>
      </c>
      <c r="AU29" s="18">
        <f t="shared" si="50"/>
        <v>13.62205606499079</v>
      </c>
    </row>
    <row r="30" spans="1:47" x14ac:dyDescent="0.2">
      <c r="A30" t="str">
        <f>$A$12</f>
        <v>Skilled trades occupations</v>
      </c>
      <c r="B30" s="18">
        <f t="shared" si="29"/>
        <v>12.95530136783729</v>
      </c>
      <c r="C30" s="18">
        <f t="shared" ref="C30:O30" si="51">C12/C$18*100</f>
        <v>3.8114483319612273</v>
      </c>
      <c r="D30" s="18">
        <f t="shared" si="51"/>
        <v>28.240553798429691</v>
      </c>
      <c r="E30" s="18">
        <f t="shared" si="51"/>
        <v>12.196895544222942</v>
      </c>
      <c r="F30" s="18"/>
      <c r="G30" s="18">
        <f t="shared" si="51"/>
        <v>10.353498833457889</v>
      </c>
      <c r="H30" s="18">
        <f t="shared" si="51"/>
        <v>3.0016654055181546</v>
      </c>
      <c r="I30" s="18">
        <f t="shared" si="51"/>
        <v>28.699002972054988</v>
      </c>
      <c r="J30" s="18">
        <f t="shared" si="51"/>
        <v>10.575439018663598</v>
      </c>
      <c r="K30" s="18"/>
      <c r="L30" s="18">
        <f t="shared" si="51"/>
        <v>7.7546777874554076</v>
      </c>
      <c r="M30" s="18">
        <f t="shared" si="51"/>
        <v>3.4984596527071754</v>
      </c>
      <c r="N30" s="18">
        <f t="shared" si="51"/>
        <v>27.23640724171258</v>
      </c>
      <c r="O30" s="18">
        <f t="shared" si="51"/>
        <v>9.0364182042371812</v>
      </c>
      <c r="Q30" t="str">
        <f>$A$12</f>
        <v>Skilled trades occupations</v>
      </c>
      <c r="R30" s="18">
        <f t="shared" ref="R30:U30" si="52">R12/R$18*100</f>
        <v>19.117442078092463</v>
      </c>
      <c r="S30" s="18">
        <f t="shared" si="52"/>
        <v>10.10729521828117</v>
      </c>
      <c r="T30" s="18">
        <f t="shared" si="52"/>
        <v>37.071930920692509</v>
      </c>
      <c r="U30" s="18">
        <f t="shared" si="52"/>
        <v>20.666931337731295</v>
      </c>
      <c r="V30" s="18"/>
      <c r="W30" s="18">
        <f t="shared" ref="W30:Z30" si="53">W12/W$18*100</f>
        <v>15.646479813247694</v>
      </c>
      <c r="X30" s="18">
        <f t="shared" si="53"/>
        <v>6.9481085796495732</v>
      </c>
      <c r="Y30" s="18">
        <f t="shared" si="53"/>
        <v>35.954236596082708</v>
      </c>
      <c r="Z30" s="18">
        <f t="shared" si="53"/>
        <v>17.7708674513216</v>
      </c>
      <c r="AA30" s="18"/>
      <c r="AB30" s="18">
        <f t="shared" ref="AB30:AE30" si="54">AB12/AB$18*100</f>
        <v>11.83257044801549</v>
      </c>
      <c r="AC30" s="18">
        <f t="shared" si="54"/>
        <v>7.877433787506642</v>
      </c>
      <c r="AD30" s="18">
        <f t="shared" si="54"/>
        <v>33.909684853542046</v>
      </c>
      <c r="AE30" s="18">
        <f t="shared" si="54"/>
        <v>14.9997452185446</v>
      </c>
      <c r="AG30" t="str">
        <f>$A$12</f>
        <v>Skilled trades occupations</v>
      </c>
      <c r="AH30" s="18">
        <f t="shared" ref="AH30:AK30" si="55">AH12/AH$18*100</f>
        <v>1.834320619681528</v>
      </c>
      <c r="AI30" s="18">
        <f t="shared" si="55"/>
        <v>1.530118058795134</v>
      </c>
      <c r="AJ30" s="18">
        <f t="shared" si="55"/>
        <v>8.0154729707285259</v>
      </c>
      <c r="AK30" s="18">
        <f t="shared" si="55"/>
        <v>2.1951680591671607</v>
      </c>
      <c r="AL30" s="18"/>
      <c r="AM30" s="18">
        <f t="shared" ref="AM30:AP30" si="56">AM12/AM$18*100</f>
        <v>1.8192103540717848</v>
      </c>
      <c r="AN30" s="18">
        <f t="shared" si="56"/>
        <v>1.3864906580718452</v>
      </c>
      <c r="AO30" s="18">
        <f t="shared" si="56"/>
        <v>10.134670495524796</v>
      </c>
      <c r="AP30" s="18">
        <f t="shared" si="56"/>
        <v>2.272057711926831</v>
      </c>
      <c r="AQ30" s="18"/>
      <c r="AR30" s="18">
        <f t="shared" ref="AR30:AU30" si="57">AR12/AR$18*100</f>
        <v>1.7373489903913006</v>
      </c>
      <c r="AS30" s="18">
        <f t="shared" si="57"/>
        <v>1.5505735910147942</v>
      </c>
      <c r="AT30" s="18">
        <f t="shared" si="57"/>
        <v>10.559172211867013</v>
      </c>
      <c r="AU30" s="18">
        <f t="shared" si="57"/>
        <v>2.3452941445029087</v>
      </c>
    </row>
    <row r="31" spans="1:47" x14ac:dyDescent="0.2">
      <c r="A31" t="str">
        <f>$A$13</f>
        <v>Caring, leisure and other service occupations</v>
      </c>
      <c r="B31" s="18">
        <f t="shared" si="29"/>
        <v>8.3843405867063279</v>
      </c>
      <c r="C31" s="18">
        <f t="shared" ref="C31:O31" si="58">C13/C$18*100</f>
        <v>16.187077789358749</v>
      </c>
      <c r="D31" s="18">
        <f t="shared" si="58"/>
        <v>6.7796635912355265</v>
      </c>
      <c r="E31" s="18">
        <f t="shared" si="58"/>
        <v>10.429473762619912</v>
      </c>
      <c r="F31" s="18"/>
      <c r="G31" s="18">
        <f t="shared" si="58"/>
        <v>8.3140903529359633</v>
      </c>
      <c r="H31" s="18">
        <f t="shared" si="58"/>
        <v>15.561489447703512</v>
      </c>
      <c r="I31" s="18">
        <f t="shared" si="58"/>
        <v>5.5280272120465659</v>
      </c>
      <c r="J31" s="18">
        <f t="shared" si="58"/>
        <v>10.053111965638802</v>
      </c>
      <c r="K31" s="18"/>
      <c r="L31" s="18">
        <f t="shared" si="58"/>
        <v>8.8375361511514559</v>
      </c>
      <c r="M31" s="18">
        <f t="shared" si="58"/>
        <v>14.587576264632288</v>
      </c>
      <c r="N31" s="18">
        <f t="shared" si="58"/>
        <v>6.5612364001382009</v>
      </c>
      <c r="O31" s="18">
        <f t="shared" si="58"/>
        <v>10.190797633396702</v>
      </c>
      <c r="Q31" t="str">
        <f>$A$13</f>
        <v>Caring, leisure and other service occupations</v>
      </c>
      <c r="R31" s="18">
        <f t="shared" ref="R31:U31" si="59">R13/R$18*100</f>
        <v>2.558437015078173</v>
      </c>
      <c r="S31" s="18">
        <f t="shared" si="59"/>
        <v>6.2956287791131551</v>
      </c>
      <c r="T31" s="18">
        <f t="shared" si="59"/>
        <v>1.5097779073367641</v>
      </c>
      <c r="U31" s="18">
        <f t="shared" si="59"/>
        <v>2.9209927764453907</v>
      </c>
      <c r="V31" s="18"/>
      <c r="W31" s="18">
        <f t="shared" ref="W31:Z31" si="60">W13/W$18*100</f>
        <v>2.4830667161050077</v>
      </c>
      <c r="X31" s="18">
        <f t="shared" si="60"/>
        <v>6.1469383387595027</v>
      </c>
      <c r="Y31" s="18">
        <f t="shared" si="60"/>
        <v>1.4889470516482084</v>
      </c>
      <c r="Z31" s="18">
        <f t="shared" si="60"/>
        <v>2.8866052420894635</v>
      </c>
      <c r="AA31" s="18"/>
      <c r="AB31" s="18">
        <f t="shared" ref="AB31:AE31" si="61">AB13/AB$18*100</f>
        <v>2.6154202070114732</v>
      </c>
      <c r="AC31" s="18">
        <f t="shared" si="61"/>
        <v>7.0469602392766824</v>
      </c>
      <c r="AD31" s="18">
        <f t="shared" si="61"/>
        <v>2.107709337882492</v>
      </c>
      <c r="AE31" s="18">
        <f t="shared" si="61"/>
        <v>3.2657671883546886</v>
      </c>
      <c r="AG31" t="str">
        <f>$A$13</f>
        <v>Caring, leisure and other service occupations</v>
      </c>
      <c r="AH31" s="18">
        <f t="shared" ref="AH31:AK31" si="62">AH13/AH$18*100</f>
        <v>18.898505145276715</v>
      </c>
      <c r="AI31" s="18">
        <f t="shared" si="62"/>
        <v>19.771291713236771</v>
      </c>
      <c r="AJ31" s="18">
        <f t="shared" si="62"/>
        <v>18.848434116379643</v>
      </c>
      <c r="AK31" s="18">
        <f t="shared" si="62"/>
        <v>19.295762227185467</v>
      </c>
      <c r="AL31" s="18"/>
      <c r="AM31" s="18">
        <f t="shared" ref="AM31:AP31" si="63">AM13/AM$18*100</f>
        <v>17.715907218865954</v>
      </c>
      <c r="AN31" s="18">
        <f t="shared" si="63"/>
        <v>19.414616057858179</v>
      </c>
      <c r="AO31" s="18">
        <f t="shared" si="63"/>
        <v>15.863025488141425</v>
      </c>
      <c r="AP31" s="18">
        <f t="shared" si="63"/>
        <v>18.323118195266627</v>
      </c>
      <c r="AQ31" s="18"/>
      <c r="AR31" s="18">
        <f t="shared" ref="AR31:AU31" si="64">AR13/AR$18*100</f>
        <v>18.01887577086644</v>
      </c>
      <c r="AS31" s="18">
        <f t="shared" si="64"/>
        <v>17.941846100491233</v>
      </c>
      <c r="AT31" s="18">
        <f t="shared" si="64"/>
        <v>17.691077214396547</v>
      </c>
      <c r="AU31" s="18">
        <f t="shared" si="64"/>
        <v>17.960996670618954</v>
      </c>
    </row>
    <row r="32" spans="1:47" x14ac:dyDescent="0.2">
      <c r="A32" t="str">
        <f>$A$14</f>
        <v>Sales and customer service occupations</v>
      </c>
      <c r="B32" s="18">
        <f t="shared" si="29"/>
        <v>4.8030645621574877</v>
      </c>
      <c r="C32" s="18">
        <f t="shared" ref="C32:O32" si="65">C14/C$18*100</f>
        <v>16.536752353020045</v>
      </c>
      <c r="D32" s="18">
        <f t="shared" si="65"/>
        <v>3.9998724938960737</v>
      </c>
      <c r="E32" s="18">
        <f t="shared" si="65"/>
        <v>8.0752698549921451</v>
      </c>
      <c r="F32" s="18"/>
      <c r="G32" s="18">
        <f t="shared" si="65"/>
        <v>4.4166794314552531</v>
      </c>
      <c r="H32" s="18">
        <f t="shared" si="65"/>
        <v>14.951808889571893</v>
      </c>
      <c r="I32" s="18">
        <f t="shared" si="65"/>
        <v>2.4193882398865125</v>
      </c>
      <c r="J32" s="18">
        <f t="shared" si="65"/>
        <v>7.2072754412031621</v>
      </c>
      <c r="K32" s="18"/>
      <c r="L32" s="18">
        <f t="shared" si="65"/>
        <v>4.2411425188014755</v>
      </c>
      <c r="M32" s="18">
        <f t="shared" si="65"/>
        <v>14.823705426586001</v>
      </c>
      <c r="N32" s="18">
        <f t="shared" si="65"/>
        <v>1.8656361128717622</v>
      </c>
      <c r="O32" s="18">
        <f t="shared" si="65"/>
        <v>6.9644596919809993</v>
      </c>
      <c r="Q32" t="str">
        <f>$A$14</f>
        <v>Sales and customer service occupations</v>
      </c>
      <c r="R32" s="18">
        <f t="shared" ref="R32:U32" si="66">R14/R$18*100</f>
        <v>4.1181346404288428</v>
      </c>
      <c r="S32" s="18">
        <f t="shared" si="66"/>
        <v>18.240764816829628</v>
      </c>
      <c r="T32" s="18">
        <f t="shared" si="66"/>
        <v>3.617858551361762</v>
      </c>
      <c r="U32" s="18">
        <f t="shared" si="66"/>
        <v>6.0322064658992929</v>
      </c>
      <c r="V32" s="18"/>
      <c r="W32" s="18">
        <f t="shared" ref="W32:Z32" si="67">W14/W$18*100</f>
        <v>3.9871744771343773</v>
      </c>
      <c r="X32" s="18">
        <f t="shared" si="67"/>
        <v>17.436539716648198</v>
      </c>
      <c r="Y32" s="18">
        <f t="shared" si="67"/>
        <v>2.0258099364780304</v>
      </c>
      <c r="Z32" s="18">
        <f t="shared" si="67"/>
        <v>5.7583684612794546</v>
      </c>
      <c r="AA32" s="18"/>
      <c r="AB32" s="18">
        <f>AB14/AB$18*100</f>
        <v>4.2246296534142909</v>
      </c>
      <c r="AC32" s="18">
        <f t="shared" ref="AC32:AE32" si="68">AC14/AC$18*100</f>
        <v>17.540969584274617</v>
      </c>
      <c r="AD32" s="18">
        <f t="shared" si="68"/>
        <v>1.7296590055807162</v>
      </c>
      <c r="AE32" s="18">
        <f t="shared" si="68"/>
        <v>6.0108621065794097</v>
      </c>
      <c r="AG32" t="str">
        <f>$A$14</f>
        <v>Sales and customer service occupations</v>
      </c>
      <c r="AH32" s="18">
        <f t="shared" ref="AH32:AK32" si="69">AH14/AH$18*100</f>
        <v>6.039175977254442</v>
      </c>
      <c r="AI32" s="18">
        <f t="shared" si="69"/>
        <v>15.919295275404652</v>
      </c>
      <c r="AJ32" s="18">
        <f t="shared" si="69"/>
        <v>4.8747375073703987</v>
      </c>
      <c r="AK32" s="18">
        <f t="shared" si="69"/>
        <v>10.487793692029818</v>
      </c>
      <c r="AL32" s="18"/>
      <c r="AM32" s="18">
        <f t="shared" ref="AM32:AP32" si="70">AM14/AM$18*100</f>
        <v>5.1092039648884819</v>
      </c>
      <c r="AN32" s="18">
        <f t="shared" si="70"/>
        <v>13.934874321147925</v>
      </c>
      <c r="AO32" s="18">
        <f t="shared" si="70"/>
        <v>3.4264569104012987</v>
      </c>
      <c r="AP32" s="18">
        <f t="shared" si="70"/>
        <v>8.8792852797965676</v>
      </c>
      <c r="AQ32" s="18"/>
      <c r="AR32" s="18">
        <f t="shared" ref="AR32:AU32" si="71">AR14/AR$18*100</f>
        <v>4.2655088640408598</v>
      </c>
      <c r="AS32" s="18">
        <f t="shared" si="71"/>
        <v>13.614992879819537</v>
      </c>
      <c r="AT32" s="18">
        <f t="shared" si="71"/>
        <v>2.2054574583754141</v>
      </c>
      <c r="AU32" s="18">
        <f t="shared" si="71"/>
        <v>8.0344395424363704</v>
      </c>
    </row>
    <row r="33" spans="1:47" x14ac:dyDescent="0.2">
      <c r="A33" t="str">
        <f>$A$15</f>
        <v>Process, plant and machine operatives</v>
      </c>
      <c r="B33" s="18">
        <f t="shared" si="29"/>
        <v>11.328263061622803</v>
      </c>
      <c r="C33" s="18">
        <f t="shared" ref="C33:O33" si="72">C15/C$18*100</f>
        <v>3.2480955902047794</v>
      </c>
      <c r="D33" s="18">
        <f t="shared" si="72"/>
        <v>8.8313906832883795</v>
      </c>
      <c r="E33" s="18">
        <f t="shared" si="72"/>
        <v>8.7021776438410168</v>
      </c>
      <c r="F33" s="18"/>
      <c r="G33" s="18">
        <f t="shared" si="72"/>
        <v>9.2429820535693139</v>
      </c>
      <c r="H33" s="18">
        <f t="shared" si="72"/>
        <v>4.4017820200219964</v>
      </c>
      <c r="I33" s="18">
        <f t="shared" si="72"/>
        <v>10.414285461480286</v>
      </c>
      <c r="J33" s="18">
        <f t="shared" si="72"/>
        <v>7.9930609429969168</v>
      </c>
      <c r="K33" s="18"/>
      <c r="L33" s="18">
        <f t="shared" si="72"/>
        <v>8.0744772038733306</v>
      </c>
      <c r="M33" s="18">
        <f t="shared" si="72"/>
        <v>5.07225341928305</v>
      </c>
      <c r="N33" s="18">
        <f t="shared" si="72"/>
        <v>12.156378973908472</v>
      </c>
      <c r="O33" s="18">
        <f t="shared" si="72"/>
        <v>7.739148878761684</v>
      </c>
      <c r="Q33" t="str">
        <f>$A$15</f>
        <v>Process, plant and machine operatives</v>
      </c>
      <c r="R33" s="18">
        <f t="shared" ref="R33:U33" si="73">R15/R$18*100</f>
        <v>15.738789862373556</v>
      </c>
      <c r="S33" s="18">
        <f t="shared" si="73"/>
        <v>8.9343338546550601</v>
      </c>
      <c r="T33" s="18">
        <f t="shared" si="73"/>
        <v>11.925879754712913</v>
      </c>
      <c r="U33" s="18">
        <f t="shared" si="73"/>
        <v>14.17965751333595</v>
      </c>
      <c r="V33" s="18"/>
      <c r="W33" s="18">
        <f t="shared" ref="W33:Z33" si="74">W15/W$18*100</f>
        <v>13.400783876179032</v>
      </c>
      <c r="X33" s="18">
        <f t="shared" si="74"/>
        <v>11.958844417909717</v>
      </c>
      <c r="Y33" s="18">
        <f t="shared" si="74"/>
        <v>13.49407527689152</v>
      </c>
      <c r="Z33" s="18">
        <f t="shared" si="74"/>
        <v>13.190797079692961</v>
      </c>
      <c r="AA33" s="18"/>
      <c r="AB33" s="18">
        <f t="shared" ref="AB33:AE33" si="75">AB15/AB$18*100</f>
        <v>11.76274828035023</v>
      </c>
      <c r="AC33" s="18">
        <f t="shared" si="75"/>
        <v>12.164298584161591</v>
      </c>
      <c r="AD33" s="18">
        <f t="shared" si="75"/>
        <v>15.906738809851594</v>
      </c>
      <c r="AE33" s="18">
        <f t="shared" si="75"/>
        <v>12.547836791208301</v>
      </c>
      <c r="AG33" t="str">
        <f>$A$15</f>
        <v>Process, plant and machine operatives</v>
      </c>
      <c r="AH33" s="18">
        <f t="shared" ref="AH33:AK33" si="76">AH15/AH$18*100</f>
        <v>3.3684669539576482</v>
      </c>
      <c r="AI33" s="18">
        <f t="shared" si="76"/>
        <v>1.1876599208887557</v>
      </c>
      <c r="AJ33" s="18">
        <f t="shared" si="76"/>
        <v>1.7445806961770265</v>
      </c>
      <c r="AK33" s="18">
        <f t="shared" si="76"/>
        <v>2.2341694446837987</v>
      </c>
      <c r="AL33" s="18"/>
      <c r="AM33" s="18">
        <f t="shared" ref="AM33:AP33" si="77">AM15/AM$18*100</f>
        <v>2.539031986535893</v>
      </c>
      <c r="AN33" s="18">
        <f t="shared" si="77"/>
        <v>1.3088763803428589</v>
      </c>
      <c r="AO33" s="18">
        <f t="shared" si="77"/>
        <v>2.5338718105983493</v>
      </c>
      <c r="AP33" s="18">
        <f t="shared" si="77"/>
        <v>1.9949768151767362</v>
      </c>
      <c r="AQ33" s="18"/>
      <c r="AR33" s="18">
        <f t="shared" ref="AR33:AU33" si="78">AR15/AR$18*100</f>
        <v>2.632073097823417</v>
      </c>
      <c r="AS33" s="18">
        <f t="shared" si="78"/>
        <v>1.9175200273279132</v>
      </c>
      <c r="AT33" s="18">
        <f t="shared" si="78"/>
        <v>2.7838283220901658</v>
      </c>
      <c r="AU33" s="18">
        <f t="shared" si="78"/>
        <v>2.3435823922134453</v>
      </c>
    </row>
    <row r="34" spans="1:47" x14ac:dyDescent="0.2">
      <c r="A34" t="str">
        <f>$A$16</f>
        <v>Elementary occupations</v>
      </c>
      <c r="B34" s="18">
        <f t="shared" si="29"/>
        <v>8.2409874974625943</v>
      </c>
      <c r="C34" s="18">
        <f t="shared" ref="C34:O34" si="79">C16/C$18*100</f>
        <v>18.817785637677193</v>
      </c>
      <c r="D34" s="18">
        <f t="shared" si="79"/>
        <v>8.2140734994957363</v>
      </c>
      <c r="E34" s="18">
        <f t="shared" si="79"/>
        <v>11.275761082527032</v>
      </c>
      <c r="F34" s="18"/>
      <c r="G34" s="18">
        <f t="shared" si="79"/>
        <v>6.8421457573783426</v>
      </c>
      <c r="H34" s="18">
        <f t="shared" si="79"/>
        <v>16.399275306119023</v>
      </c>
      <c r="I34" s="18">
        <f t="shared" si="79"/>
        <v>7.3373031776516688</v>
      </c>
      <c r="J34" s="18">
        <f t="shared" si="79"/>
        <v>9.6689182713407433</v>
      </c>
      <c r="K34" s="18"/>
      <c r="L34" s="18">
        <f t="shared" si="79"/>
        <v>7.0432726921596771</v>
      </c>
      <c r="M34" s="18">
        <f t="shared" si="79"/>
        <v>13.689581215421237</v>
      </c>
      <c r="N34" s="18">
        <f t="shared" si="79"/>
        <v>8.9281419663384476</v>
      </c>
      <c r="O34" s="18">
        <f t="shared" si="79"/>
        <v>9.1868960354565541</v>
      </c>
      <c r="Q34" t="str">
        <f>$A$16</f>
        <v>Elementary occupations</v>
      </c>
      <c r="R34" s="18">
        <f t="shared" ref="R34:U34" si="80">R16/R$18*100</f>
        <v>10.081798448312718</v>
      </c>
      <c r="S34" s="18">
        <f t="shared" si="80"/>
        <v>24.669163020211272</v>
      </c>
      <c r="T34" s="18">
        <f t="shared" si="80"/>
        <v>6.1591793584226737</v>
      </c>
      <c r="U34" s="18">
        <f t="shared" si="80"/>
        <v>11.523764652601516</v>
      </c>
      <c r="V34" s="18"/>
      <c r="W34" s="18">
        <f t="shared" ref="W34:Z34" si="81">W16/W$18*100</f>
        <v>8.631523294215965</v>
      </c>
      <c r="X34" s="18">
        <f t="shared" si="81"/>
        <v>19.825093654597982</v>
      </c>
      <c r="Y34" s="18">
        <f t="shared" si="81"/>
        <v>5.3494947156729493</v>
      </c>
      <c r="Z34" s="18">
        <f t="shared" si="81"/>
        <v>9.8223263861177958</v>
      </c>
      <c r="AA34" s="18"/>
      <c r="AB34" s="18">
        <f t="shared" ref="AB34:AE34" si="82">AB16/AB$18*100</f>
        <v>9.1480277730796082</v>
      </c>
      <c r="AC34" s="18">
        <f t="shared" si="82"/>
        <v>15.996891330597954</v>
      </c>
      <c r="AD34" s="18">
        <f t="shared" si="82"/>
        <v>6.5855655137726439</v>
      </c>
      <c r="AE34" s="18">
        <f t="shared" si="82"/>
        <v>9.8450194794714321</v>
      </c>
      <c r="AG34" t="str">
        <f>$A$16</f>
        <v>Elementary occupations</v>
      </c>
      <c r="AH34" s="18">
        <f t="shared" ref="AH34:AK34" si="83">AH16/AH$18*100</f>
        <v>4.918826562167931</v>
      </c>
      <c r="AI34" s="18">
        <f t="shared" si="83"/>
        <v>16.697511017991026</v>
      </c>
      <c r="AJ34" s="18">
        <f t="shared" si="83"/>
        <v>12.920066632866012</v>
      </c>
      <c r="AK34" s="18">
        <f t="shared" si="83"/>
        <v>10.982909412985434</v>
      </c>
      <c r="AL34" s="18"/>
      <c r="AM34" s="18">
        <f t="shared" ref="AM34:AP34" si="84">AM16/AM$18*100</f>
        <v>3.9569919742426887</v>
      </c>
      <c r="AN34" s="18">
        <f t="shared" si="84"/>
        <v>14.997178521330207</v>
      </c>
      <c r="AO34" s="18">
        <f t="shared" si="84"/>
        <v>12.423609022527673</v>
      </c>
      <c r="AP34" s="18">
        <f t="shared" si="84"/>
        <v>9.4918883579084792</v>
      </c>
      <c r="AQ34" s="18"/>
      <c r="AR34" s="18">
        <f t="shared" ref="AR34:AU34" si="85">AR16/AR$18*100</f>
        <v>3.9375010563150639</v>
      </c>
      <c r="AS34" s="18">
        <f t="shared" si="85"/>
        <v>12.663227308089825</v>
      </c>
      <c r="AT34" s="18">
        <f t="shared" si="85"/>
        <v>14.782491260239839</v>
      </c>
      <c r="AU34" s="18">
        <f t="shared" si="85"/>
        <v>8.4484516067076569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2.0744811907912712</v>
      </c>
      <c r="C44" s="27">
        <f t="shared" ref="C44:E44" si="93">H8-C8</f>
        <v>1.5389705491025474</v>
      </c>
      <c r="D44" s="27">
        <f t="shared" si="93"/>
        <v>0.78356561543969061</v>
      </c>
      <c r="E44" s="27">
        <f t="shared" si="93"/>
        <v>4.3970173553335066</v>
      </c>
      <c r="F44" s="27"/>
      <c r="G44" s="27">
        <f>L8-G8</f>
        <v>0.29298714980024343</v>
      </c>
      <c r="H44" s="27">
        <f t="shared" ref="H44:J44" si="94">M8-H8</f>
        <v>0.85970144934327486</v>
      </c>
      <c r="I44" s="27">
        <f t="shared" si="94"/>
        <v>0.50192899647051625</v>
      </c>
      <c r="J44" s="27">
        <f t="shared" si="94"/>
        <v>1.6546175956140345</v>
      </c>
      <c r="K44" s="27"/>
      <c r="L44" s="27">
        <f>L8-B8</f>
        <v>2.3674683405915147</v>
      </c>
      <c r="M44" s="27">
        <f t="shared" ref="M44:O44" si="95">M8-C8</f>
        <v>2.3986719984458222</v>
      </c>
      <c r="N44" s="27">
        <f t="shared" si="95"/>
        <v>1.2854946119102069</v>
      </c>
      <c r="O44" s="27">
        <f t="shared" si="95"/>
        <v>6.0516349509475411</v>
      </c>
      <c r="Q44" t="str">
        <f>$A$8</f>
        <v>Managers, directors and senior officials</v>
      </c>
      <c r="R44" s="27">
        <f>W8-R8</f>
        <v>0.96703301556153143</v>
      </c>
      <c r="S44" s="27">
        <f t="shared" ref="S44:S52" si="96">X8-S8</f>
        <v>0.70824554046128041</v>
      </c>
      <c r="T44" s="27">
        <f t="shared" ref="T44:T52" si="97">Y8-T8</f>
        <v>0.28405672788815384</v>
      </c>
      <c r="U44" s="27">
        <f t="shared" ref="U44:U52" si="98">Z8-U8</f>
        <v>1.959335283910967</v>
      </c>
      <c r="V44" s="27"/>
      <c r="W44" s="27">
        <f>AB8-W8</f>
        <v>-0.30269801581275324</v>
      </c>
      <c r="X44" s="27">
        <f t="shared" ref="X44:X52" si="99">AC8-X8</f>
        <v>0.220564984704545</v>
      </c>
      <c r="Y44" s="27">
        <f t="shared" ref="Y44:Y52" si="100">AD8-Y8</f>
        <v>0.34814739597527566</v>
      </c>
      <c r="Z44" s="27">
        <f t="shared" ref="Z44:Z52" si="101">AE8-Z8</f>
        <v>0.26601436486706476</v>
      </c>
      <c r="AA44" s="27"/>
      <c r="AB44" s="27">
        <f>AB8-R8</f>
        <v>0.66433499974877819</v>
      </c>
      <c r="AC44" s="27">
        <f t="shared" ref="AC44:AC52" si="102">AC8-S8</f>
        <v>0.92881052516582541</v>
      </c>
      <c r="AD44" s="27">
        <f t="shared" ref="AD44:AD52" si="103">AD8-T8</f>
        <v>0.6322041238634295</v>
      </c>
      <c r="AE44" s="27">
        <f t="shared" ref="AE44:AE52" si="104">AE8-U8</f>
        <v>2.2253496487780318</v>
      </c>
      <c r="AG44" t="str">
        <f>$A$8</f>
        <v>Managers, directors and senior officials</v>
      </c>
      <c r="AH44" s="27">
        <f>AM8-AH8</f>
        <v>1.1074481752297416</v>
      </c>
      <c r="AI44" s="27">
        <f t="shared" ref="AI44:AI52" si="105">AN8-AI8</f>
        <v>0.83072500864126919</v>
      </c>
      <c r="AJ44" s="27">
        <f t="shared" ref="AJ44:AJ52" si="106">AO8-AJ8</f>
        <v>0.49950888755154144</v>
      </c>
      <c r="AK44" s="27">
        <f t="shared" ref="AK44:AK52" si="107">AP8-AK8</f>
        <v>2.437682071422552</v>
      </c>
      <c r="AL44" s="27"/>
      <c r="AM44" s="27">
        <f>AR8-AM8</f>
        <v>0.59568516561299756</v>
      </c>
      <c r="AN44" s="27">
        <f t="shared" ref="AN44:AN52" si="108">AS8-AN8</f>
        <v>0.63913646463872853</v>
      </c>
      <c r="AO44" s="27">
        <f t="shared" ref="AO44:AO52" si="109">AT8-AO8</f>
        <v>0.15378160049523926</v>
      </c>
      <c r="AP44" s="27">
        <f t="shared" ref="AP44:AP52" si="110">AU8-AP8</f>
        <v>1.3886032307469662</v>
      </c>
      <c r="AQ44" s="27"/>
      <c r="AR44" s="27">
        <f>AR8-AH8</f>
        <v>1.7031333408427392</v>
      </c>
      <c r="AS44" s="27">
        <f t="shared" ref="AS44:AS52" si="111">AS8-AI8</f>
        <v>1.4698614732799977</v>
      </c>
      <c r="AT44" s="27">
        <f t="shared" ref="AT44:AT52" si="112">AT8-AJ8</f>
        <v>0.65329048804678069</v>
      </c>
      <c r="AU44" s="27">
        <f t="shared" ref="AU44:AU52" si="113">AU8-AK8</f>
        <v>3.8262853021695182</v>
      </c>
    </row>
    <row r="45" spans="1:47" x14ac:dyDescent="0.2">
      <c r="A45" t="str">
        <f>$A$9</f>
        <v>Professional occupations</v>
      </c>
      <c r="B45" s="27">
        <f t="shared" ref="B45:B54" si="114">G9-B9</f>
        <v>8.1135741262518124</v>
      </c>
      <c r="C45" s="27">
        <f t="shared" ref="C45:C54" si="115">H9-C9</f>
        <v>2.7287570192089721</v>
      </c>
      <c r="D45" s="27">
        <f t="shared" ref="D45:D54" si="116">I9-D9</f>
        <v>1.4134717065045379</v>
      </c>
      <c r="E45" s="27">
        <f t="shared" ref="E45:E54" si="117">J9-E9</f>
        <v>12.255802851965328</v>
      </c>
      <c r="F45" s="27"/>
      <c r="G45" s="27">
        <f t="shared" ref="G45:G54" si="118">L9-G9</f>
        <v>10.006377707259638</v>
      </c>
      <c r="H45" s="27">
        <f t="shared" ref="H45:H54" si="119">M9-H9</f>
        <v>3.0409214511649925</v>
      </c>
      <c r="I45" s="27">
        <f t="shared" ref="I45:I54" si="120">N9-I9</f>
        <v>-0.41366800423052386</v>
      </c>
      <c r="J45" s="27">
        <f t="shared" ref="J45:J54" si="121">O9-J9</f>
        <v>12.633631154194106</v>
      </c>
      <c r="K45" s="27"/>
      <c r="L45" s="27">
        <f t="shared" ref="L45:L54" si="122">L9-B9</f>
        <v>18.11995183351145</v>
      </c>
      <c r="M45" s="27">
        <f t="shared" ref="M45:M54" si="123">M9-C9</f>
        <v>5.7696784703739645</v>
      </c>
      <c r="N45" s="27">
        <f t="shared" ref="N45:N54" si="124">N9-D9</f>
        <v>0.99980370227401405</v>
      </c>
      <c r="O45" s="27">
        <f t="shared" ref="O45:O54" si="125">O9-E9</f>
        <v>24.889434006159433</v>
      </c>
      <c r="Q45" t="str">
        <f>$A$9</f>
        <v>Professional occupations</v>
      </c>
      <c r="R45" s="27">
        <f t="shared" ref="R45:R52" si="126">W9-R9</f>
        <v>4.0265722631081431</v>
      </c>
      <c r="S45" s="27">
        <f t="shared" si="96"/>
        <v>0.89311109510904174</v>
      </c>
      <c r="T45" s="27">
        <f t="shared" si="97"/>
        <v>1.2872341249657602</v>
      </c>
      <c r="U45" s="27">
        <f t="shared" si="98"/>
        <v>6.2069174831829415</v>
      </c>
      <c r="V45" s="27"/>
      <c r="W45" s="27">
        <f t="shared" ref="W45:W52" si="127">AB9-W9</f>
        <v>6.5420868836591382</v>
      </c>
      <c r="X45" s="27">
        <f t="shared" si="99"/>
        <v>1.1587861825328178</v>
      </c>
      <c r="Y45" s="27">
        <f t="shared" si="100"/>
        <v>-0.56966507935397814</v>
      </c>
      <c r="Z45" s="27">
        <f t="shared" si="101"/>
        <v>7.1312079868379854</v>
      </c>
      <c r="AA45" s="27"/>
      <c r="AB45" s="27">
        <f t="shared" ref="AB45:AB52" si="128">AB9-R9</f>
        <v>10.568659146767281</v>
      </c>
      <c r="AC45" s="27">
        <f t="shared" si="102"/>
        <v>2.0518972776418596</v>
      </c>
      <c r="AD45" s="27">
        <f t="shared" si="103"/>
        <v>0.71756904561178203</v>
      </c>
      <c r="AE45" s="27">
        <f t="shared" si="104"/>
        <v>13.338125470020927</v>
      </c>
      <c r="AG45" t="str">
        <f>$A$9</f>
        <v>Professional occupations</v>
      </c>
      <c r="AH45" s="27">
        <f t="shared" ref="AH45:AH52" si="129">AM9-AH9</f>
        <v>4.0870018631436515</v>
      </c>
      <c r="AI45" s="27">
        <f t="shared" si="105"/>
        <v>1.8356459240999268</v>
      </c>
      <c r="AJ45" s="27">
        <f t="shared" si="106"/>
        <v>0.12623758153878306</v>
      </c>
      <c r="AK45" s="27">
        <f t="shared" si="107"/>
        <v>6.0488853687823614</v>
      </c>
      <c r="AL45" s="27"/>
      <c r="AM45" s="27">
        <f t="shared" ref="AM45:AM52" si="130">AR9-AM9</f>
        <v>3.4642908236004573</v>
      </c>
      <c r="AN45" s="27">
        <f t="shared" si="108"/>
        <v>1.8821352686321742</v>
      </c>
      <c r="AO45" s="27">
        <f t="shared" si="109"/>
        <v>0.1559970751234494</v>
      </c>
      <c r="AP45" s="27">
        <f t="shared" si="110"/>
        <v>5.5024231673560848</v>
      </c>
      <c r="AQ45" s="27"/>
      <c r="AR45" s="27">
        <f t="shared" ref="AR45:AR52" si="131">AR9-AH9</f>
        <v>7.5512926867441088</v>
      </c>
      <c r="AS45" s="27">
        <f t="shared" si="111"/>
        <v>3.7177811927321009</v>
      </c>
      <c r="AT45" s="27">
        <f t="shared" si="112"/>
        <v>0.28223465666223246</v>
      </c>
      <c r="AU45" s="27">
        <f t="shared" si="113"/>
        <v>11.551308536138446</v>
      </c>
    </row>
    <row r="46" spans="1:47" x14ac:dyDescent="0.2">
      <c r="A46" t="str">
        <f>$A$10</f>
        <v>Associate professional occupations</v>
      </c>
      <c r="B46" s="27">
        <f t="shared" si="114"/>
        <v>3.0723235939470896</v>
      </c>
      <c r="C46" s="27">
        <f t="shared" si="115"/>
        <v>1.3612038046742727</v>
      </c>
      <c r="D46" s="27">
        <f t="shared" si="116"/>
        <v>-0.14827855358773601</v>
      </c>
      <c r="E46" s="27">
        <f t="shared" si="117"/>
        <v>4.2852488450336281</v>
      </c>
      <c r="F46" s="27"/>
      <c r="G46" s="27">
        <f t="shared" si="118"/>
        <v>4.5964605166329022</v>
      </c>
      <c r="H46" s="27">
        <f t="shared" si="119"/>
        <v>2.7406958797101808</v>
      </c>
      <c r="I46" s="27">
        <f t="shared" si="120"/>
        <v>0.37351670346257482</v>
      </c>
      <c r="J46" s="27">
        <f t="shared" si="121"/>
        <v>7.7106730998056534</v>
      </c>
      <c r="K46" s="27"/>
      <c r="L46" s="27">
        <f t="shared" si="122"/>
        <v>7.6687841105799919</v>
      </c>
      <c r="M46" s="27">
        <f t="shared" si="123"/>
        <v>4.1018996843844535</v>
      </c>
      <c r="N46" s="27">
        <f t="shared" si="124"/>
        <v>0.22523814987483881</v>
      </c>
      <c r="O46" s="27">
        <f t="shared" si="125"/>
        <v>11.995921944839282</v>
      </c>
      <c r="Q46" t="str">
        <f>$A$10</f>
        <v>Associate professional occupations</v>
      </c>
      <c r="R46" s="27">
        <f t="shared" si="126"/>
        <v>1.1680133846605401</v>
      </c>
      <c r="S46" s="27">
        <f t="shared" si="96"/>
        <v>0.61996466598424016</v>
      </c>
      <c r="T46" s="27">
        <f t="shared" si="97"/>
        <v>0.14567230864116132</v>
      </c>
      <c r="U46" s="27">
        <f t="shared" si="98"/>
        <v>1.9336503592859415</v>
      </c>
      <c r="V46" s="27"/>
      <c r="W46" s="27">
        <f>AB10-W10</f>
        <v>-0.3690891746361693</v>
      </c>
      <c r="X46" s="27">
        <f t="shared" si="99"/>
        <v>0.21863160594831532</v>
      </c>
      <c r="Y46" s="27">
        <f t="shared" si="100"/>
        <v>0.29254358674142189</v>
      </c>
      <c r="Z46" s="27">
        <f t="shared" si="101"/>
        <v>0.14208601805356835</v>
      </c>
      <c r="AA46" s="27"/>
      <c r="AB46" s="27">
        <f t="shared" si="128"/>
        <v>0.79892421002437075</v>
      </c>
      <c r="AC46" s="27">
        <f t="shared" si="102"/>
        <v>0.83859627193255548</v>
      </c>
      <c r="AD46" s="27">
        <f t="shared" si="103"/>
        <v>0.43821589538258321</v>
      </c>
      <c r="AE46" s="27">
        <f t="shared" si="104"/>
        <v>2.0757363773395099</v>
      </c>
      <c r="AG46" t="str">
        <f>$A$10</f>
        <v>Associate professional occupations</v>
      </c>
      <c r="AH46" s="27">
        <f t="shared" si="129"/>
        <v>1.9043102092865709</v>
      </c>
      <c r="AI46" s="27">
        <f t="shared" si="105"/>
        <v>0.74123913869003211</v>
      </c>
      <c r="AJ46" s="27">
        <f t="shared" si="106"/>
        <v>-0.29395086222889599</v>
      </c>
      <c r="AK46" s="27">
        <f t="shared" si="107"/>
        <v>2.3515984857477044</v>
      </c>
      <c r="AL46" s="27"/>
      <c r="AM46" s="27">
        <f t="shared" si="130"/>
        <v>4.9655496912690698</v>
      </c>
      <c r="AN46" s="27">
        <f t="shared" si="108"/>
        <v>2.5220642737618695</v>
      </c>
      <c r="AO46" s="27">
        <f t="shared" si="109"/>
        <v>8.0973116721154925E-2</v>
      </c>
      <c r="AP46" s="27">
        <f t="shared" si="110"/>
        <v>7.5685870817520957</v>
      </c>
      <c r="AQ46" s="27"/>
      <c r="AR46" s="27">
        <f t="shared" si="131"/>
        <v>6.8698599005556407</v>
      </c>
      <c r="AS46" s="27">
        <f t="shared" si="111"/>
        <v>3.2633034124519016</v>
      </c>
      <c r="AT46" s="27">
        <f t="shared" si="112"/>
        <v>-0.21297774550774107</v>
      </c>
      <c r="AU46" s="27">
        <f t="shared" si="113"/>
        <v>9.9201855674998001</v>
      </c>
    </row>
    <row r="47" spans="1:47" x14ac:dyDescent="0.2">
      <c r="A47" t="str">
        <f>$A$11</f>
        <v>Administrative and secretarial occupations</v>
      </c>
      <c r="B47" s="27">
        <f t="shared" si="114"/>
        <v>-0.45667437208349071</v>
      </c>
      <c r="C47" s="27">
        <f t="shared" si="115"/>
        <v>-0.68999567559316688</v>
      </c>
      <c r="D47" s="27">
        <f t="shared" si="116"/>
        <v>-0.2411535594834251</v>
      </c>
      <c r="E47" s="27">
        <f t="shared" si="117"/>
        <v>-1.3878236071600867</v>
      </c>
      <c r="F47" s="27"/>
      <c r="G47" s="27">
        <f t="shared" si="118"/>
        <v>0.42478075951558836</v>
      </c>
      <c r="H47" s="27">
        <f t="shared" si="119"/>
        <v>-1.4362496627745358</v>
      </c>
      <c r="I47" s="27">
        <f t="shared" si="120"/>
        <v>-0.12779441861510543</v>
      </c>
      <c r="J47" s="27">
        <f t="shared" si="121"/>
        <v>-1.1392633218740542</v>
      </c>
      <c r="K47" s="27"/>
      <c r="L47" s="27">
        <f t="shared" si="122"/>
        <v>-3.1893612567902352E-2</v>
      </c>
      <c r="M47" s="27">
        <f t="shared" si="123"/>
        <v>-2.1262453383677027</v>
      </c>
      <c r="N47" s="27">
        <f t="shared" si="124"/>
        <v>-0.36894797809853053</v>
      </c>
      <c r="O47" s="27">
        <f t="shared" si="125"/>
        <v>-2.5270869290341409</v>
      </c>
      <c r="Q47" t="str">
        <f>$A$11</f>
        <v>Administrative and secretarial occupations</v>
      </c>
      <c r="R47" s="27">
        <f t="shared" si="126"/>
        <v>0.38840618555620932</v>
      </c>
      <c r="S47" s="27">
        <f t="shared" si="96"/>
        <v>0.32744263784065231</v>
      </c>
      <c r="T47" s="27">
        <f t="shared" si="97"/>
        <v>-4.2194821743296085E-2</v>
      </c>
      <c r="U47" s="27">
        <f t="shared" si="98"/>
        <v>0.67365400165356526</v>
      </c>
      <c r="V47" s="27"/>
      <c r="W47" s="27">
        <f t="shared" si="127"/>
        <v>2.2285876278588672</v>
      </c>
      <c r="X47" s="27">
        <f t="shared" si="99"/>
        <v>0.19592971951591487</v>
      </c>
      <c r="Y47" s="27">
        <f t="shared" si="100"/>
        <v>0.1343811647952281</v>
      </c>
      <c r="Z47" s="27">
        <f t="shared" si="101"/>
        <v>2.5588985121700105</v>
      </c>
      <c r="AA47" s="27"/>
      <c r="AB47" s="27">
        <f t="shared" si="128"/>
        <v>2.6169938134150765</v>
      </c>
      <c r="AC47" s="27">
        <f t="shared" si="102"/>
        <v>0.52337235735656717</v>
      </c>
      <c r="AD47" s="27">
        <f t="shared" si="103"/>
        <v>9.2186343051932018E-2</v>
      </c>
      <c r="AE47" s="27">
        <f t="shared" si="104"/>
        <v>3.2325525138235758</v>
      </c>
      <c r="AG47" t="str">
        <f>$A$11</f>
        <v>Administrative and secretarial occupations</v>
      </c>
      <c r="AH47" s="27">
        <f t="shared" si="129"/>
        <v>-0.84508055763971512</v>
      </c>
      <c r="AI47" s="27">
        <f t="shared" si="105"/>
        <v>-1.0174383134338196</v>
      </c>
      <c r="AJ47" s="27">
        <f t="shared" si="106"/>
        <v>-0.19895873774012873</v>
      </c>
      <c r="AK47" s="27">
        <f t="shared" si="107"/>
        <v>-2.0614776088136644</v>
      </c>
      <c r="AL47" s="27"/>
      <c r="AM47" s="27">
        <f t="shared" si="130"/>
        <v>-1.803806868343294</v>
      </c>
      <c r="AN47" s="27">
        <f t="shared" si="108"/>
        <v>-1.6321793822904471</v>
      </c>
      <c r="AO47" s="27">
        <f t="shared" si="109"/>
        <v>-0.26217558341033442</v>
      </c>
      <c r="AP47" s="27">
        <f>AU11-AP11</f>
        <v>-3.6981618340440754</v>
      </c>
      <c r="AQ47" s="27"/>
      <c r="AR47" s="27">
        <f t="shared" si="131"/>
        <v>-2.6488874259830091</v>
      </c>
      <c r="AS47" s="27">
        <f t="shared" si="111"/>
        <v>-2.6496176957242668</v>
      </c>
      <c r="AT47" s="27">
        <f t="shared" si="112"/>
        <v>-0.46113432115046316</v>
      </c>
      <c r="AU47" s="27">
        <f t="shared" si="113"/>
        <v>-5.7596394428577398</v>
      </c>
    </row>
    <row r="48" spans="1:47" x14ac:dyDescent="0.2">
      <c r="A48" t="str">
        <f>$A$12</f>
        <v>Skilled trades occupations</v>
      </c>
      <c r="B48" s="27">
        <f t="shared" si="114"/>
        <v>-4.9069129555940307</v>
      </c>
      <c r="C48" s="27">
        <f t="shared" si="115"/>
        <v>-0.68789290699589634</v>
      </c>
      <c r="D48" s="27">
        <f t="shared" si="116"/>
        <v>0.90432264926166184</v>
      </c>
      <c r="E48" s="27">
        <f t="shared" si="117"/>
        <v>-4.6904832133282639</v>
      </c>
      <c r="F48" s="27"/>
      <c r="G48" s="27">
        <f t="shared" si="118"/>
        <v>-3.8608270849118522</v>
      </c>
      <c r="H48" s="27">
        <f t="shared" si="119"/>
        <v>0.66651191539803101</v>
      </c>
      <c r="I48" s="27">
        <f t="shared" si="120"/>
        <v>0.21749201596879253</v>
      </c>
      <c r="J48" s="27">
        <f t="shared" si="121"/>
        <v>-2.9768231535450305</v>
      </c>
      <c r="K48" s="27"/>
      <c r="L48" s="27">
        <f t="shared" si="122"/>
        <v>-8.767740040505883</v>
      </c>
      <c r="M48" s="27">
        <f t="shared" si="123"/>
        <v>-2.1380991597865329E-2</v>
      </c>
      <c r="N48" s="27">
        <f t="shared" si="124"/>
        <v>1.1218146652304544</v>
      </c>
      <c r="O48" s="27">
        <f t="shared" si="125"/>
        <v>-7.6673063668732944</v>
      </c>
      <c r="Q48" t="str">
        <f>$A$12</f>
        <v>Skilled trades occupations</v>
      </c>
      <c r="R48" s="27">
        <f t="shared" si="126"/>
        <v>-4.9914490679663821</v>
      </c>
      <c r="S48" s="27">
        <f t="shared" si="96"/>
        <v>-0.57941445803404812</v>
      </c>
      <c r="T48" s="27">
        <f t="shared" si="97"/>
        <v>0.67007979803592121</v>
      </c>
      <c r="U48" s="27">
        <f t="shared" si="98"/>
        <v>-4.9007837279645088</v>
      </c>
      <c r="V48" s="27"/>
      <c r="W48" s="27">
        <f t="shared" si="127"/>
        <v>-3.9715971288709788</v>
      </c>
      <c r="X48" s="27">
        <f t="shared" si="99"/>
        <v>0.52186342057424517</v>
      </c>
      <c r="Y48" s="27">
        <f t="shared" si="100"/>
        <v>5.4023513391681988E-2</v>
      </c>
      <c r="Z48" s="27">
        <f t="shared" si="101"/>
        <v>-3.3957101949050497</v>
      </c>
      <c r="AA48" s="27"/>
      <c r="AB48" s="27">
        <f t="shared" si="128"/>
        <v>-8.9630461968373609</v>
      </c>
      <c r="AC48" s="27">
        <f t="shared" si="102"/>
        <v>-5.7551037459802945E-2</v>
      </c>
      <c r="AD48" s="27">
        <f t="shared" si="103"/>
        <v>0.7241033114276032</v>
      </c>
      <c r="AE48" s="27">
        <f t="shared" si="104"/>
        <v>-8.2964939228695584</v>
      </c>
      <c r="AG48" t="str">
        <f>$A$12</f>
        <v>Skilled trades occupations</v>
      </c>
      <c r="AH48" s="27">
        <f t="shared" si="129"/>
        <v>8.4536112372340266E-2</v>
      </c>
      <c r="AI48" s="27">
        <f t="shared" si="105"/>
        <v>-0.10847844896184755</v>
      </c>
      <c r="AJ48" s="27">
        <f t="shared" si="106"/>
        <v>0.23424285122573774</v>
      </c>
      <c r="AK48" s="27">
        <f t="shared" si="107"/>
        <v>0.21030051463623067</v>
      </c>
      <c r="AL48" s="27"/>
      <c r="AM48" s="27">
        <f t="shared" si="130"/>
        <v>0.11077004395912748</v>
      </c>
      <c r="AN48" s="27">
        <f t="shared" si="108"/>
        <v>0.1446484948237865</v>
      </c>
      <c r="AO48" s="27">
        <f t="shared" si="109"/>
        <v>0.16346850257712076</v>
      </c>
      <c r="AP48" s="27">
        <f t="shared" si="110"/>
        <v>0.4188870413600343</v>
      </c>
      <c r="AQ48" s="27"/>
      <c r="AR48" s="27">
        <f t="shared" si="131"/>
        <v>0.19530615633146775</v>
      </c>
      <c r="AS48" s="27">
        <f t="shared" si="111"/>
        <v>3.6170045861938949E-2</v>
      </c>
      <c r="AT48" s="27">
        <f t="shared" si="112"/>
        <v>0.39771135380285849</v>
      </c>
      <c r="AU48" s="27">
        <f t="shared" si="113"/>
        <v>0.62918755599626497</v>
      </c>
    </row>
    <row r="49" spans="1:47" x14ac:dyDescent="0.2">
      <c r="A49" t="str">
        <f>$A$13</f>
        <v>Caring, leisure and other service occupations</v>
      </c>
      <c r="B49" s="27">
        <f t="shared" si="114"/>
        <v>-8.9512117122691137E-2</v>
      </c>
      <c r="C49" s="27">
        <f t="shared" si="115"/>
        <v>-0.25206509831409107</v>
      </c>
      <c r="D49" s="27">
        <f t="shared" si="116"/>
        <v>-0.35468890192209512</v>
      </c>
      <c r="E49" s="27">
        <f t="shared" si="117"/>
        <v>-0.69626611735887423</v>
      </c>
      <c r="F49" s="27"/>
      <c r="G49" s="27">
        <f t="shared" si="118"/>
        <v>2.2657812803152275</v>
      </c>
      <c r="H49" s="27">
        <f t="shared" si="119"/>
        <v>-0.11022089633422461</v>
      </c>
      <c r="I49" s="27">
        <f t="shared" si="120"/>
        <v>0.63419763697349829</v>
      </c>
      <c r="J49" s="27">
        <f t="shared" si="121"/>
        <v>2.7897580209545012</v>
      </c>
      <c r="K49" s="27"/>
      <c r="L49" s="27">
        <f t="shared" si="122"/>
        <v>2.1762691631925364</v>
      </c>
      <c r="M49" s="27">
        <f t="shared" si="123"/>
        <v>-0.36228599464831568</v>
      </c>
      <c r="N49" s="27">
        <f t="shared" si="124"/>
        <v>0.27950873505140317</v>
      </c>
      <c r="O49" s="27">
        <f t="shared" si="125"/>
        <v>2.093491903595627</v>
      </c>
      <c r="Q49" t="str">
        <f>$A$13</f>
        <v>Caring, leisure and other service occupations</v>
      </c>
      <c r="R49" s="27">
        <f t="shared" si="126"/>
        <v>-0.20862454130994523</v>
      </c>
      <c r="S49" s="27">
        <f t="shared" si="96"/>
        <v>0.14032353121310215</v>
      </c>
      <c r="T49" s="27">
        <f t="shared" si="97"/>
        <v>3.4743103513232065E-2</v>
      </c>
      <c r="U49" s="27">
        <f t="shared" si="98"/>
        <v>-3.3557906583610908E-2</v>
      </c>
      <c r="V49" s="27"/>
      <c r="W49" s="27">
        <f t="shared" si="127"/>
        <v>0.2735240073531755</v>
      </c>
      <c r="X49" s="27">
        <f t="shared" si="99"/>
        <v>0.4857674411957611</v>
      </c>
      <c r="Y49" s="27">
        <f t="shared" si="100"/>
        <v>0.22854002928096739</v>
      </c>
      <c r="Z49" s="27">
        <f t="shared" si="101"/>
        <v>0.98783147782990444</v>
      </c>
      <c r="AA49" s="27"/>
      <c r="AB49" s="27">
        <f t="shared" si="128"/>
        <v>6.4899466043230269E-2</v>
      </c>
      <c r="AC49" s="27">
        <f t="shared" si="102"/>
        <v>0.62609097240886324</v>
      </c>
      <c r="AD49" s="27">
        <f t="shared" si="103"/>
        <v>0.26328313279419946</v>
      </c>
      <c r="AE49" s="27">
        <f t="shared" si="104"/>
        <v>0.95427357124629353</v>
      </c>
      <c r="AG49" t="str">
        <f>$A$13</f>
        <v>Caring, leisure and other service occupations</v>
      </c>
      <c r="AH49" s="27">
        <f t="shared" si="129"/>
        <v>0.11911242418724832</v>
      </c>
      <c r="AI49" s="27">
        <f t="shared" si="105"/>
        <v>-0.39238862952718989</v>
      </c>
      <c r="AJ49" s="27">
        <f t="shared" si="106"/>
        <v>-0.38943200543532619</v>
      </c>
      <c r="AK49" s="27">
        <f t="shared" si="107"/>
        <v>-0.66270821077527131</v>
      </c>
      <c r="AL49" s="27"/>
      <c r="AM49" s="27">
        <f t="shared" si="130"/>
        <v>1.9922572729620533</v>
      </c>
      <c r="AN49" s="27">
        <f t="shared" si="108"/>
        <v>-0.59598833752998637</v>
      </c>
      <c r="AO49" s="27">
        <f t="shared" si="109"/>
        <v>0.40565760769252934</v>
      </c>
      <c r="AP49" s="27">
        <f t="shared" si="110"/>
        <v>1.8019265431245941</v>
      </c>
      <c r="AQ49" s="27"/>
      <c r="AR49" s="27">
        <f t="shared" si="131"/>
        <v>2.1113696971493017</v>
      </c>
      <c r="AS49" s="27">
        <f t="shared" si="111"/>
        <v>-0.98837696705717626</v>
      </c>
      <c r="AT49" s="27">
        <f t="shared" si="112"/>
        <v>1.6225602257203153E-2</v>
      </c>
      <c r="AU49" s="27">
        <f t="shared" si="113"/>
        <v>1.1392183323493228</v>
      </c>
    </row>
    <row r="50" spans="1:47" x14ac:dyDescent="0.2">
      <c r="A50" t="str">
        <f>$A$14</f>
        <v>Sales and customer service occupations</v>
      </c>
      <c r="B50" s="27">
        <f t="shared" si="114"/>
        <v>-0.71330884156663643</v>
      </c>
      <c r="C50" s="27">
        <f t="shared" si="115"/>
        <v>-1.154895234699012</v>
      </c>
      <c r="D50" s="27">
        <f t="shared" si="116"/>
        <v>-0.56284094580153532</v>
      </c>
      <c r="E50" s="27">
        <f t="shared" si="117"/>
        <v>-2.4310450220671846</v>
      </c>
      <c r="F50" s="27"/>
      <c r="G50" s="27">
        <f t="shared" si="118"/>
        <v>0.27116881907454093</v>
      </c>
      <c r="H50" s="27">
        <f t="shared" si="119"/>
        <v>0.70543034859937492</v>
      </c>
      <c r="I50" s="27">
        <f t="shared" si="120"/>
        <v>-0.17555928674733823</v>
      </c>
      <c r="J50" s="27">
        <f t="shared" si="121"/>
        <v>0.8010398809265773</v>
      </c>
      <c r="K50" s="27"/>
      <c r="L50" s="27">
        <f t="shared" si="122"/>
        <v>-0.4421400224920955</v>
      </c>
      <c r="M50" s="27">
        <f t="shared" si="123"/>
        <v>-0.44946488609963708</v>
      </c>
      <c r="N50" s="27">
        <f t="shared" si="124"/>
        <v>-0.73840023254887355</v>
      </c>
      <c r="O50" s="27">
        <f t="shared" si="125"/>
        <v>-1.6300051411406073</v>
      </c>
      <c r="Q50" t="str">
        <f>$A$14</f>
        <v>Sales and customer service occupations</v>
      </c>
      <c r="R50" s="27">
        <f t="shared" si="126"/>
        <v>-0.34719016108614298</v>
      </c>
      <c r="S50" s="27">
        <f t="shared" si="96"/>
        <v>0.30368003904353813</v>
      </c>
      <c r="T50" s="27">
        <f t="shared" si="97"/>
        <v>-0.3823392981131013</v>
      </c>
      <c r="U50" s="27">
        <f t="shared" si="98"/>
        <v>-0.42584942015570526</v>
      </c>
      <c r="V50" s="27"/>
      <c r="W50" s="27">
        <f t="shared" si="127"/>
        <v>0.46975606166061201</v>
      </c>
      <c r="X50" s="27">
        <f t="shared" si="99"/>
        <v>0.62064189965917116</v>
      </c>
      <c r="Y50" s="27">
        <f t="shared" si="100"/>
        <v>-5.5170753031400954E-2</v>
      </c>
      <c r="Z50" s="27">
        <f t="shared" si="101"/>
        <v>1.0352272082883811</v>
      </c>
      <c r="AA50" s="27"/>
      <c r="AB50" s="27">
        <f t="shared" si="128"/>
        <v>0.12256590057446903</v>
      </c>
      <c r="AC50" s="27">
        <f t="shared" si="102"/>
        <v>0.92432193870270929</v>
      </c>
      <c r="AD50" s="27">
        <f t="shared" si="103"/>
        <v>-0.43751005114450225</v>
      </c>
      <c r="AE50" s="27">
        <f t="shared" si="104"/>
        <v>0.60937778813267585</v>
      </c>
      <c r="AG50" t="str">
        <f>$A$14</f>
        <v>Sales and customer service occupations</v>
      </c>
      <c r="AH50" s="27">
        <f t="shared" si="129"/>
        <v>-0.36611868048049034</v>
      </c>
      <c r="AI50" s="27">
        <f t="shared" si="105"/>
        <v>-1.4585752737425572</v>
      </c>
      <c r="AJ50" s="27">
        <f t="shared" si="106"/>
        <v>-0.18050164768843435</v>
      </c>
      <c r="AK50" s="27">
        <f t="shared" si="107"/>
        <v>-2.0051956019114829</v>
      </c>
      <c r="AL50" s="27"/>
      <c r="AM50" s="27">
        <f t="shared" si="130"/>
        <v>-0.19858724258607063</v>
      </c>
      <c r="AN50" s="27">
        <f t="shared" si="108"/>
        <v>8.4788448940212646E-2</v>
      </c>
      <c r="AO50" s="27">
        <f t="shared" si="109"/>
        <v>-0.120388533715938</v>
      </c>
      <c r="AP50" s="27">
        <f t="shared" si="110"/>
        <v>-0.23418732736179493</v>
      </c>
      <c r="AQ50" s="27"/>
      <c r="AR50" s="27">
        <f t="shared" si="131"/>
        <v>-0.56470592306656098</v>
      </c>
      <c r="AS50" s="27">
        <f t="shared" si="111"/>
        <v>-1.3737868248023446</v>
      </c>
      <c r="AT50" s="27">
        <f t="shared" si="112"/>
        <v>-0.30089018140437235</v>
      </c>
      <c r="AU50" s="27">
        <f t="shared" si="113"/>
        <v>-2.2393829292732779</v>
      </c>
    </row>
    <row r="51" spans="1:47" x14ac:dyDescent="0.2">
      <c r="A51" t="str">
        <f>$A$15</f>
        <v>Process, plant and machine operatives</v>
      </c>
      <c r="B51" s="27">
        <f t="shared" si="114"/>
        <v>-3.9277161639770206</v>
      </c>
      <c r="C51" s="27">
        <f t="shared" si="115"/>
        <v>1.163102344409698</v>
      </c>
      <c r="D51" s="27">
        <f t="shared" si="116"/>
        <v>0.88727084672597245</v>
      </c>
      <c r="E51" s="27">
        <f t="shared" si="117"/>
        <v>-1.8773429728413511</v>
      </c>
      <c r="F51" s="27"/>
      <c r="G51" s="27">
        <f t="shared" si="118"/>
        <v>-1.0794390366828424</v>
      </c>
      <c r="H51" s="27">
        <f t="shared" si="119"/>
        <v>0.91908879589341907</v>
      </c>
      <c r="I51" s="27">
        <f t="shared" si="120"/>
        <v>1.1027091984211337</v>
      </c>
      <c r="J51" s="27">
        <f t="shared" si="121"/>
        <v>0.94235895763171129</v>
      </c>
      <c r="K51" s="27"/>
      <c r="L51" s="27">
        <f t="shared" si="122"/>
        <v>-5.007155200659863</v>
      </c>
      <c r="M51" s="27">
        <f t="shared" si="123"/>
        <v>2.082191140303117</v>
      </c>
      <c r="N51" s="27">
        <f t="shared" si="124"/>
        <v>1.9899800451471061</v>
      </c>
      <c r="O51" s="27">
        <f t="shared" si="125"/>
        <v>-0.93498401520963981</v>
      </c>
      <c r="Q51" t="str">
        <f>$A$15</f>
        <v>Process, plant and machine operatives</v>
      </c>
      <c r="R51" s="27">
        <f t="shared" si="126"/>
        <v>-3.4960150841383921</v>
      </c>
      <c r="S51" s="27">
        <f t="shared" si="96"/>
        <v>1.0906418540850846</v>
      </c>
      <c r="T51" s="27">
        <f t="shared" si="97"/>
        <v>0.79758045289559254</v>
      </c>
      <c r="U51" s="27">
        <f t="shared" si="98"/>
        <v>-1.6077927771577194</v>
      </c>
      <c r="V51" s="27"/>
      <c r="W51" s="27">
        <f t="shared" si="127"/>
        <v>-1.4061716274158922</v>
      </c>
      <c r="X51" s="27">
        <f t="shared" si="99"/>
        <v>0.46705805495245478</v>
      </c>
      <c r="Y51" s="27">
        <f t="shared" si="100"/>
        <v>1.0433243660043399</v>
      </c>
      <c r="Z51" s="27">
        <f t="shared" si="101"/>
        <v>0.10421079354090423</v>
      </c>
      <c r="AA51" s="27"/>
      <c r="AB51" s="27">
        <f t="shared" si="128"/>
        <v>-4.9021867115542843</v>
      </c>
      <c r="AC51" s="27">
        <f t="shared" si="102"/>
        <v>1.5576999090375394</v>
      </c>
      <c r="AD51" s="27">
        <f t="shared" si="103"/>
        <v>1.8409048188999324</v>
      </c>
      <c r="AE51" s="27">
        <f t="shared" si="104"/>
        <v>-1.5035819836168152</v>
      </c>
      <c r="AG51" t="str">
        <f>$A$15</f>
        <v>Process, plant and machine operatives</v>
      </c>
      <c r="AH51" s="27">
        <f t="shared" si="129"/>
        <v>-0.43170107983861628</v>
      </c>
      <c r="AI51" s="27">
        <f t="shared" si="105"/>
        <v>7.2460490324613325E-2</v>
      </c>
      <c r="AJ51" s="27">
        <f t="shared" si="106"/>
        <v>8.9690393830375387E-2</v>
      </c>
      <c r="AK51" s="27">
        <f t="shared" si="107"/>
        <v>-0.26955019568362726</v>
      </c>
      <c r="AL51" s="27"/>
      <c r="AM51" s="27">
        <f t="shared" si="130"/>
        <v>0.32673259073304295</v>
      </c>
      <c r="AN51" s="27">
        <f t="shared" si="108"/>
        <v>0.45203074094096829</v>
      </c>
      <c r="AO51" s="27">
        <f t="shared" si="109"/>
        <v>5.9384832416793543E-2</v>
      </c>
      <c r="AP51" s="27">
        <f t="shared" si="110"/>
        <v>0.83814816409080484</v>
      </c>
      <c r="AQ51" s="27"/>
      <c r="AR51" s="27">
        <f t="shared" si="131"/>
        <v>-0.10496848910557333</v>
      </c>
      <c r="AS51" s="27">
        <f t="shared" si="111"/>
        <v>0.52449123126558161</v>
      </c>
      <c r="AT51" s="27">
        <f t="shared" si="112"/>
        <v>0.14907522624716893</v>
      </c>
      <c r="AU51" s="27">
        <f t="shared" si="113"/>
        <v>0.56859796840717758</v>
      </c>
    </row>
    <row r="52" spans="1:47" x14ac:dyDescent="0.2">
      <c r="A52" t="str">
        <f>$A$16</f>
        <v>Elementary occupations</v>
      </c>
      <c r="B52" s="27">
        <f t="shared" si="114"/>
        <v>-2.6313453469337151</v>
      </c>
      <c r="C52" s="27">
        <f t="shared" si="115"/>
        <v>-1.8976384303827274</v>
      </c>
      <c r="D52" s="27">
        <f t="shared" si="116"/>
        <v>-0.1611243422603974</v>
      </c>
      <c r="E52" s="27">
        <f t="shared" si="117"/>
        <v>-4.6901081195768377</v>
      </c>
      <c r="F52" s="27"/>
      <c r="G52" s="27">
        <f t="shared" si="118"/>
        <v>1.3925572995231725</v>
      </c>
      <c r="H52" s="27">
        <f t="shared" si="119"/>
        <v>-1.807173031886272</v>
      </c>
      <c r="I52" s="27">
        <f t="shared" si="120"/>
        <v>0.94062349865546357</v>
      </c>
      <c r="J52" s="27">
        <f t="shared" si="121"/>
        <v>0.52600776629236279</v>
      </c>
      <c r="K52" s="27"/>
      <c r="L52" s="27">
        <f t="shared" si="122"/>
        <v>-1.2387880474105426</v>
      </c>
      <c r="M52" s="27">
        <f t="shared" si="123"/>
        <v>-3.7048114622689994</v>
      </c>
      <c r="N52" s="27">
        <f t="shared" si="124"/>
        <v>0.77949915639506617</v>
      </c>
      <c r="O52" s="27">
        <f t="shared" si="125"/>
        <v>-4.1641003532844749</v>
      </c>
      <c r="Q52" t="str">
        <f>$A$16</f>
        <v>Elementary occupations</v>
      </c>
      <c r="R52" s="27">
        <f t="shared" si="126"/>
        <v>-2.1835101545574709</v>
      </c>
      <c r="S52" s="27">
        <f t="shared" si="96"/>
        <v>-0.62432764826413845</v>
      </c>
      <c r="T52" s="27">
        <f t="shared" si="97"/>
        <v>-7.706420432731198E-2</v>
      </c>
      <c r="U52" s="27">
        <f t="shared" si="98"/>
        <v>-2.88490200714892</v>
      </c>
      <c r="V52" s="27"/>
      <c r="W52" s="27">
        <f t="shared" si="127"/>
        <v>1.0199479964580203</v>
      </c>
      <c r="X52" s="27">
        <f t="shared" si="99"/>
        <v>-0.51504174902706268</v>
      </c>
      <c r="Y52" s="27">
        <f t="shared" si="100"/>
        <v>0.50356262669590568</v>
      </c>
      <c r="Z52" s="27">
        <f t="shared" si="101"/>
        <v>1.0084688741268657</v>
      </c>
      <c r="AA52" s="27"/>
      <c r="AB52" s="27">
        <f t="shared" si="128"/>
        <v>-1.1635621580994506</v>
      </c>
      <c r="AC52" s="27">
        <f t="shared" si="102"/>
        <v>-1.1393693972912011</v>
      </c>
      <c r="AD52" s="27">
        <f t="shared" si="103"/>
        <v>0.4264984223685937</v>
      </c>
      <c r="AE52" s="27">
        <f t="shared" si="104"/>
        <v>-1.8764331330220543</v>
      </c>
      <c r="AG52" t="str">
        <f>$A$16</f>
        <v>Elementary occupations</v>
      </c>
      <c r="AH52" s="27">
        <f t="shared" si="129"/>
        <v>-0.44783519237623448</v>
      </c>
      <c r="AI52" s="27">
        <f t="shared" si="105"/>
        <v>-1.2733107821185836</v>
      </c>
      <c r="AJ52" s="27">
        <f t="shared" si="106"/>
        <v>-8.4060137933084533E-2</v>
      </c>
      <c r="AK52" s="27">
        <f t="shared" si="107"/>
        <v>-1.8052061124279017</v>
      </c>
      <c r="AL52" s="27"/>
      <c r="AM52" s="27">
        <f t="shared" si="130"/>
        <v>0.37260930306516249</v>
      </c>
      <c r="AN52" s="27">
        <f t="shared" si="108"/>
        <v>-1.29213128285922</v>
      </c>
      <c r="AO52" s="27">
        <f t="shared" si="109"/>
        <v>0.43706087195955901</v>
      </c>
      <c r="AP52" s="27">
        <f t="shared" si="110"/>
        <v>-0.48246110783449936</v>
      </c>
      <c r="AQ52" s="27"/>
      <c r="AR52" s="27">
        <f t="shared" si="131"/>
        <v>-7.5225889311071992E-2</v>
      </c>
      <c r="AS52" s="27">
        <f t="shared" si="111"/>
        <v>-2.5654420649778036</v>
      </c>
      <c r="AT52" s="27">
        <f t="shared" si="112"/>
        <v>0.35300073402647447</v>
      </c>
      <c r="AU52" s="27">
        <f t="shared" si="113"/>
        <v>-2.2876672202624011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0.53490911371255834</v>
      </c>
      <c r="C54" s="29">
        <f t="shared" si="115"/>
        <v>2.1095463714106018</v>
      </c>
      <c r="D54" s="29">
        <f t="shared" si="116"/>
        <v>2.5205445148766898</v>
      </c>
      <c r="E54" s="29">
        <f t="shared" si="117"/>
        <v>5.1649999999998499</v>
      </c>
      <c r="F54" s="29"/>
      <c r="G54" s="29">
        <f t="shared" si="118"/>
        <v>14.309847410526629</v>
      </c>
      <c r="H54" s="29">
        <f t="shared" si="119"/>
        <v>5.5787062491142478</v>
      </c>
      <c r="I54" s="29">
        <f t="shared" si="120"/>
        <v>3.0534463403589953</v>
      </c>
      <c r="J54" s="29">
        <f t="shared" si="121"/>
        <v>22.941999999999894</v>
      </c>
      <c r="K54" s="29"/>
      <c r="L54" s="29">
        <f t="shared" si="122"/>
        <v>14.844756524239187</v>
      </c>
      <c r="M54" s="29">
        <f t="shared" si="123"/>
        <v>7.6882526205248496</v>
      </c>
      <c r="N54" s="29">
        <f t="shared" si="124"/>
        <v>5.5739908552356852</v>
      </c>
      <c r="O54" s="29">
        <f t="shared" si="125"/>
        <v>28.106999999999744</v>
      </c>
      <c r="Q54" s="24" t="str">
        <f>$A$18</f>
        <v>All occupations</v>
      </c>
      <c r="R54" s="29">
        <f t="shared" ref="R54" si="132">W18-R18</f>
        <v>-4.6767641601718992</v>
      </c>
      <c r="S54" s="29">
        <f t="shared" ref="S54" si="133">X18-S18</f>
        <v>2.8796672574387543</v>
      </c>
      <c r="T54" s="29">
        <f t="shared" ref="T54" si="134">Y18-T18</f>
        <v>2.717768191756111</v>
      </c>
      <c r="U54" s="29">
        <f t="shared" ref="U54" si="135">Z18-U18</f>
        <v>0.92067128902297668</v>
      </c>
      <c r="V54" s="29"/>
      <c r="W54" s="29">
        <f t="shared" ref="W54" si="136">AB18-W18</f>
        <v>4.4843466302540236</v>
      </c>
      <c r="X54" s="29">
        <f t="shared" ref="X54" si="137">AC18-X18</f>
        <v>3.3742015600561643</v>
      </c>
      <c r="Y54" s="29">
        <f t="shared" ref="Y54" si="138">AD18-Y18</f>
        <v>1.9796868504994443</v>
      </c>
      <c r="Z54" s="29">
        <f t="shared" ref="Z54" si="139">AE18-Z18</f>
        <v>9.8382350408096215</v>
      </c>
      <c r="AA54" s="29"/>
      <c r="AB54" s="29">
        <f t="shared" ref="AB54" si="140">AB18-R18</f>
        <v>-0.19241752991787564</v>
      </c>
      <c r="AC54" s="29">
        <f t="shared" ref="AC54" si="141">AC18-S18</f>
        <v>6.2538688174949186</v>
      </c>
      <c r="AD54" s="29">
        <f t="shared" ref="AD54" si="142">AD18-T18</f>
        <v>4.6974550422555552</v>
      </c>
      <c r="AE54" s="29">
        <f t="shared" ref="AE54" si="143">AE18-U18</f>
        <v>10.758906329832598</v>
      </c>
      <c r="AG54" s="24" t="str">
        <f>$A$18</f>
        <v>All occupations</v>
      </c>
      <c r="AH54" s="29">
        <f t="shared" ref="AH54" si="144">AM18-AH18</f>
        <v>5.211673273884486</v>
      </c>
      <c r="AI54" s="29">
        <f t="shared" ref="AI54" si="145">AN18-AI18</f>
        <v>-0.77012088602815254</v>
      </c>
      <c r="AJ54" s="29">
        <f t="shared" ref="AJ54" si="146">AO18-AJ18</f>
        <v>-0.19722367687943176</v>
      </c>
      <c r="AK54" s="29">
        <f t="shared" ref="AK54" si="147">AP18-AK18</f>
        <v>4.2443287109769017</v>
      </c>
      <c r="AL54" s="29"/>
      <c r="AM54" s="29">
        <f t="shared" ref="AM54" si="148">AR18-AM18</f>
        <v>9.8255007802725487</v>
      </c>
      <c r="AN54" s="29">
        <f t="shared" ref="AN54" si="149">AS18-AN18</f>
        <v>2.2045046890580977</v>
      </c>
      <c r="AO54" s="29">
        <f t="shared" ref="AO54" si="150">AT18-AO18</f>
        <v>1.0737594898595741</v>
      </c>
      <c r="AP54" s="29">
        <f t="shared" ref="AP54" si="151">AU18-AP18</f>
        <v>13.103764959190215</v>
      </c>
      <c r="AQ54" s="29"/>
      <c r="AR54" s="29">
        <f t="shared" ref="AR54" si="152">AR18-AH18</f>
        <v>15.037174054157035</v>
      </c>
      <c r="AS54" s="29">
        <f t="shared" ref="AS54" si="153">AS18-AI18</f>
        <v>1.4343838030299452</v>
      </c>
      <c r="AT54" s="29">
        <f t="shared" ref="AT54" si="154">AT18-AJ18</f>
        <v>0.87653581298014238</v>
      </c>
      <c r="AU54" s="29">
        <f t="shared" ref="AU54" si="155">AU18-AK18</f>
        <v>17.348093670167117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Stoke-on-Trent and Staffordshire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0.31782420520671817</v>
      </c>
      <c r="N7" s="91">
        <f>'Occ T2'!I180</f>
        <v>0.45156220068820474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-2.1821579878264608</v>
      </c>
      <c r="N9" s="91">
        <f>'Occ T2'!I178</f>
        <v>-1.3206216691319606</v>
      </c>
    </row>
    <row r="10" spans="1:14" x14ac:dyDescent="0.2">
      <c r="L10" s="91" t="str">
        <f>'Occ T3'!A48</f>
        <v>91 Elementary trades and related occupations</v>
      </c>
      <c r="M10" s="91">
        <f>'Occ T2'!H177</f>
        <v>-4.9960721577091416</v>
      </c>
      <c r="N10" s="91">
        <f>'Occ T2'!I177</f>
        <v>4.4779905607916115</v>
      </c>
    </row>
    <row r="11" spans="1:14" x14ac:dyDescent="0.2">
      <c r="L11" s="114" t="str">
        <f>"["&amp;'Occ T3'!A47&amp;"]"</f>
        <v>[Elementary occupations]</v>
      </c>
      <c r="M11" s="91">
        <f>'Occ T1'!H88</f>
        <v>-2.7197878638977047</v>
      </c>
      <c r="N11" s="91">
        <f>'Occ T1'!I88</f>
        <v>0.10968373228450456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0.45632322709900919</v>
      </c>
      <c r="N13" s="91">
        <f>'Occ T2'!I176</f>
        <v>0.47296450494498377</v>
      </c>
    </row>
    <row r="14" spans="1:14" x14ac:dyDescent="0.2">
      <c r="L14" s="91" t="str">
        <f>'Occ T3'!A44</f>
        <v>81 Process, plant and machine operatives</v>
      </c>
      <c r="M14" s="91">
        <f>'Occ T2'!H175</f>
        <v>-3.6269092343961917</v>
      </c>
      <c r="N14" s="91">
        <f>'Occ T2'!I175</f>
        <v>-0.1093547552155183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-1.3731551108858597</v>
      </c>
      <c r="N15" s="91">
        <f>'Occ T1'!I87</f>
        <v>0.23560906983954855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1.3598441468408717</v>
      </c>
      <c r="N17" s="91">
        <f>'Occ T2'!I174</f>
        <v>1.7017093787761617</v>
      </c>
    </row>
    <row r="18" spans="12:14" x14ac:dyDescent="0.2">
      <c r="L18" s="91" t="str">
        <f>'Occ T3'!A40</f>
        <v>71 Sales occupations</v>
      </c>
      <c r="M18" s="91">
        <f>'Occ T2'!H173</f>
        <v>-2.8861493353204981</v>
      </c>
      <c r="N18" s="91">
        <f>'Occ T2'!I173</f>
        <v>-0.33528224595944511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-1.9379609964096933</v>
      </c>
      <c r="N19" s="91">
        <f>'Occ T1'!I86</f>
        <v>0.22231938609191815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0.87642635043509998</v>
      </c>
      <c r="N21" s="91">
        <f>'Occ T2'!I172</f>
        <v>-1.0545513811118012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-2.4366501229549309</v>
      </c>
      <c r="N22" s="91">
        <f>'Occ T2'!I171</f>
        <v>-0.38902458480312152</v>
      </c>
    </row>
    <row r="23" spans="12:14" x14ac:dyDescent="0.2">
      <c r="L23" s="91" t="str">
        <f>'Occ T3'!A35</f>
        <v>61 Caring personal service occupations</v>
      </c>
      <c r="M23" s="91">
        <f>'Occ T2'!H170</f>
        <v>0.10941323904649636</v>
      </c>
      <c r="N23" s="91">
        <f>'Occ T2'!I170</f>
        <v>0.77354549581676313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-0.41687999386411656</v>
      </c>
      <c r="N24" s="91">
        <f>'Occ T1'!I85</f>
        <v>0.5426989242386604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-2.3789370539159749</v>
      </c>
      <c r="N26" s="91">
        <f>'Occ T2'!I169</f>
        <v>-7.0599958622785675E-2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-0.37184860647810902</v>
      </c>
      <c r="N27" s="91">
        <f>'Occ T2'!I168</f>
        <v>-1.22925723357451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-3.1933991034990283</v>
      </c>
      <c r="N28" s="91">
        <f>'Occ T2'!I167</f>
        <v>-0.55041116150202907</v>
      </c>
    </row>
    <row r="29" spans="12:14" x14ac:dyDescent="0.2">
      <c r="L29" s="91" t="str">
        <f>'Occ T3'!A29</f>
        <v>51 Skilled agricultural and related trades</v>
      </c>
      <c r="M29" s="91">
        <f>'Occ T2'!H166</f>
        <v>-5.8530544907861914</v>
      </c>
      <c r="N29" s="91">
        <f>'Occ T2'!I166</f>
        <v>0.24823173224874928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-2.5037471733103112</v>
      </c>
      <c r="N30" s="91">
        <f>'Occ T1'!I84</f>
        <v>-0.59614596721232482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-2.7995801574211554</v>
      </c>
      <c r="N32" s="91">
        <f>'Occ T2'!I165</f>
        <v>-3.227023254560113</v>
      </c>
    </row>
    <row r="33" spans="12:14" x14ac:dyDescent="0.2">
      <c r="L33" s="91" t="str">
        <f>'Occ T3'!A25</f>
        <v>41 Administrative occupations</v>
      </c>
      <c r="M33" s="91">
        <f>'Occ T2'!H164</f>
        <v>-0.27628247749471591</v>
      </c>
      <c r="N33" s="91">
        <f>'Occ T2'!I164</f>
        <v>0.2717911004705309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-0.7267932545438005</v>
      </c>
      <c r="N34" s="91">
        <f>'Occ T1'!I83</f>
        <v>-0.20623641259428505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1.3917159230212306</v>
      </c>
      <c r="N36" s="91">
        <f>'Occ T2'!I163</f>
        <v>0.5019482977428158</v>
      </c>
    </row>
    <row r="37" spans="12:14" x14ac:dyDescent="0.2">
      <c r="L37" s="91" t="str">
        <f>'Occ T3'!A21</f>
        <v>34 Culture, media and sports occupations</v>
      </c>
      <c r="M37" s="91">
        <f>'Occ T2'!H162</f>
        <v>1.834176506967089</v>
      </c>
      <c r="N37" s="91">
        <f>'Occ T2'!I162</f>
        <v>-5.8186010121219489E-2</v>
      </c>
    </row>
    <row r="38" spans="12:14" x14ac:dyDescent="0.2">
      <c r="L38" s="91" t="str">
        <f>'Occ T3'!A20</f>
        <v>33 Protective service occupations</v>
      </c>
      <c r="M38" s="91">
        <f>'Occ T2'!H161</f>
        <v>1.4431691853201922</v>
      </c>
      <c r="N38" s="91">
        <f>'Occ T2'!I161</f>
        <v>-0.35322060038139869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3.1303834929738539</v>
      </c>
      <c r="N39" s="91">
        <f>'Occ T2'!I160</f>
        <v>4.3549406842436911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4.8052410073510687</v>
      </c>
      <c r="N40" s="91">
        <f>'Occ T2'!I159</f>
        <v>-1.9971406386776192E-2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2.2147786213526865</v>
      </c>
      <c r="N41" s="91">
        <f>'Occ T1'!I82</f>
        <v>1.1475642610130787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5.4534195158000287</v>
      </c>
      <c r="N43" s="91">
        <f>'Occ T2'!I158</f>
        <v>1.1225240605611475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2.5645246031487545</v>
      </c>
      <c r="N44" s="91">
        <f>'Occ T2'!I157</f>
        <v>0.43532435989404039</v>
      </c>
    </row>
    <row r="45" spans="12:14" x14ac:dyDescent="0.2">
      <c r="L45" s="91" t="str">
        <f>'Occ T3'!A13</f>
        <v>22 Health professionals</v>
      </c>
      <c r="M45" s="91">
        <f>'Occ T2'!H156</f>
        <v>3.3806741228584958</v>
      </c>
      <c r="N45" s="91">
        <f>'Occ T2'!I156</f>
        <v>0.36543879098223098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4.2407139178015196</v>
      </c>
      <c r="N46" s="91">
        <f>'Occ T2'!I155</f>
        <v>2.2132495129088658</v>
      </c>
    </row>
    <row r="47" spans="12:14" x14ac:dyDescent="0.2">
      <c r="L47" s="114" t="str">
        <f>"["&amp;'Occ T3'!A11&amp;"]"</f>
        <v>[Professional occupations]</v>
      </c>
      <c r="M47" s="91">
        <f>'Occ T1'!H81</f>
        <v>3.9916352699597146</v>
      </c>
      <c r="N47" s="91">
        <f>'Occ T1'!I81</f>
        <v>1.1279206795321572</v>
      </c>
    </row>
    <row r="49" spans="12:14" x14ac:dyDescent="0.2">
      <c r="L49" s="107" t="str">
        <f>'Occ T3'!A9</f>
        <v>12 Other managers and proprietors</v>
      </c>
      <c r="M49" s="91">
        <f>'Occ T2'!H154</f>
        <v>1.7246021781983201</v>
      </c>
      <c r="N49" s="91">
        <f>'Occ T2'!I154</f>
        <v>1.1314647619739659</v>
      </c>
    </row>
    <row r="50" spans="12:14" x14ac:dyDescent="0.2">
      <c r="L50" s="107" t="str">
        <f>'Occ T3'!A8</f>
        <v>11 Corporate managers and directors</v>
      </c>
      <c r="M50" s="91">
        <f>'Occ T2'!H153</f>
        <v>3.6645787020646026</v>
      </c>
      <c r="N50" s="91">
        <f>'Occ T2'!I153</f>
        <v>4.2294066291415078E-4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3.0828705542899737</v>
      </c>
      <c r="N51" s="91">
        <f>'Occ T1'!I80</f>
        <v>0.34490458042091277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Stoke-on-Trent and Staffordshire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3.6601557427942488</v>
      </c>
      <c r="N82" s="94">
        <f>'Occ T2'!F119</f>
        <v>1.409995877523329E-3</v>
      </c>
    </row>
    <row r="83" spans="12:14" x14ac:dyDescent="0.2">
      <c r="L83" s="10" t="str">
        <f>name!D5</f>
        <v>12 Other managers and proprietors</v>
      </c>
      <c r="M83" s="94">
        <f>'Occ T2'!D9-'Occ T2'!B9</f>
        <v>0.73686161253931459</v>
      </c>
      <c r="N83" s="94">
        <f>'Occ T2'!F120</f>
        <v>1.6532075997364455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3.5046535600384967</v>
      </c>
      <c r="N84" s="94">
        <f>'Occ T2'!F121</f>
        <v>7.2646069703737375</v>
      </c>
    </row>
    <row r="85" spans="12:14" x14ac:dyDescent="0.2">
      <c r="L85" s="10" t="str">
        <f>name!D7</f>
        <v>22 Health professionals</v>
      </c>
      <c r="M85" s="94">
        <f>'Occ T2'!D11-'Occ T2'!B11</f>
        <v>2.7102267364418182</v>
      </c>
      <c r="N85" s="94">
        <f>'Occ T2'!F122</f>
        <v>0.99522110941189723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1.6164127772374162</v>
      </c>
      <c r="N86" s="94">
        <f>'Occ T2'!F123</f>
        <v>0.91511273184084096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4.4245097782476073</v>
      </c>
      <c r="N87" s="94">
        <f>'Occ T2'!F124</f>
        <v>3.458690342567678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1.2345942858583934</v>
      </c>
      <c r="N88" s="94">
        <f>'Occ T2'!F125</f>
        <v>-1.765731892876321E-2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1.0421786013573975</v>
      </c>
      <c r="N89" s="94">
        <f>'Occ T2'!F126</f>
        <v>6.5332172909908808</v>
      </c>
    </row>
    <row r="90" spans="12:14" x14ac:dyDescent="0.2">
      <c r="L90" s="10" t="str">
        <f>name!D12</f>
        <v>33 Protective service occupations</v>
      </c>
      <c r="M90" s="94">
        <f>'Occ T2'!D16-'Occ T2'!B16</f>
        <v>0.24813248488789164</v>
      </c>
      <c r="N90" s="94">
        <f>'Occ T2'!F127</f>
        <v>-0.18552675151704578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0.53274564413051273</v>
      </c>
      <c r="N91" s="94">
        <f>'Occ T2'!F128</f>
        <v>-5.3307435411530157E-2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1.2275978287994427</v>
      </c>
      <c r="N92" s="94">
        <f>'Occ T2'!F129</f>
        <v>1.4339473146721353</v>
      </c>
    </row>
    <row r="93" spans="12:14" x14ac:dyDescent="0.2">
      <c r="L93" s="10" t="str">
        <f>name!D15</f>
        <v>41 Administrative occupations</v>
      </c>
      <c r="M93" s="94">
        <f>'Occ T2'!D19-'Occ T2'!B19</f>
        <v>-0.4332626395317547</v>
      </c>
      <c r="N93" s="94">
        <f>'Occ T2'!F130</f>
        <v>1.292491544927227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-0.95456096762829912</v>
      </c>
      <c r="N94" s="94">
        <f>'Occ T2'!F131</f>
        <v>-2.4317548668012887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-1.2583184645092449</v>
      </c>
      <c r="N95" s="94">
        <f>'Occ T2'!F132</f>
        <v>0.13545299986726489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-2.5126316481127251</v>
      </c>
      <c r="N96" s="94">
        <f>'Occ T2'!F133</f>
        <v>-1.1331465804938947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-0.21328530936656698</v>
      </c>
      <c r="N97" s="94">
        <f>'Occ T2'!F134</f>
        <v>-1.9209549330523554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-0.70624779133970339</v>
      </c>
      <c r="N98" s="94">
        <f>'Occ T2'!F135</f>
        <v>-5.8174639866015454E-2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0.14268306067674885</v>
      </c>
      <c r="N99" s="94">
        <f>'Occ T2'!F136</f>
        <v>3.2062716248556917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-0.85276663371900963</v>
      </c>
      <c r="N100" s="94">
        <f>'Occ T2'!F137</f>
        <v>-0.36892928261665059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1.38174556833911E-2</v>
      </c>
      <c r="N101" s="94">
        <f>'Occ T2'!F138</f>
        <v>-4.7584321284520281E-2</v>
      </c>
    </row>
    <row r="102" spans="12:14" x14ac:dyDescent="0.2">
      <c r="L102" s="10" t="str">
        <f>name!D24</f>
        <v>71 Sales occupations</v>
      </c>
      <c r="M102" s="94">
        <f>'Occ T2'!D28-'Occ T2'!B28</f>
        <v>-2.8112443328027297</v>
      </c>
      <c r="N102" s="94">
        <f>'Occ T2'!F139</f>
        <v>-0.87582738487554934</v>
      </c>
    </row>
    <row r="103" spans="12:14" x14ac:dyDescent="0.2">
      <c r="L103" s="10" t="str">
        <f>name!D25</f>
        <v>72 Customer service occupations</v>
      </c>
      <c r="M103" s="94">
        <f>'Occ T2'!D29-'Occ T2'!B29</f>
        <v>0.38019931073549706</v>
      </c>
      <c r="N103" s="94">
        <f>'Occ T2'!F140</f>
        <v>1.6768672658021426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-2.2212250269606653</v>
      </c>
      <c r="N104" s="94">
        <f>'Occ T2'!F141</f>
        <v>-0.17822482361506431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0.34388205411924311</v>
      </c>
      <c r="N105" s="94">
        <f>'Occ T2'!F142</f>
        <v>1.1205837812468253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-1.6477916449142356</v>
      </c>
      <c r="N106" s="94">
        <f>'Occ T2'!F143</f>
        <v>5.2418763904466426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-3.0423164746625453</v>
      </c>
      <c r="N107" s="94">
        <f>'Occ T2'!F144</f>
        <v>-4.7158686241542966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5.1649999999998499</v>
      </c>
      <c r="N109" s="94">
        <f>'Occ T2'!F146</f>
        <v>22.942000000000064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Stoke-on-Trent and Staffordshire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4.397017355333567</v>
      </c>
      <c r="N153" s="94">
        <f>'Occ T1'!H8</f>
        <v>1.6546175956139706</v>
      </c>
    </row>
    <row r="154" spans="1:14" x14ac:dyDescent="0.2">
      <c r="L154" s="10" t="str">
        <f>name!E5</f>
        <v>Professional occupations</v>
      </c>
      <c r="M154" s="94">
        <f>'Occ T1'!D9-'Occ T1'!B9</f>
        <v>12.255802851965342</v>
      </c>
      <c r="N154" s="94">
        <f>'Occ T1'!H9</f>
        <v>12.633631154194148</v>
      </c>
    </row>
    <row r="155" spans="1:14" x14ac:dyDescent="0.2">
      <c r="L155" s="10" t="str">
        <f>name!E6</f>
        <v>Associate professional occupations</v>
      </c>
      <c r="M155" s="94">
        <f>'Occ T1'!D10-'Occ T1'!B10</f>
        <v>4.2852488450336352</v>
      </c>
      <c r="N155" s="94">
        <f>'Occ T1'!H10</f>
        <v>7.7106730998056747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-1.3878236071600512</v>
      </c>
      <c r="N156" s="94">
        <f>'Occ T1'!H11</f>
        <v>-1.1392633218740613</v>
      </c>
    </row>
    <row r="157" spans="1:14" x14ac:dyDescent="0.2">
      <c r="L157" s="10" t="str">
        <f>name!E8</f>
        <v>Skilled trades occupations</v>
      </c>
      <c r="M157" s="94">
        <f>'Occ T1'!D12-'Occ T1'!B12</f>
        <v>-4.6904832133282426</v>
      </c>
      <c r="N157" s="94">
        <f>'Occ T1'!H12</f>
        <v>-2.976823153545002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-0.69626611735886712</v>
      </c>
      <c r="N158" s="94">
        <f>'Occ T1'!H13</f>
        <v>2.7897580209545225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-2.4310450220672344</v>
      </c>
      <c r="N159" s="94">
        <f>'Occ T1'!H14</f>
        <v>0.80103988092659151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-1.8773429728414222</v>
      </c>
      <c r="N160" s="94">
        <f>'Occ T1'!H15</f>
        <v>0.94235895763176103</v>
      </c>
    </row>
    <row r="161" spans="12:14" x14ac:dyDescent="0.2">
      <c r="L161" s="10" t="str">
        <f>name!E12</f>
        <v>Elementary occupations</v>
      </c>
      <c r="M161" s="94">
        <f>'Occ T1'!D16-'Occ T1'!B16</f>
        <v>-4.6901081195767809</v>
      </c>
      <c r="N161" s="94">
        <f>'Occ T1'!H16</f>
        <v>0.52600776629234147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5.1649999999999636</v>
      </c>
      <c r="N163" s="94">
        <f>'Occ T1'!H18</f>
        <v>22.941999999999947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Stoke-on-Trent and Staffordshire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22.618188825252599</v>
      </c>
      <c r="N5" s="87">
        <f>SUM(N6:N7)</f>
        <v>23.745658910726139</v>
      </c>
      <c r="O5" s="87">
        <f t="shared" ref="O5:AL5" si="1">SUM(O6:O7)</f>
        <v>25.252784177175208</v>
      </c>
      <c r="P5" s="87">
        <f t="shared" si="1"/>
        <v>26.255847451063346</v>
      </c>
      <c r="Q5" s="87">
        <f t="shared" si="1"/>
        <v>25.808094464128335</v>
      </c>
      <c r="R5" s="87">
        <f t="shared" si="1"/>
        <v>26.820049532700928</v>
      </c>
      <c r="S5" s="87">
        <f t="shared" si="1"/>
        <v>28.311560812259621</v>
      </c>
      <c r="T5" s="87">
        <f t="shared" si="1"/>
        <v>29.182113954913035</v>
      </c>
      <c r="U5" s="87">
        <f t="shared" si="1"/>
        <v>30.105786931739672</v>
      </c>
      <c r="V5" s="87">
        <f t="shared" si="1"/>
        <v>30.303254297307699</v>
      </c>
      <c r="W5" s="87">
        <f t="shared" si="1"/>
        <v>31.217066888034495</v>
      </c>
      <c r="X5" s="87">
        <f t="shared" si="1"/>
        <v>28.254892849621807</v>
      </c>
      <c r="Y5" s="87">
        <f t="shared" si="1"/>
        <v>28.605273461136438</v>
      </c>
      <c r="Z5" s="87">
        <f t="shared" si="1"/>
        <v>28.96439457876907</v>
      </c>
      <c r="AA5" s="87">
        <f t="shared" si="1"/>
        <v>29.338546606189148</v>
      </c>
      <c r="AB5" s="87">
        <f t="shared" si="1"/>
        <v>29.660533834863109</v>
      </c>
      <c r="AC5" s="87">
        <f t="shared" si="1"/>
        <v>29.95894686421159</v>
      </c>
      <c r="AD5" s="87">
        <f t="shared" si="1"/>
        <v>30.25049498670818</v>
      </c>
      <c r="AE5" s="87">
        <f t="shared" si="1"/>
        <v>30.552045336611936</v>
      </c>
      <c r="AF5" s="87">
        <f t="shared" si="1"/>
        <v>30.859524203300104</v>
      </c>
      <c r="AG5" s="87">
        <f t="shared" si="1"/>
        <v>31.190079681335124</v>
      </c>
      <c r="AH5" s="87">
        <f t="shared" si="1"/>
        <v>31.514511369799258</v>
      </c>
      <c r="AI5" s="87">
        <f t="shared" si="1"/>
        <v>31.839789985636447</v>
      </c>
      <c r="AJ5" s="87">
        <f t="shared" si="1"/>
        <v>32.173729822086635</v>
      </c>
      <c r="AK5" s="87">
        <f t="shared" si="1"/>
        <v>32.518551382780018</v>
      </c>
      <c r="AL5" s="87">
        <f t="shared" si="1"/>
        <v>32.871684483648465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15.779767833172686</v>
      </c>
      <c r="N6" s="11">
        <v>16.553312256332241</v>
      </c>
      <c r="O6" s="11">
        <v>17.518905651854645</v>
      </c>
      <c r="P6" s="11">
        <v>18.251802302254308</v>
      </c>
      <c r="Q6" s="11">
        <v>17.190737918454523</v>
      </c>
      <c r="R6" s="11">
        <v>18.564461207307271</v>
      </c>
      <c r="S6" s="11">
        <v>20.381188863486887</v>
      </c>
      <c r="T6" s="11">
        <v>20.497901067519408</v>
      </c>
      <c r="U6" s="11">
        <v>21.520305458917601</v>
      </c>
      <c r="V6" s="11">
        <v>21.655196509733255</v>
      </c>
      <c r="W6" s="11">
        <v>22.22461695010152</v>
      </c>
      <c r="X6" s="11">
        <v>19.426259805645049</v>
      </c>
      <c r="Y6" s="11">
        <v>19.617150070154718</v>
      </c>
      <c r="Z6" s="11">
        <v>19.841375498764986</v>
      </c>
      <c r="AA6" s="11">
        <v>20.084131168966476</v>
      </c>
      <c r="AB6" s="11">
        <v>20.277129586905595</v>
      </c>
      <c r="AC6" s="11">
        <v>20.458725136303073</v>
      </c>
      <c r="AD6" s="11">
        <v>20.638979395096609</v>
      </c>
      <c r="AE6" s="11">
        <v>20.827298385797732</v>
      </c>
      <c r="AF6" s="11">
        <v>21.013269617172206</v>
      </c>
      <c r="AG6" s="11">
        <v>21.21539537692783</v>
      </c>
      <c r="AH6" s="11">
        <v>21.41121162291174</v>
      </c>
      <c r="AI6" s="11">
        <v>21.609996990418892</v>
      </c>
      <c r="AJ6" s="11">
        <v>21.813050004412172</v>
      </c>
      <c r="AK6" s="11">
        <v>22.016604769214407</v>
      </c>
      <c r="AL6" s="11">
        <v>22.226026945979044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6.8384209920799117</v>
      </c>
      <c r="N7" s="11">
        <v>7.1923466543938979</v>
      </c>
      <c r="O7" s="11">
        <v>7.7338785253205646</v>
      </c>
      <c r="P7" s="11">
        <v>8.0040451488090394</v>
      </c>
      <c r="Q7" s="11">
        <v>8.617356545673811</v>
      </c>
      <c r="R7" s="11">
        <v>8.2555883253936582</v>
      </c>
      <c r="S7" s="11">
        <v>7.9303719487727324</v>
      </c>
      <c r="T7" s="11">
        <v>8.6842128873936275</v>
      </c>
      <c r="U7" s="11">
        <v>8.5854814728220692</v>
      </c>
      <c r="V7" s="11">
        <v>8.6480577875744444</v>
      </c>
      <c r="W7" s="11">
        <v>8.9924499379329728</v>
      </c>
      <c r="X7" s="11">
        <v>8.8286330439767582</v>
      </c>
      <c r="Y7" s="11">
        <v>8.9881233909817198</v>
      </c>
      <c r="Z7" s="11">
        <v>9.1230190800040845</v>
      </c>
      <c r="AA7" s="11">
        <v>9.2544154372226721</v>
      </c>
      <c r="AB7" s="11">
        <v>9.3834042479575164</v>
      </c>
      <c r="AC7" s="11">
        <v>9.5002217279085155</v>
      </c>
      <c r="AD7" s="11">
        <v>9.6115155916115711</v>
      </c>
      <c r="AE7" s="11">
        <v>9.7247469508142039</v>
      </c>
      <c r="AF7" s="11">
        <v>9.8462545861278983</v>
      </c>
      <c r="AG7" s="11">
        <v>9.9746843044072939</v>
      </c>
      <c r="AH7" s="11">
        <v>10.103299746887517</v>
      </c>
      <c r="AI7" s="11">
        <v>10.229792995217554</v>
      </c>
      <c r="AJ7" s="11">
        <v>10.360679817674461</v>
      </c>
      <c r="AK7" s="11">
        <v>10.501946613565609</v>
      </c>
      <c r="AL7" s="11">
        <v>10.645657537669418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55.819917572534891</v>
      </c>
      <c r="N9" s="87">
        <f>SUM(N10:N13)</f>
        <v>54.549316102556972</v>
      </c>
      <c r="O9" s="87">
        <f t="shared" ref="O9:AL9" si="3">SUM(O10:O13)</f>
        <v>55.720515561775336</v>
      </c>
      <c r="P9" s="87">
        <f t="shared" si="3"/>
        <v>57.391825916199288</v>
      </c>
      <c r="Q9" s="87">
        <f t="shared" si="3"/>
        <v>56.689299256355248</v>
      </c>
      <c r="R9" s="87">
        <f t="shared" si="3"/>
        <v>56.69685821839434</v>
      </c>
      <c r="S9" s="87">
        <f t="shared" si="3"/>
        <v>62.32525820938551</v>
      </c>
      <c r="T9" s="87">
        <f t="shared" si="3"/>
        <v>62.00232335673374</v>
      </c>
      <c r="U9" s="87">
        <f t="shared" si="3"/>
        <v>64.942814997274397</v>
      </c>
      <c r="V9" s="87">
        <f t="shared" si="3"/>
        <v>65.895102882272894</v>
      </c>
      <c r="W9" s="87">
        <f t="shared" si="3"/>
        <v>68.952661070359682</v>
      </c>
      <c r="X9" s="87">
        <f t="shared" si="3"/>
        <v>70.154284437382955</v>
      </c>
      <c r="Y9" s="87">
        <f t="shared" si="3"/>
        <v>70.924935234811869</v>
      </c>
      <c r="Z9" s="87">
        <f t="shared" si="3"/>
        <v>71.853755876930592</v>
      </c>
      <c r="AA9" s="87">
        <f t="shared" si="3"/>
        <v>72.853679026713792</v>
      </c>
      <c r="AB9" s="87">
        <f t="shared" si="3"/>
        <v>73.687263399671409</v>
      </c>
      <c r="AC9" s="87">
        <f t="shared" si="3"/>
        <v>74.488965595666528</v>
      </c>
      <c r="AD9" s="87">
        <f t="shared" si="3"/>
        <v>75.268592058332203</v>
      </c>
      <c r="AE9" s="87">
        <f t="shared" si="3"/>
        <v>76.023920730881855</v>
      </c>
      <c r="AF9" s="87">
        <f t="shared" si="3"/>
        <v>76.792943451740086</v>
      </c>
      <c r="AG9" s="87">
        <f t="shared" si="3"/>
        <v>77.602137419290926</v>
      </c>
      <c r="AH9" s="87">
        <f t="shared" si="3"/>
        <v>78.408704003405674</v>
      </c>
      <c r="AI9" s="87">
        <f t="shared" si="3"/>
        <v>79.203328484108013</v>
      </c>
      <c r="AJ9" s="87">
        <f t="shared" si="3"/>
        <v>80.007017779857833</v>
      </c>
      <c r="AK9" s="87">
        <f t="shared" si="3"/>
        <v>80.809083038142319</v>
      </c>
      <c r="AL9" s="87">
        <f t="shared" si="3"/>
        <v>81.58629222455383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14.072436649119702</v>
      </c>
      <c r="N10" s="11">
        <v>12.967700593726624</v>
      </c>
      <c r="O10" s="11">
        <v>13.48555973512669</v>
      </c>
      <c r="P10" s="11">
        <v>14.100151227027609</v>
      </c>
      <c r="Q10" s="11">
        <v>14.176077963089655</v>
      </c>
      <c r="R10" s="11">
        <v>15.184919727182494</v>
      </c>
      <c r="S10" s="11">
        <v>16.359015493105307</v>
      </c>
      <c r="T10" s="11">
        <v>15.746519556409456</v>
      </c>
      <c r="U10" s="11">
        <v>17.851297243329036</v>
      </c>
      <c r="V10" s="11">
        <v>17.7706067457177</v>
      </c>
      <c r="W10" s="11">
        <v>18.689573287220991</v>
      </c>
      <c r="X10" s="11">
        <v>21.426986114688923</v>
      </c>
      <c r="Y10" s="11">
        <v>21.755820802295194</v>
      </c>
      <c r="Z10" s="11">
        <v>22.141500495824534</v>
      </c>
      <c r="AA10" s="11">
        <v>22.530143312427473</v>
      </c>
      <c r="AB10" s="11">
        <v>22.861695592133191</v>
      </c>
      <c r="AC10" s="11">
        <v>23.169609644488641</v>
      </c>
      <c r="AD10" s="11">
        <v>23.462359622081578</v>
      </c>
      <c r="AE10" s="11">
        <v>23.751624882978803</v>
      </c>
      <c r="AF10" s="11">
        <v>24.046766535778577</v>
      </c>
      <c r="AG10" s="11">
        <v>24.366563887160254</v>
      </c>
      <c r="AH10" s="11">
        <v>24.680164184146378</v>
      </c>
      <c r="AI10" s="11">
        <v>24.997531885611465</v>
      </c>
      <c r="AJ10" s="11">
        <v>25.312975596792182</v>
      </c>
      <c r="AK10" s="11">
        <v>25.634622781596949</v>
      </c>
      <c r="AL10" s="11">
        <v>25.954180257594729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14.229906871011375</v>
      </c>
      <c r="N11" s="11">
        <v>14.52507862871272</v>
      </c>
      <c r="O11" s="11">
        <v>14.946212903153484</v>
      </c>
      <c r="P11" s="11">
        <v>15.307175222145347</v>
      </c>
      <c r="Q11" s="11">
        <v>15.950655595489909</v>
      </c>
      <c r="R11" s="11">
        <v>14.985582510623903</v>
      </c>
      <c r="S11" s="11">
        <v>17.01882827005328</v>
      </c>
      <c r="T11" s="11">
        <v>17.817440835773915</v>
      </c>
      <c r="U11" s="11">
        <v>17.499967506577132</v>
      </c>
      <c r="V11" s="11">
        <v>17.946938859403133</v>
      </c>
      <c r="W11" s="11">
        <v>17.695809247065721</v>
      </c>
      <c r="X11" s="11">
        <v>16.77605351169387</v>
      </c>
      <c r="Y11" s="11">
        <v>16.927423877805882</v>
      </c>
      <c r="Z11" s="11">
        <v>17.091419976113762</v>
      </c>
      <c r="AA11" s="11">
        <v>17.282873427401036</v>
      </c>
      <c r="AB11" s="11">
        <v>17.434430409929103</v>
      </c>
      <c r="AC11" s="11">
        <v>17.575140882239531</v>
      </c>
      <c r="AD11" s="11">
        <v>17.708624089090943</v>
      </c>
      <c r="AE11" s="11">
        <v>17.815307599752675</v>
      </c>
      <c r="AF11" s="11">
        <v>17.943929296845138</v>
      </c>
      <c r="AG11" s="11">
        <v>18.070238739798345</v>
      </c>
      <c r="AH11" s="11">
        <v>18.198404503970671</v>
      </c>
      <c r="AI11" s="11">
        <v>18.325308896163197</v>
      </c>
      <c r="AJ11" s="11">
        <v>18.453566045161953</v>
      </c>
      <c r="AK11" s="11">
        <v>18.578263878606016</v>
      </c>
      <c r="AL11" s="11">
        <v>18.691030356477619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12.495114475766494</v>
      </c>
      <c r="N12" s="11">
        <v>13.204331219603201</v>
      </c>
      <c r="O12" s="11">
        <v>13.543601053954717</v>
      </c>
      <c r="P12" s="11">
        <v>13.019843146548553</v>
      </c>
      <c r="Q12" s="11">
        <v>12.164150587770711</v>
      </c>
      <c r="R12" s="11">
        <v>11.975747397710139</v>
      </c>
      <c r="S12" s="11">
        <v>12.751762800013781</v>
      </c>
      <c r="T12" s="11">
        <v>12.168094242597194</v>
      </c>
      <c r="U12" s="11">
        <v>12.223854053955947</v>
      </c>
      <c r="V12" s="11">
        <v>12.866779064056455</v>
      </c>
      <c r="W12" s="11">
        <v>13.592160174947555</v>
      </c>
      <c r="X12" s="11">
        <v>12.952688059690386</v>
      </c>
      <c r="Y12" s="11">
        <v>13.047604921391331</v>
      </c>
      <c r="Z12" s="11">
        <v>13.175446588175673</v>
      </c>
      <c r="AA12" s="11">
        <v>13.315427581687779</v>
      </c>
      <c r="AB12" s="11">
        <v>13.434184815501533</v>
      </c>
      <c r="AC12" s="11">
        <v>13.560100125026306</v>
      </c>
      <c r="AD12" s="11">
        <v>13.685382766415488</v>
      </c>
      <c r="AE12" s="11">
        <v>13.803310016973706</v>
      </c>
      <c r="AF12" s="11">
        <v>13.909072522494384</v>
      </c>
      <c r="AG12" s="11">
        <v>14.016052103428009</v>
      </c>
      <c r="AH12" s="11">
        <v>14.127778575893391</v>
      </c>
      <c r="AI12" s="11">
        <v>14.223757042873693</v>
      </c>
      <c r="AJ12" s="11">
        <v>14.321741749504815</v>
      </c>
      <c r="AK12" s="11">
        <v>14.417940672627791</v>
      </c>
      <c r="AL12" s="11">
        <v>14.507272906788396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15.022459576637328</v>
      </c>
      <c r="N13" s="11">
        <v>13.852205660514427</v>
      </c>
      <c r="O13" s="11">
        <v>13.745141869540447</v>
      </c>
      <c r="P13" s="11">
        <v>14.964656320477777</v>
      </c>
      <c r="Q13" s="11">
        <v>14.398415110004969</v>
      </c>
      <c r="R13" s="11">
        <v>14.55060858287781</v>
      </c>
      <c r="S13" s="11">
        <v>16.195651646213143</v>
      </c>
      <c r="T13" s="11">
        <v>16.270268721953176</v>
      </c>
      <c r="U13" s="11">
        <v>17.367696193412286</v>
      </c>
      <c r="V13" s="11">
        <v>17.310778213095599</v>
      </c>
      <c r="W13" s="11">
        <v>18.975118361125418</v>
      </c>
      <c r="X13" s="11">
        <v>18.998556751309781</v>
      </c>
      <c r="Y13" s="11">
        <v>19.194085633319464</v>
      </c>
      <c r="Z13" s="11">
        <v>19.445388816816621</v>
      </c>
      <c r="AA13" s="11">
        <v>19.725234705197501</v>
      </c>
      <c r="AB13" s="11">
        <v>19.956952582107583</v>
      </c>
      <c r="AC13" s="11">
        <v>20.184114943912054</v>
      </c>
      <c r="AD13" s="11">
        <v>20.412225580744188</v>
      </c>
      <c r="AE13" s="11">
        <v>20.653678231176681</v>
      </c>
      <c r="AF13" s="11">
        <v>20.893175096621995</v>
      </c>
      <c r="AG13" s="11">
        <v>21.149282688904329</v>
      </c>
      <c r="AH13" s="11">
        <v>21.402356739395234</v>
      </c>
      <c r="AI13" s="11">
        <v>21.656730659459662</v>
      </c>
      <c r="AJ13" s="11">
        <v>21.918734388398878</v>
      </c>
      <c r="AK13" s="11">
        <v>22.17825570531156</v>
      </c>
      <c r="AL13" s="11">
        <v>22.433808703693096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35.078855303688158</v>
      </c>
      <c r="N15" s="87">
        <f>SUM(N16:N20)</f>
        <v>34.251532036925397</v>
      </c>
      <c r="O15" s="87">
        <f t="shared" ref="O15:AL15" si="5">SUM(O16:O20)</f>
        <v>35.896244128458051</v>
      </c>
      <c r="P15" s="87">
        <f t="shared" si="5"/>
        <v>36.299810942126207</v>
      </c>
      <c r="Q15" s="87">
        <f t="shared" si="5"/>
        <v>36.395261161498368</v>
      </c>
      <c r="R15" s="87">
        <f t="shared" si="5"/>
        <v>37.02030126289236</v>
      </c>
      <c r="S15" s="87">
        <f t="shared" si="5"/>
        <v>38.369934023860154</v>
      </c>
      <c r="T15" s="87">
        <f t="shared" si="5"/>
        <v>39.24636065511622</v>
      </c>
      <c r="U15" s="87">
        <f t="shared" si="5"/>
        <v>39.908668786496662</v>
      </c>
      <c r="V15" s="87">
        <f t="shared" si="5"/>
        <v>40.085941941854536</v>
      </c>
      <c r="W15" s="87">
        <f t="shared" si="5"/>
        <v>41.305550107925995</v>
      </c>
      <c r="X15" s="87">
        <f t="shared" si="5"/>
        <v>42.462504836060049</v>
      </c>
      <c r="Y15" s="87">
        <f t="shared" si="5"/>
        <v>42.839570966752234</v>
      </c>
      <c r="Z15" s="87">
        <f t="shared" si="5"/>
        <v>43.351057303175416</v>
      </c>
      <c r="AA15" s="87">
        <f t="shared" si="5"/>
        <v>43.945990674977992</v>
      </c>
      <c r="AB15" s="87">
        <f t="shared" si="5"/>
        <v>44.426890815825196</v>
      </c>
      <c r="AC15" s="87">
        <f t="shared" si="5"/>
        <v>44.878931838496811</v>
      </c>
      <c r="AD15" s="87">
        <f t="shared" si="5"/>
        <v>45.309314886149082</v>
      </c>
      <c r="AE15" s="87">
        <f t="shared" si="5"/>
        <v>45.757734432453859</v>
      </c>
      <c r="AF15" s="87">
        <f t="shared" si="5"/>
        <v>46.207663390018602</v>
      </c>
      <c r="AG15" s="87">
        <f t="shared" si="5"/>
        <v>46.67086563727149</v>
      </c>
      <c r="AH15" s="87">
        <f t="shared" si="5"/>
        <v>47.120552068092792</v>
      </c>
      <c r="AI15" s="87">
        <f t="shared" si="5"/>
        <v>47.568658442586162</v>
      </c>
      <c r="AJ15" s="87">
        <f t="shared" si="5"/>
        <v>48.049390339403928</v>
      </c>
      <c r="AK15" s="87">
        <f t="shared" si="5"/>
        <v>48.530031088432793</v>
      </c>
      <c r="AL15" s="87">
        <f t="shared" si="5"/>
        <v>49.01622320773167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4.9052416286246725</v>
      </c>
      <c r="N16" s="11">
        <v>4.7232066137459121</v>
      </c>
      <c r="O16" s="11">
        <v>4.9247406818611532</v>
      </c>
      <c r="P16" s="11">
        <v>5.1294446031053038</v>
      </c>
      <c r="Q16" s="11">
        <v>4.5931299858028796</v>
      </c>
      <c r="R16" s="11">
        <v>4.6678499848945165</v>
      </c>
      <c r="S16" s="11">
        <v>5.0324513891046552</v>
      </c>
      <c r="T16" s="11">
        <v>5.4816430001110739</v>
      </c>
      <c r="U16" s="11">
        <v>5.8680935668498764</v>
      </c>
      <c r="V16" s="11">
        <v>5.4624334818522229</v>
      </c>
      <c r="W16" s="11">
        <v>5.9024442707529099</v>
      </c>
      <c r="X16" s="11">
        <v>5.32244914133316</v>
      </c>
      <c r="Y16" s="11">
        <v>5.3684157195597555</v>
      </c>
      <c r="Z16" s="11">
        <v>5.4230410894457792</v>
      </c>
      <c r="AA16" s="11">
        <v>5.478038344413223</v>
      </c>
      <c r="AB16" s="11">
        <v>5.5193508724904046</v>
      </c>
      <c r="AC16" s="11">
        <v>5.5589489019770344</v>
      </c>
      <c r="AD16" s="11">
        <v>5.5948646199046399</v>
      </c>
      <c r="AE16" s="11">
        <v>5.6315588837396051</v>
      </c>
      <c r="AF16" s="11">
        <v>5.6634542058570316</v>
      </c>
      <c r="AG16" s="11">
        <v>5.6975128011232936</v>
      </c>
      <c r="AH16" s="11">
        <v>5.7337318564188964</v>
      </c>
      <c r="AI16" s="11">
        <v>5.7687946719636471</v>
      </c>
      <c r="AJ16" s="11">
        <v>5.8047996319597175</v>
      </c>
      <c r="AK16" s="11">
        <v>5.8446812749743779</v>
      </c>
      <c r="AL16" s="11">
        <v>5.8847869518241467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5.270979592377488</v>
      </c>
      <c r="N17" s="11">
        <v>6.4970496290120758</v>
      </c>
      <c r="O17" s="11">
        <v>6.478564724558864</v>
      </c>
      <c r="P17" s="11">
        <v>6.3219230712950525</v>
      </c>
      <c r="Q17" s="11">
        <v>6.5868075354415661</v>
      </c>
      <c r="R17" s="11">
        <v>6.2544452394946584</v>
      </c>
      <c r="S17" s="11">
        <v>6.9678285599886971</v>
      </c>
      <c r="T17" s="11">
        <v>6.9744621220068286</v>
      </c>
      <c r="U17" s="11">
        <v>7.3606797288165771</v>
      </c>
      <c r="V17" s="11">
        <v>7.2561948045322175</v>
      </c>
      <c r="W17" s="11">
        <v>7.2966238408520558</v>
      </c>
      <c r="X17" s="11">
        <v>10.761426373915606</v>
      </c>
      <c r="Y17" s="11">
        <v>10.98557081188315</v>
      </c>
      <c r="Z17" s="11">
        <v>11.215911952298388</v>
      </c>
      <c r="AA17" s="11">
        <v>11.464555467659743</v>
      </c>
      <c r="AB17" s="11">
        <v>11.686270097730604</v>
      </c>
      <c r="AC17" s="11">
        <v>11.899781572503668</v>
      </c>
      <c r="AD17" s="11">
        <v>12.110620071603694</v>
      </c>
      <c r="AE17" s="11">
        <v>12.329030065344412</v>
      </c>
      <c r="AF17" s="11">
        <v>12.544074896899197</v>
      </c>
      <c r="AG17" s="11">
        <v>12.759051344940628</v>
      </c>
      <c r="AH17" s="11">
        <v>12.963815393437114</v>
      </c>
      <c r="AI17" s="11">
        <v>13.166391739421714</v>
      </c>
      <c r="AJ17" s="11">
        <v>13.387247815181041</v>
      </c>
      <c r="AK17" s="11">
        <v>13.609179598178201</v>
      </c>
      <c r="AL17" s="11">
        <v>13.829841131842937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3.4088359405175246</v>
      </c>
      <c r="N18" s="11">
        <v>3.6829211816391543</v>
      </c>
      <c r="O18" s="11">
        <v>3.7905059166785398</v>
      </c>
      <c r="P18" s="11">
        <v>3.270510434047424</v>
      </c>
      <c r="Q18" s="11">
        <v>3.3315400080407205</v>
      </c>
      <c r="R18" s="11">
        <v>3.3408855361221748</v>
      </c>
      <c r="S18" s="11">
        <v>3.6671657312808614</v>
      </c>
      <c r="T18" s="11">
        <v>3.4257939012108545</v>
      </c>
      <c r="U18" s="11">
        <v>3.5154990539498185</v>
      </c>
      <c r="V18" s="11">
        <v>3.398356123699708</v>
      </c>
      <c r="W18" s="11">
        <v>3.5890180210100664</v>
      </c>
      <c r="X18" s="11">
        <v>2.9674312823559492</v>
      </c>
      <c r="Y18" s="11">
        <v>3.0026626108682271</v>
      </c>
      <c r="Z18" s="11">
        <v>3.0406002247839825</v>
      </c>
      <c r="AA18" s="11">
        <v>3.0820744627877663</v>
      </c>
      <c r="AB18" s="11">
        <v>3.1185469434079565</v>
      </c>
      <c r="AC18" s="11">
        <v>3.1494118032264096</v>
      </c>
      <c r="AD18" s="11">
        <v>3.178579346617151</v>
      </c>
      <c r="AE18" s="11">
        <v>3.2015710325624727</v>
      </c>
      <c r="AF18" s="11">
        <v>3.2350621614428436</v>
      </c>
      <c r="AG18" s="11">
        <v>3.2611167982569631</v>
      </c>
      <c r="AH18" s="11">
        <v>3.2870906929094348</v>
      </c>
      <c r="AI18" s="11">
        <v>3.3080776770028075</v>
      </c>
      <c r="AJ18" s="11">
        <v>3.3432911379180532</v>
      </c>
      <c r="AK18" s="11">
        <v>3.366460200054155</v>
      </c>
      <c r="AL18" s="11">
        <v>3.4034912694930206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4.466499059822775</v>
      </c>
      <c r="N19" s="11">
        <v>3.8864491488676713</v>
      </c>
      <c r="O19" s="11">
        <v>4.4783837188779811</v>
      </c>
      <c r="P19" s="11">
        <v>4.993896643420233</v>
      </c>
      <c r="Q19" s="11">
        <v>4.9906333602850408</v>
      </c>
      <c r="R19" s="11">
        <v>5.5998733569864578</v>
      </c>
      <c r="S19" s="11">
        <v>5.0405501843847276</v>
      </c>
      <c r="T19" s="11">
        <v>5.40999868858857</v>
      </c>
      <c r="U19" s="11">
        <v>5.1630190717075433</v>
      </c>
      <c r="V19" s="11">
        <v>6.1468758749998509</v>
      </c>
      <c r="W19" s="11">
        <v>6.1326190011169706</v>
      </c>
      <c r="X19" s="11">
        <v>5.3533608320554524</v>
      </c>
      <c r="Y19" s="11">
        <v>5.2827902974837118</v>
      </c>
      <c r="Z19" s="11">
        <v>5.3081284005329419</v>
      </c>
      <c r="AA19" s="11">
        <v>5.3863667167869602</v>
      </c>
      <c r="AB19" s="11">
        <v>5.4475393641249754</v>
      </c>
      <c r="AC19" s="11">
        <v>5.5096636955355498</v>
      </c>
      <c r="AD19" s="11">
        <v>5.5669515797008531</v>
      </c>
      <c r="AE19" s="11">
        <v>5.6251622579112617</v>
      </c>
      <c r="AF19" s="11">
        <v>5.6852698256406633</v>
      </c>
      <c r="AG19" s="11">
        <v>5.7506655053363014</v>
      </c>
      <c r="AH19" s="11">
        <v>5.8112311762476798</v>
      </c>
      <c r="AI19" s="11">
        <v>5.8764691126312449</v>
      </c>
      <c r="AJ19" s="11">
        <v>5.9459458731117385</v>
      </c>
      <c r="AK19" s="11">
        <v>6.0117428309197747</v>
      </c>
      <c r="AL19" s="11">
        <v>6.0793115657054404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17.027299082345696</v>
      </c>
      <c r="N20" s="11">
        <v>15.461905463660582</v>
      </c>
      <c r="O20" s="11">
        <v>16.224049086481511</v>
      </c>
      <c r="P20" s="11">
        <v>16.584036190258196</v>
      </c>
      <c r="Q20" s="11">
        <v>16.89315027192816</v>
      </c>
      <c r="R20" s="11">
        <v>17.157247145394553</v>
      </c>
      <c r="S20" s="11">
        <v>17.661938159101215</v>
      </c>
      <c r="T20" s="11">
        <v>17.954462943198894</v>
      </c>
      <c r="U20" s="11">
        <v>18.001377365172853</v>
      </c>
      <c r="V20" s="11">
        <v>17.822081656770536</v>
      </c>
      <c r="W20" s="11">
        <v>18.384844974193996</v>
      </c>
      <c r="X20" s="11">
        <v>18.057837206399885</v>
      </c>
      <c r="Y20" s="11">
        <v>18.200131526957385</v>
      </c>
      <c r="Z20" s="11">
        <v>18.363375636114327</v>
      </c>
      <c r="AA20" s="11">
        <v>18.534955683330299</v>
      </c>
      <c r="AB20" s="11">
        <v>18.655183538071256</v>
      </c>
      <c r="AC20" s="11">
        <v>18.761125865254147</v>
      </c>
      <c r="AD20" s="11">
        <v>18.858299268322739</v>
      </c>
      <c r="AE20" s="11">
        <v>18.970412192896102</v>
      </c>
      <c r="AF20" s="11">
        <v>19.079802300178866</v>
      </c>
      <c r="AG20" s="11">
        <v>19.202519187614303</v>
      </c>
      <c r="AH20" s="11">
        <v>19.324682949079662</v>
      </c>
      <c r="AI20" s="11">
        <v>19.448925241566752</v>
      </c>
      <c r="AJ20" s="11">
        <v>19.568105881233372</v>
      </c>
      <c r="AK20" s="11">
        <v>19.697967184306282</v>
      </c>
      <c r="AL20" s="11">
        <v>19.818792288866131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37.940523621569291</v>
      </c>
      <c r="N22" s="87">
        <f>SUM(N23:N24)</f>
        <v>37.040784188605009</v>
      </c>
      <c r="O22" s="87">
        <f t="shared" ref="O22:AL22" si="7">SUM(O23:O24)</f>
        <v>38.366615647986542</v>
      </c>
      <c r="P22" s="87">
        <f t="shared" si="7"/>
        <v>37.403698498831375</v>
      </c>
      <c r="Q22" s="87">
        <f t="shared" si="7"/>
        <v>37.541370419327286</v>
      </c>
      <c r="R22" s="87">
        <f t="shared" si="7"/>
        <v>38.749505850935087</v>
      </c>
      <c r="S22" s="87">
        <f t="shared" si="7"/>
        <v>38.464425153651646</v>
      </c>
      <c r="T22" s="87">
        <f t="shared" si="7"/>
        <v>39.331740868292876</v>
      </c>
      <c r="U22" s="87">
        <f t="shared" si="7"/>
        <v>38.8113221799141</v>
      </c>
      <c r="V22" s="87">
        <f t="shared" si="7"/>
        <v>36.263385894427444</v>
      </c>
      <c r="W22" s="87">
        <f t="shared" si="7"/>
        <v>37.361682243775036</v>
      </c>
      <c r="X22" s="87">
        <f t="shared" si="7"/>
        <v>38.38090932929822</v>
      </c>
      <c r="Y22" s="87">
        <f t="shared" si="7"/>
        <v>38.470370168833441</v>
      </c>
      <c r="Z22" s="87">
        <f t="shared" si="7"/>
        <v>38.519266361224759</v>
      </c>
      <c r="AA22" s="87">
        <f t="shared" si="7"/>
        <v>38.569758445497271</v>
      </c>
      <c r="AB22" s="87">
        <f t="shared" si="7"/>
        <v>38.501841322201628</v>
      </c>
      <c r="AC22" s="87">
        <f t="shared" si="7"/>
        <v>38.350786561609745</v>
      </c>
      <c r="AD22" s="87">
        <f t="shared" si="7"/>
        <v>38.171636345132015</v>
      </c>
      <c r="AE22" s="87">
        <f t="shared" si="7"/>
        <v>37.956776840899998</v>
      </c>
      <c r="AF22" s="87">
        <f t="shared" si="7"/>
        <v>37.726122765638259</v>
      </c>
      <c r="AG22" s="87">
        <f t="shared" si="7"/>
        <v>37.513338991259801</v>
      </c>
      <c r="AH22" s="87">
        <f t="shared" si="7"/>
        <v>37.277417583116986</v>
      </c>
      <c r="AI22" s="87">
        <f t="shared" si="7"/>
        <v>37.038601573977822</v>
      </c>
      <c r="AJ22" s="87">
        <f t="shared" si="7"/>
        <v>36.746518587795691</v>
      </c>
      <c r="AK22" s="87">
        <f t="shared" si="7"/>
        <v>36.463271547784885</v>
      </c>
      <c r="AL22" s="87">
        <f t="shared" si="7"/>
        <v>36.222418921900974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29.492314264259292</v>
      </c>
      <c r="N23" s="11">
        <v>29.397136762396087</v>
      </c>
      <c r="O23" s="11">
        <v>30.740043860992955</v>
      </c>
      <c r="P23" s="11">
        <v>29.68657029062355</v>
      </c>
      <c r="Q23" s="11">
        <v>29.972091486628251</v>
      </c>
      <c r="R23" s="11">
        <v>31.537528147630024</v>
      </c>
      <c r="S23" s="11">
        <v>31.33707765671636</v>
      </c>
      <c r="T23" s="11">
        <v>31.857224450879222</v>
      </c>
      <c r="U23" s="11">
        <v>31.337683228878166</v>
      </c>
      <c r="V23" s="11">
        <v>29.864930269681761</v>
      </c>
      <c r="W23" s="11">
        <v>31.104265508098269</v>
      </c>
      <c r="X23" s="11">
        <v>32.137013592464115</v>
      </c>
      <c r="Y23" s="11">
        <v>32.288426808883067</v>
      </c>
      <c r="Z23" s="11">
        <v>32.429249132309053</v>
      </c>
      <c r="AA23" s="11">
        <v>32.57629518823633</v>
      </c>
      <c r="AB23" s="11">
        <v>32.64349755085226</v>
      </c>
      <c r="AC23" s="11">
        <v>32.674275171496227</v>
      </c>
      <c r="AD23" s="11">
        <v>32.663551461372869</v>
      </c>
      <c r="AE23" s="11">
        <v>32.638713930753035</v>
      </c>
      <c r="AF23" s="11">
        <v>32.61481173534559</v>
      </c>
      <c r="AG23" s="11">
        <v>32.614155917267659</v>
      </c>
      <c r="AH23" s="11">
        <v>32.600694973428226</v>
      </c>
      <c r="AI23" s="11">
        <v>32.567484063593064</v>
      </c>
      <c r="AJ23" s="11">
        <v>32.526953912142709</v>
      </c>
      <c r="AK23" s="11">
        <v>32.469628396786419</v>
      </c>
      <c r="AL23" s="11">
        <v>32.396757053025496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8.448209357309997</v>
      </c>
      <c r="N24" s="11">
        <v>7.6436474262089211</v>
      </c>
      <c r="O24" s="11">
        <v>7.6265717869935887</v>
      </c>
      <c r="P24" s="11">
        <v>7.7171282082078214</v>
      </c>
      <c r="Q24" s="11">
        <v>7.569278932699036</v>
      </c>
      <c r="R24" s="11">
        <v>7.2119777033050649</v>
      </c>
      <c r="S24" s="11">
        <v>7.1273474969352844</v>
      </c>
      <c r="T24" s="11">
        <v>7.4745164174136525</v>
      </c>
      <c r="U24" s="11">
        <v>7.4736389510359302</v>
      </c>
      <c r="V24" s="11">
        <v>6.3984556247456794</v>
      </c>
      <c r="W24" s="11">
        <v>6.2574167356767658</v>
      </c>
      <c r="X24" s="11">
        <v>6.2438957368341086</v>
      </c>
      <c r="Y24" s="11">
        <v>6.1819433599503748</v>
      </c>
      <c r="Z24" s="11">
        <v>6.0900172289157082</v>
      </c>
      <c r="AA24" s="11">
        <v>5.9934632572609443</v>
      </c>
      <c r="AB24" s="11">
        <v>5.8583437713493689</v>
      </c>
      <c r="AC24" s="11">
        <v>5.6765113901135207</v>
      </c>
      <c r="AD24" s="11">
        <v>5.5080848837591425</v>
      </c>
      <c r="AE24" s="11">
        <v>5.3180629101469634</v>
      </c>
      <c r="AF24" s="11">
        <v>5.1113110302926685</v>
      </c>
      <c r="AG24" s="11">
        <v>4.8991830739921429</v>
      </c>
      <c r="AH24" s="11">
        <v>4.6767226096887615</v>
      </c>
      <c r="AI24" s="11">
        <v>4.4711175103847607</v>
      </c>
      <c r="AJ24" s="11">
        <v>4.2195646756529825</v>
      </c>
      <c r="AK24" s="11">
        <v>3.9936431509984627</v>
      </c>
      <c r="AL24" s="11">
        <v>3.8256618688754771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39.693429243516142</v>
      </c>
      <c r="N26" s="87">
        <f>SUM(N27:N30)</f>
        <v>35.393074690691499</v>
      </c>
      <c r="O26" s="87">
        <f t="shared" ref="O26:AL26" si="9">SUM(O27:O30)</f>
        <v>37.094373343251867</v>
      </c>
      <c r="P26" s="87">
        <f t="shared" si="9"/>
        <v>38.459124921931995</v>
      </c>
      <c r="Q26" s="87">
        <f t="shared" si="9"/>
        <v>36.833485286912754</v>
      </c>
      <c r="R26" s="87">
        <f>SUM(R27:R30)</f>
        <v>39.391459756488722</v>
      </c>
      <c r="S26" s="87">
        <f t="shared" si="9"/>
        <v>37.65196838308826</v>
      </c>
      <c r="T26" s="87">
        <f t="shared" si="9"/>
        <v>37.162042616238715</v>
      </c>
      <c r="U26" s="87">
        <f t="shared" si="9"/>
        <v>40.950513294591808</v>
      </c>
      <c r="V26" s="87">
        <f t="shared" si="9"/>
        <v>40.735301881985265</v>
      </c>
      <c r="W26" s="87">
        <f t="shared" si="9"/>
        <v>34.700976543160479</v>
      </c>
      <c r="X26" s="87">
        <f t="shared" si="9"/>
        <v>35.125677216646466</v>
      </c>
      <c r="Y26" s="87">
        <f t="shared" si="9"/>
        <v>34.957448686872624</v>
      </c>
      <c r="Z26" s="87">
        <f t="shared" si="9"/>
        <v>34.755206395847068</v>
      </c>
      <c r="AA26" s="87">
        <f t="shared" si="9"/>
        <v>34.557193676438438</v>
      </c>
      <c r="AB26" s="87">
        <f t="shared" si="9"/>
        <v>34.305121141200061</v>
      </c>
      <c r="AC26" s="87">
        <f t="shared" si="9"/>
        <v>34.036642973125275</v>
      </c>
      <c r="AD26" s="87">
        <f t="shared" si="9"/>
        <v>33.757684579782833</v>
      </c>
      <c r="AE26" s="87">
        <f t="shared" si="9"/>
        <v>33.492804931562745</v>
      </c>
      <c r="AF26" s="87">
        <f t="shared" si="9"/>
        <v>33.223732772081469</v>
      </c>
      <c r="AG26" s="87">
        <f t="shared" si="9"/>
        <v>32.972812677049248</v>
      </c>
      <c r="AH26" s="87">
        <f t="shared" si="9"/>
        <v>32.715745546129639</v>
      </c>
      <c r="AI26" s="87">
        <f t="shared" si="9"/>
        <v>32.467245994719484</v>
      </c>
      <c r="AJ26" s="87">
        <f t="shared" si="9"/>
        <v>32.220610924932657</v>
      </c>
      <c r="AK26" s="87">
        <f t="shared" si="9"/>
        <v>31.973970633157165</v>
      </c>
      <c r="AL26" s="87">
        <f t="shared" si="9"/>
        <v>31.724153389615477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5.254941446467952</v>
      </c>
      <c r="N27" s="11">
        <v>3.8402490834738185</v>
      </c>
      <c r="O27" s="11">
        <v>4.7273832984856039</v>
      </c>
      <c r="P27" s="11">
        <v>4.4770766426941719</v>
      </c>
      <c r="Q27" s="11">
        <v>4.05484917456553</v>
      </c>
      <c r="R27" s="11">
        <v>4.8333354534394397</v>
      </c>
      <c r="S27" s="11">
        <v>4.2200915137118988</v>
      </c>
      <c r="T27" s="11">
        <v>3.4882009781927308</v>
      </c>
      <c r="U27" s="11">
        <v>4.9310288832467775</v>
      </c>
      <c r="V27" s="11">
        <v>4.3559815712033876</v>
      </c>
      <c r="W27" s="11">
        <v>3.5750169889301948</v>
      </c>
      <c r="X27" s="11">
        <v>3.4053292868193261</v>
      </c>
      <c r="Y27" s="11">
        <v>3.4298036817668915</v>
      </c>
      <c r="Z27" s="11">
        <v>3.4754462429036854</v>
      </c>
      <c r="AA27" s="11">
        <v>3.5202985927091741</v>
      </c>
      <c r="AB27" s="11">
        <v>3.5410679812465191</v>
      </c>
      <c r="AC27" s="11">
        <v>3.5585697151640203</v>
      </c>
      <c r="AD27" s="11">
        <v>3.5760230192155116</v>
      </c>
      <c r="AE27" s="11">
        <v>3.5921664351773863</v>
      </c>
      <c r="AF27" s="11">
        <v>3.6086827149255107</v>
      </c>
      <c r="AG27" s="11">
        <v>3.6254224738495537</v>
      </c>
      <c r="AH27" s="11">
        <v>3.6433326760120961</v>
      </c>
      <c r="AI27" s="11">
        <v>3.6607075859131362</v>
      </c>
      <c r="AJ27" s="11">
        <v>3.677867663761444</v>
      </c>
      <c r="AK27" s="11">
        <v>3.6945572949026908</v>
      </c>
      <c r="AL27" s="11">
        <v>3.7104699887974597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15.051151376003393</v>
      </c>
      <c r="N28" s="11">
        <v>14.981345048215656</v>
      </c>
      <c r="O28" s="11">
        <v>14.913321105764039</v>
      </c>
      <c r="P28" s="11">
        <v>15.735232226085012</v>
      </c>
      <c r="Q28" s="11">
        <v>15.749436920240603</v>
      </c>
      <c r="R28" s="11">
        <v>16.774065318941872</v>
      </c>
      <c r="S28" s="11">
        <v>15.866918476798714</v>
      </c>
      <c r="T28" s="11">
        <v>15.495693959329667</v>
      </c>
      <c r="U28" s="11">
        <v>16.593117321450087</v>
      </c>
      <c r="V28" s="11">
        <v>17.045814686708606</v>
      </c>
      <c r="W28" s="11">
        <v>14.261433670829147</v>
      </c>
      <c r="X28" s="11">
        <v>14.388790000657236</v>
      </c>
      <c r="Y28" s="11">
        <v>14.328366211541619</v>
      </c>
      <c r="Z28" s="11">
        <v>14.286381793750902</v>
      </c>
      <c r="AA28" s="11">
        <v>14.233294437647276</v>
      </c>
      <c r="AB28" s="11">
        <v>14.145982255351404</v>
      </c>
      <c r="AC28" s="11">
        <v>14.044025148659227</v>
      </c>
      <c r="AD28" s="11">
        <v>13.935677130307623</v>
      </c>
      <c r="AE28" s="11">
        <v>13.823843197127232</v>
      </c>
      <c r="AF28" s="11">
        <v>13.710376369997462</v>
      </c>
      <c r="AG28" s="11">
        <v>13.611468000362445</v>
      </c>
      <c r="AH28" s="11">
        <v>13.511010498489673</v>
      </c>
      <c r="AI28" s="11">
        <v>13.41804315922348</v>
      </c>
      <c r="AJ28" s="11">
        <v>13.323223828468919</v>
      </c>
      <c r="AK28" s="11">
        <v>13.226489842524868</v>
      </c>
      <c r="AL28" s="11">
        <v>13.128287090335252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13.28829176284809</v>
      </c>
      <c r="N29" s="11">
        <v>11.089716637624743</v>
      </c>
      <c r="O29" s="11">
        <v>11.158922270046787</v>
      </c>
      <c r="P29" s="11">
        <v>12.043121615579761</v>
      </c>
      <c r="Q29" s="11">
        <v>10.626482588901331</v>
      </c>
      <c r="R29" s="11">
        <v>11.557252695510497</v>
      </c>
      <c r="S29" s="11">
        <v>11.207022017847732</v>
      </c>
      <c r="T29" s="11">
        <v>11.523967838414759</v>
      </c>
      <c r="U29" s="11">
        <v>13.535967738966908</v>
      </c>
      <c r="V29" s="11">
        <v>13.834654228150832</v>
      </c>
      <c r="W29" s="11">
        <v>11.34396738614393</v>
      </c>
      <c r="X29" s="11">
        <v>11.565273842995182</v>
      </c>
      <c r="Y29" s="11">
        <v>11.426067155577929</v>
      </c>
      <c r="Z29" s="11">
        <v>11.255753602808952</v>
      </c>
      <c r="AA29" s="11">
        <v>11.112799304521818</v>
      </c>
      <c r="AB29" s="11">
        <v>10.974162631519405</v>
      </c>
      <c r="AC29" s="11">
        <v>10.820233196030783</v>
      </c>
      <c r="AD29" s="11">
        <v>10.661337185188096</v>
      </c>
      <c r="AE29" s="11">
        <v>10.514656506514847</v>
      </c>
      <c r="AF29" s="11">
        <v>10.361543047631384</v>
      </c>
      <c r="AG29" s="11">
        <v>10.207721352064636</v>
      </c>
      <c r="AH29" s="11">
        <v>10.049361551960187</v>
      </c>
      <c r="AI29" s="11">
        <v>9.8932341393835159</v>
      </c>
      <c r="AJ29" s="11">
        <v>9.7390094836222634</v>
      </c>
      <c r="AK29" s="11">
        <v>9.5820520112365486</v>
      </c>
      <c r="AL29" s="11">
        <v>9.4230124530915749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6.0990446581967106</v>
      </c>
      <c r="N30" s="11">
        <v>5.481763921377282</v>
      </c>
      <c r="O30" s="11">
        <v>6.2947466689554359</v>
      </c>
      <c r="P30" s="11">
        <v>6.2036944375730565</v>
      </c>
      <c r="Q30" s="11">
        <v>6.4027166032052891</v>
      </c>
      <c r="R30" s="11">
        <v>6.2268062885969115</v>
      </c>
      <c r="S30" s="11">
        <v>6.3579363747299142</v>
      </c>
      <c r="T30" s="11">
        <v>6.6541798403015608</v>
      </c>
      <c r="U30" s="11">
        <v>5.8903993509280328</v>
      </c>
      <c r="V30" s="11">
        <v>5.4988513959224417</v>
      </c>
      <c r="W30" s="11">
        <v>5.5205584972572082</v>
      </c>
      <c r="X30" s="11">
        <v>5.7662840861747178</v>
      </c>
      <c r="Y30" s="11">
        <v>5.7732116379861802</v>
      </c>
      <c r="Z30" s="11">
        <v>5.7376247563835259</v>
      </c>
      <c r="AA30" s="11">
        <v>5.6908013415601726</v>
      </c>
      <c r="AB30" s="11">
        <v>5.6439082730827339</v>
      </c>
      <c r="AC30" s="11">
        <v>5.6138149132712467</v>
      </c>
      <c r="AD30" s="11">
        <v>5.5846472450716043</v>
      </c>
      <c r="AE30" s="11">
        <v>5.5621387927432817</v>
      </c>
      <c r="AF30" s="11">
        <v>5.5431306395271145</v>
      </c>
      <c r="AG30" s="11">
        <v>5.5282008507726159</v>
      </c>
      <c r="AH30" s="11">
        <v>5.5120408196676784</v>
      </c>
      <c r="AI30" s="11">
        <v>5.4952611101993503</v>
      </c>
      <c r="AJ30" s="11">
        <v>5.4805099490800266</v>
      </c>
      <c r="AK30" s="11">
        <v>5.4708714844930579</v>
      </c>
      <c r="AL30" s="11">
        <v>5.4623838573911927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34.54840079557804</v>
      </c>
      <c r="N32" s="87">
        <f t="shared" si="10"/>
        <v>32.477955804321915</v>
      </c>
      <c r="O32" s="87">
        <f t="shared" si="10"/>
        <v>33.172345285062917</v>
      </c>
      <c r="P32" s="87">
        <f t="shared" si="10"/>
        <v>33.225583977473384</v>
      </c>
      <c r="Q32" s="87">
        <f t="shared" si="10"/>
        <v>33.620298857967427</v>
      </c>
      <c r="R32" s="87">
        <f t="shared" si="10"/>
        <v>33.683341347970128</v>
      </c>
      <c r="S32" s="87">
        <f t="shared" si="10"/>
        <v>36.456529461934231</v>
      </c>
      <c r="T32" s="87">
        <f t="shared" si="10"/>
        <v>36.445257816762492</v>
      </c>
      <c r="U32" s="87">
        <f t="shared" si="10"/>
        <v>34.637929089854602</v>
      </c>
      <c r="V32" s="87">
        <f t="shared" si="10"/>
        <v>34.474163460609681</v>
      </c>
      <c r="W32" s="87">
        <f t="shared" si="10"/>
        <v>32.987075230611261</v>
      </c>
      <c r="X32" s="87">
        <f t="shared" si="10"/>
        <v>32.482294344716884</v>
      </c>
      <c r="Y32" s="87">
        <f t="shared" si="10"/>
        <v>32.737745901891721</v>
      </c>
      <c r="Z32" s="87">
        <f t="shared" si="10"/>
        <v>33.023449361632835</v>
      </c>
      <c r="AA32" s="87">
        <f t="shared" si="10"/>
        <v>33.340531781056356</v>
      </c>
      <c r="AB32" s="87">
        <f t="shared" si="10"/>
        <v>33.580971590451</v>
      </c>
      <c r="AC32" s="87">
        <f t="shared" si="10"/>
        <v>33.80489066094119</v>
      </c>
      <c r="AD32" s="87">
        <f t="shared" si="10"/>
        <v>34.015966826906336</v>
      </c>
      <c r="AE32" s="87">
        <f t="shared" ref="AE32" si="11">SUM(AE33:AE35)</f>
        <v>34.239112256059379</v>
      </c>
      <c r="AF32" s="87">
        <f t="shared" ref="AF32" si="12">SUM(AF33:AF35)</f>
        <v>34.450245488552383</v>
      </c>
      <c r="AG32" s="87">
        <f t="shared" ref="AG32" si="13">SUM(AG33:AG35)</f>
        <v>34.658420729825082</v>
      </c>
      <c r="AH32" s="87">
        <f t="shared" ref="AH32" si="14">SUM(AH33:AH35)</f>
        <v>34.876293644081798</v>
      </c>
      <c r="AI32" s="87">
        <f t="shared" ref="AI32" si="15">SUM(AI33:AI35)</f>
        <v>35.090677167675643</v>
      </c>
      <c r="AJ32" s="87">
        <f t="shared" ref="AJ32" si="16">SUM(AJ33:AJ35)</f>
        <v>35.31806957962651</v>
      </c>
      <c r="AK32" s="87">
        <f t="shared" ref="AK32" si="17">SUM(AK33:AK35)</f>
        <v>35.550024947979495</v>
      </c>
      <c r="AL32" s="87">
        <f t="shared" ref="AL32" si="18">SUM(AL33:AL35)</f>
        <v>35.776833251565783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27.789591327238401</v>
      </c>
      <c r="N33" s="11">
        <v>25.343092973964289</v>
      </c>
      <c r="O33" s="11">
        <v>26.002077435662518</v>
      </c>
      <c r="P33" s="11">
        <v>25.922884600063025</v>
      </c>
      <c r="Q33" s="11">
        <v>27.220422834151112</v>
      </c>
      <c r="R33" s="11">
        <v>26.024487536085122</v>
      </c>
      <c r="S33" s="11">
        <v>28.546816907644111</v>
      </c>
      <c r="T33" s="11">
        <v>28.391909010110847</v>
      </c>
      <c r="U33" s="11">
        <v>27.540486753132036</v>
      </c>
      <c r="V33" s="11">
        <v>27.09332199283201</v>
      </c>
      <c r="W33" s="11">
        <v>26.167170596761871</v>
      </c>
      <c r="X33" s="11">
        <v>26.221624372374155</v>
      </c>
      <c r="Y33" s="11">
        <v>26.453482830720738</v>
      </c>
      <c r="Z33" s="11">
        <v>26.715910341872242</v>
      </c>
      <c r="AA33" s="11">
        <v>27.006824311165733</v>
      </c>
      <c r="AB33" s="11">
        <v>27.234132595136405</v>
      </c>
      <c r="AC33" s="11">
        <v>27.447294380398752</v>
      </c>
      <c r="AD33" s="11">
        <v>27.651945666944751</v>
      </c>
      <c r="AE33" s="11">
        <v>27.870775384685036</v>
      </c>
      <c r="AF33" s="11">
        <v>28.079110611073055</v>
      </c>
      <c r="AG33" s="11">
        <v>28.28282343415859</v>
      </c>
      <c r="AH33" s="11">
        <v>28.495254734942286</v>
      </c>
      <c r="AI33" s="11">
        <v>28.705821062322389</v>
      </c>
      <c r="AJ33" s="11">
        <v>28.930233842540414</v>
      </c>
      <c r="AK33" s="11">
        <v>29.155845493743691</v>
      </c>
      <c r="AL33" s="11">
        <v>29.373442221617562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6.2651541878571546</v>
      </c>
      <c r="N34" s="11">
        <v>6.8058825898226667</v>
      </c>
      <c r="O34" s="11">
        <v>6.8246286628887649</v>
      </c>
      <c r="P34" s="11">
        <v>7.0026135850380662</v>
      </c>
      <c r="Q34" s="11">
        <v>6.0574675431775455</v>
      </c>
      <c r="R34" s="11">
        <v>7.349019005678449</v>
      </c>
      <c r="S34" s="11">
        <v>7.640411712320911</v>
      </c>
      <c r="T34" s="11">
        <v>7.7717635502274334</v>
      </c>
      <c r="U34" s="11">
        <v>6.7955993746560024</v>
      </c>
      <c r="V34" s="11">
        <v>7.1122458102282815</v>
      </c>
      <c r="W34" s="11">
        <v>6.4962523719594394</v>
      </c>
      <c r="X34" s="11">
        <v>6.0217907050087236</v>
      </c>
      <c r="Y34" s="11">
        <v>6.0423782345151444</v>
      </c>
      <c r="Z34" s="11">
        <v>6.0625809189209239</v>
      </c>
      <c r="AA34" s="11">
        <v>6.0854568771787321</v>
      </c>
      <c r="AB34" s="11">
        <v>6.0953219056000298</v>
      </c>
      <c r="AC34" s="11">
        <v>6.1035339500789343</v>
      </c>
      <c r="AD34" s="11">
        <v>6.1075585886932133</v>
      </c>
      <c r="AE34" s="11">
        <v>6.1099434210728143</v>
      </c>
      <c r="AF34" s="11">
        <v>6.1096958816305715</v>
      </c>
      <c r="AG34" s="11">
        <v>6.1117646251829001</v>
      </c>
      <c r="AH34" s="11">
        <v>6.1148433717590542</v>
      </c>
      <c r="AI34" s="11">
        <v>6.1167281000699338</v>
      </c>
      <c r="AJ34" s="11">
        <v>6.1167036236578118</v>
      </c>
      <c r="AK34" s="11">
        <v>6.1210562978905818</v>
      </c>
      <c r="AL34" s="11">
        <v>6.1273230893427888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0.49365528048248453</v>
      </c>
      <c r="N35" s="11">
        <v>0.32898024053495795</v>
      </c>
      <c r="O35" s="11">
        <v>0.34563918651163067</v>
      </c>
      <c r="P35" s="11">
        <v>0.30008579237229654</v>
      </c>
      <c r="Q35" s="11">
        <v>0.34240848063876655</v>
      </c>
      <c r="R35" s="11">
        <v>0.30983480620656095</v>
      </c>
      <c r="S35" s="11">
        <v>0.26930084196921</v>
      </c>
      <c r="T35" s="11">
        <v>0.2815852564242104</v>
      </c>
      <c r="U35" s="11">
        <v>0.30184296206656874</v>
      </c>
      <c r="V35" s="11">
        <v>0.26859565754938836</v>
      </c>
      <c r="W35" s="11">
        <v>0.32365226188995205</v>
      </c>
      <c r="X35" s="11">
        <v>0.23887926733400619</v>
      </c>
      <c r="Y35" s="11">
        <v>0.24188483665583257</v>
      </c>
      <c r="Z35" s="11">
        <v>0.24495810083966996</v>
      </c>
      <c r="AA35" s="11">
        <v>0.24825059271189281</v>
      </c>
      <c r="AB35" s="11">
        <v>0.2515170897145646</v>
      </c>
      <c r="AC35" s="11">
        <v>0.2540623304635074</v>
      </c>
      <c r="AD35" s="11">
        <v>0.25646257126837152</v>
      </c>
      <c r="AE35" s="11">
        <v>0.25839345030152494</v>
      </c>
      <c r="AF35" s="11">
        <v>0.26143899584875846</v>
      </c>
      <c r="AG35" s="11">
        <v>0.26383267048359621</v>
      </c>
      <c r="AH35" s="11">
        <v>0.26619553738045326</v>
      </c>
      <c r="AI35" s="11">
        <v>0.26812800528332542</v>
      </c>
      <c r="AJ35" s="11">
        <v>0.27113211342828525</v>
      </c>
      <c r="AK35" s="11">
        <v>0.27312315634521966</v>
      </c>
      <c r="AL35" s="11">
        <v>0.27606794060543177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24.197397302279278</v>
      </c>
      <c r="N37" s="87">
        <f t="shared" ref="N37:AL37" si="19">SUM(N38:N39)</f>
        <v>24.808828267714194</v>
      </c>
      <c r="O37" s="87">
        <f t="shared" si="19"/>
        <v>26.948088529199495</v>
      </c>
      <c r="P37" s="87">
        <f t="shared" si="19"/>
        <v>26.502906139924256</v>
      </c>
      <c r="Q37" s="87">
        <f t="shared" si="19"/>
        <v>27.362460457206694</v>
      </c>
      <c r="R37" s="87">
        <f t="shared" si="19"/>
        <v>26.080133781778322</v>
      </c>
      <c r="S37" s="87">
        <f t="shared" si="19"/>
        <v>26.280769198771608</v>
      </c>
      <c r="T37" s="87">
        <f t="shared" si="19"/>
        <v>26.391230920119334</v>
      </c>
      <c r="U37" s="87">
        <f t="shared" si="19"/>
        <v>25.506417925565714</v>
      </c>
      <c r="V37" s="87">
        <f t="shared" si="19"/>
        <v>23.957119731094938</v>
      </c>
      <c r="W37" s="87">
        <f t="shared" si="19"/>
        <v>23.649088759711088</v>
      </c>
      <c r="X37" s="87">
        <f t="shared" si="19"/>
        <v>23.697473904857056</v>
      </c>
      <c r="Y37" s="87">
        <f t="shared" si="19"/>
        <v>23.824190148272805</v>
      </c>
      <c r="Z37" s="87">
        <f t="shared" si="19"/>
        <v>23.950844149504832</v>
      </c>
      <c r="AA37" s="87">
        <f t="shared" si="19"/>
        <v>24.07166978080722</v>
      </c>
      <c r="AB37" s="87">
        <f t="shared" si="19"/>
        <v>24.12180898547529</v>
      </c>
      <c r="AC37" s="87">
        <f t="shared" si="19"/>
        <v>24.150921104932443</v>
      </c>
      <c r="AD37" s="87">
        <f t="shared" si="19"/>
        <v>24.170718035811291</v>
      </c>
      <c r="AE37" s="87">
        <f t="shared" si="19"/>
        <v>24.194431508524648</v>
      </c>
      <c r="AF37" s="87">
        <f t="shared" si="19"/>
        <v>24.219670498688345</v>
      </c>
      <c r="AG37" s="87">
        <f t="shared" si="19"/>
        <v>24.250878681682906</v>
      </c>
      <c r="AH37" s="87">
        <f t="shared" si="19"/>
        <v>24.304971810117685</v>
      </c>
      <c r="AI37" s="87">
        <f t="shared" si="19"/>
        <v>24.350842851703153</v>
      </c>
      <c r="AJ37" s="87">
        <f t="shared" si="19"/>
        <v>24.397518797252491</v>
      </c>
      <c r="AK37" s="87">
        <f t="shared" si="19"/>
        <v>24.431455351085237</v>
      </c>
      <c r="AL37" s="87">
        <f t="shared" si="19"/>
        <v>24.450128640637679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19.15964139897617</v>
      </c>
      <c r="N38" s="11">
        <v>19.812143635174323</v>
      </c>
      <c r="O38" s="11">
        <v>21.719467739238517</v>
      </c>
      <c r="P38" s="11">
        <v>21.230358052547956</v>
      </c>
      <c r="Q38" s="11">
        <v>22.339007325382997</v>
      </c>
      <c r="R38" s="11">
        <v>20.638352412372075</v>
      </c>
      <c r="S38" s="11">
        <v>20.810880070259724</v>
      </c>
      <c r="T38" s="11">
        <v>20.528271853099007</v>
      </c>
      <c r="U38" s="11">
        <v>19.568467434695709</v>
      </c>
      <c r="V38" s="11">
        <v>18.251367900572461</v>
      </c>
      <c r="W38" s="11">
        <v>17.827108079569346</v>
      </c>
      <c r="X38" s="11">
        <v>17.458484657219017</v>
      </c>
      <c r="Y38" s="11">
        <v>17.470808689411502</v>
      </c>
      <c r="Z38" s="11">
        <v>17.492536475870686</v>
      </c>
      <c r="AA38" s="11">
        <v>17.511894721035013</v>
      </c>
      <c r="AB38" s="11">
        <v>17.477608234862515</v>
      </c>
      <c r="AC38" s="11">
        <v>17.428204117751282</v>
      </c>
      <c r="AD38" s="11">
        <v>17.368433215697507</v>
      </c>
      <c r="AE38" s="11">
        <v>17.308251194771987</v>
      </c>
      <c r="AF38" s="11">
        <v>17.248118878164263</v>
      </c>
      <c r="AG38" s="11">
        <v>17.190276302648719</v>
      </c>
      <c r="AH38" s="11">
        <v>17.159382405428403</v>
      </c>
      <c r="AI38" s="11">
        <v>17.121006704639342</v>
      </c>
      <c r="AJ38" s="11">
        <v>17.078482965910307</v>
      </c>
      <c r="AK38" s="11">
        <v>17.023522501811506</v>
      </c>
      <c r="AL38" s="11">
        <v>16.951280694693796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5.0377559033031076</v>
      </c>
      <c r="N39" s="11">
        <v>4.9966846325398704</v>
      </c>
      <c r="O39" s="11">
        <v>5.2286207899609769</v>
      </c>
      <c r="P39" s="11">
        <v>5.2725480873762995</v>
      </c>
      <c r="Q39" s="11">
        <v>5.0234531318236968</v>
      </c>
      <c r="R39" s="11">
        <v>5.4417813694062449</v>
      </c>
      <c r="S39" s="11">
        <v>5.4698891285118858</v>
      </c>
      <c r="T39" s="11">
        <v>5.862959067020328</v>
      </c>
      <c r="U39" s="11">
        <v>5.9379504908700067</v>
      </c>
      <c r="V39" s="11">
        <v>5.7057518305224777</v>
      </c>
      <c r="W39" s="11">
        <v>5.821980680141742</v>
      </c>
      <c r="X39" s="11">
        <v>6.2389892476380391</v>
      </c>
      <c r="Y39" s="11">
        <v>6.3533814588613042</v>
      </c>
      <c r="Z39" s="11">
        <v>6.4583076736341445</v>
      </c>
      <c r="AA39" s="11">
        <v>6.5597750597722051</v>
      </c>
      <c r="AB39" s="11">
        <v>6.6442007506127752</v>
      </c>
      <c r="AC39" s="11">
        <v>6.722716987181161</v>
      </c>
      <c r="AD39" s="11">
        <v>6.8022848201137833</v>
      </c>
      <c r="AE39" s="11">
        <v>6.8861803137526607</v>
      </c>
      <c r="AF39" s="11">
        <v>6.9715516205240835</v>
      </c>
      <c r="AG39" s="11">
        <v>7.0606023790341865</v>
      </c>
      <c r="AH39" s="11">
        <v>7.1455894046892805</v>
      </c>
      <c r="AI39" s="11">
        <v>7.2298361470638097</v>
      </c>
      <c r="AJ39" s="11">
        <v>7.3190358313421839</v>
      </c>
      <c r="AK39" s="11">
        <v>7.4079328492737302</v>
      </c>
      <c r="AL39" s="11">
        <v>7.4988479459438846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26.210443326745818</v>
      </c>
      <c r="N41" s="87">
        <f t="shared" ref="N41" si="20">SUM(N42:N43)</f>
        <v>23.960115206020269</v>
      </c>
      <c r="O41" s="87">
        <f t="shared" ref="O41" si="21">SUM(O42:O43)</f>
        <v>26.32277927032618</v>
      </c>
      <c r="P41" s="87">
        <f t="shared" ref="P41" si="22">SUM(P42:P43)</f>
        <v>26.148856289793414</v>
      </c>
      <c r="Q41" s="87">
        <f t="shared" ref="Q41" si="23">SUM(Q42:Q43)</f>
        <v>26.258221755102738</v>
      </c>
      <c r="R41" s="87">
        <f t="shared" ref="R41" si="24">SUM(R42:R43)</f>
        <v>28.104813983878319</v>
      </c>
      <c r="S41" s="87">
        <f t="shared" ref="S41" si="25">SUM(S42:S43)</f>
        <v>29.022912454165827</v>
      </c>
      <c r="T41" s="87">
        <f t="shared" ref="T41" si="26">SUM(T42:T43)</f>
        <v>28.426380502366442</v>
      </c>
      <c r="U41" s="87">
        <f t="shared" ref="U41" si="27">SUM(U42:U43)</f>
        <v>28.848999927675031</v>
      </c>
      <c r="V41" s="87">
        <f t="shared" ref="V41" si="28">SUM(V42:V43)</f>
        <v>30.006811134306432</v>
      </c>
      <c r="W41" s="87">
        <f t="shared" ref="W41" si="29">SUM(W42:W43)</f>
        <v>26.227471011036897</v>
      </c>
      <c r="X41" s="87">
        <f t="shared" ref="X41" si="30">SUM(X42:X43)</f>
        <v>27.619597751123848</v>
      </c>
      <c r="Y41" s="87">
        <f t="shared" ref="Y41" si="31">SUM(Y42:Y43)</f>
        <v>27.640843403216348</v>
      </c>
      <c r="Z41" s="87">
        <f t="shared" ref="Z41" si="32">SUM(Z42:Z43)</f>
        <v>27.705660985736326</v>
      </c>
      <c r="AA41" s="87">
        <f t="shared" ref="AA41" si="33">SUM(AA42:AA43)</f>
        <v>27.757039498328911</v>
      </c>
      <c r="AB41" s="87">
        <f t="shared" ref="AB41" si="34">SUM(AB42:AB43)</f>
        <v>27.724967138106095</v>
      </c>
      <c r="AC41" s="87">
        <f t="shared" ref="AC41" si="35">SUM(AC42:AC43)</f>
        <v>27.69591341391849</v>
      </c>
      <c r="AD41" s="87">
        <f t="shared" ref="AD41" si="36">SUM(AD42:AD43)</f>
        <v>27.654252593349938</v>
      </c>
      <c r="AE41" s="87">
        <f t="shared" ref="AE41" si="37">SUM(AE42:AE43)</f>
        <v>27.605721577069758</v>
      </c>
      <c r="AF41" s="87">
        <f t="shared" ref="AF41" si="38">SUM(AF42:AF43)</f>
        <v>27.546008995322332</v>
      </c>
      <c r="AG41" s="87">
        <f t="shared" ref="AG41" si="39">SUM(AG42:AG43)</f>
        <v>27.500363095307844</v>
      </c>
      <c r="AH41" s="87">
        <f t="shared" ref="AH41" si="40">SUM(AH42:AH43)</f>
        <v>27.439391907433521</v>
      </c>
      <c r="AI41" s="87">
        <f t="shared" ref="AI41" si="41">SUM(AI42:AI43)</f>
        <v>27.387756152046322</v>
      </c>
      <c r="AJ41" s="87">
        <f t="shared" ref="AJ41" si="42">SUM(AJ42:AJ43)</f>
        <v>27.3303696399581</v>
      </c>
      <c r="AK41" s="87">
        <f t="shared" ref="AK41" si="43">SUM(AK42:AK43)</f>
        <v>27.255333662111148</v>
      </c>
      <c r="AL41" s="87">
        <f t="shared" ref="AL41" si="44">SUM(AL42:AL43)</f>
        <v>27.169829968668658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12.446645784221831</v>
      </c>
      <c r="N42" s="11">
        <v>11.274538207979633</v>
      </c>
      <c r="O42" s="11">
        <v>11.95827469522871</v>
      </c>
      <c r="P42" s="11">
        <v>12.757369237129224</v>
      </c>
      <c r="Q42" s="11">
        <v>12.73048797052066</v>
      </c>
      <c r="R42" s="11">
        <v>13.169877729157248</v>
      </c>
      <c r="S42" s="11">
        <v>13.181614509021855</v>
      </c>
      <c r="T42" s="11">
        <v>13.062100098322393</v>
      </c>
      <c r="U42" s="11">
        <v>13.669311108488372</v>
      </c>
      <c r="V42" s="11">
        <v>12.679300680693585</v>
      </c>
      <c r="W42" s="11">
        <v>10.948652702196583</v>
      </c>
      <c r="X42" s="11">
        <v>11.697169342635412</v>
      </c>
      <c r="Y42" s="11">
        <v>11.675121403763333</v>
      </c>
      <c r="Z42" s="11">
        <v>11.656306513516974</v>
      </c>
      <c r="AA42" s="11">
        <v>11.61792080861353</v>
      </c>
      <c r="AB42" s="11">
        <v>11.532713545556932</v>
      </c>
      <c r="AC42" s="11">
        <v>11.470747899739449</v>
      </c>
      <c r="AD42" s="11">
        <v>11.404916188171439</v>
      </c>
      <c r="AE42" s="11">
        <v>11.334677831056885</v>
      </c>
      <c r="AF42" s="11">
        <v>11.256827084665455</v>
      </c>
      <c r="AG42" s="11">
        <v>11.184962408807927</v>
      </c>
      <c r="AH42" s="11">
        <v>11.106194510321512</v>
      </c>
      <c r="AI42" s="11">
        <v>11.034072252572988</v>
      </c>
      <c r="AJ42" s="11">
        <v>10.958433921937955</v>
      </c>
      <c r="AK42" s="11">
        <v>10.868147079095436</v>
      </c>
      <c r="AL42" s="11">
        <v>10.770427878581518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13.763797542523987</v>
      </c>
      <c r="N43" s="11">
        <v>12.685576998040638</v>
      </c>
      <c r="O43" s="11">
        <v>14.36450457509747</v>
      </c>
      <c r="P43" s="11">
        <v>13.391487052664189</v>
      </c>
      <c r="Q43" s="11">
        <v>13.527733784582079</v>
      </c>
      <c r="R43" s="11">
        <v>14.934936254721071</v>
      </c>
      <c r="S43" s="11">
        <v>15.841297945143969</v>
      </c>
      <c r="T43" s="11">
        <v>15.364280404044047</v>
      </c>
      <c r="U43" s="11">
        <v>15.17968881918666</v>
      </c>
      <c r="V43" s="11">
        <v>17.327510453612845</v>
      </c>
      <c r="W43" s="11">
        <v>15.278818308840314</v>
      </c>
      <c r="X43" s="11">
        <v>15.922428408488434</v>
      </c>
      <c r="Y43" s="11">
        <v>15.965721999453015</v>
      </c>
      <c r="Z43" s="11">
        <v>16.049354472219353</v>
      </c>
      <c r="AA43" s="11">
        <v>16.139118689715382</v>
      </c>
      <c r="AB43" s="11">
        <v>16.192253592549164</v>
      </c>
      <c r="AC43" s="11">
        <v>16.225165514179043</v>
      </c>
      <c r="AD43" s="11">
        <v>16.249336405178497</v>
      </c>
      <c r="AE43" s="11">
        <v>16.271043746012875</v>
      </c>
      <c r="AF43" s="11">
        <v>16.289181910656879</v>
      </c>
      <c r="AG43" s="11">
        <v>16.315400686499917</v>
      </c>
      <c r="AH43" s="11">
        <v>16.333197397112009</v>
      </c>
      <c r="AI43" s="11">
        <v>16.353683899473335</v>
      </c>
      <c r="AJ43" s="11">
        <v>16.371935718020147</v>
      </c>
      <c r="AK43" s="11">
        <v>16.387186583015712</v>
      </c>
      <c r="AL43" s="11">
        <v>16.39940209008714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37.111844008835803</v>
      </c>
      <c r="N45" s="87">
        <f t="shared" ref="N45" si="45">SUM(N46:N47)</f>
        <v>34.169734792438618</v>
      </c>
      <c r="O45" s="87">
        <f t="shared" ref="O45" si="46">SUM(O46:O47)</f>
        <v>35.568254056764502</v>
      </c>
      <c r="P45" s="87">
        <f t="shared" ref="P45" si="47">SUM(P46:P47)</f>
        <v>34.778345862656813</v>
      </c>
      <c r="Q45" s="87">
        <f t="shared" ref="Q45" si="48">SUM(Q46:Q47)</f>
        <v>35.288508341501199</v>
      </c>
      <c r="R45" s="87">
        <f t="shared" ref="R45" si="49">SUM(R46:R47)</f>
        <v>36.416536264961749</v>
      </c>
      <c r="S45" s="87">
        <f t="shared" ref="S45" si="50">SUM(S46:S47)</f>
        <v>37.079642302883123</v>
      </c>
      <c r="T45" s="87">
        <f t="shared" ref="T45" si="51">SUM(T46:T47)</f>
        <v>35.875549309457192</v>
      </c>
      <c r="U45" s="87">
        <f t="shared" ref="U45" si="52">SUM(U46:U47)</f>
        <v>35.698546866887945</v>
      </c>
      <c r="V45" s="87">
        <f t="shared" ref="V45" si="53">SUM(V46:V47)</f>
        <v>35.461918776141118</v>
      </c>
      <c r="W45" s="87">
        <f t="shared" ref="W45" si="54">SUM(W46:W47)</f>
        <v>31.726428145384968</v>
      </c>
      <c r="X45" s="87">
        <f t="shared" ref="X45" si="55">SUM(X46:X47)</f>
        <v>33.383365330292683</v>
      </c>
      <c r="Y45" s="87">
        <f t="shared" ref="Y45" si="56">SUM(Y46:Y47)</f>
        <v>33.469622028212505</v>
      </c>
      <c r="Z45" s="87">
        <f t="shared" ref="Z45" si="57">SUM(Z46:Z47)</f>
        <v>33.439364987179296</v>
      </c>
      <c r="AA45" s="87">
        <f t="shared" ref="AA45" si="58">SUM(AA46:AA47)</f>
        <v>33.381590509990879</v>
      </c>
      <c r="AB45" s="87">
        <f t="shared" ref="AB45" si="59">SUM(AB46:AB47)</f>
        <v>33.333601772206165</v>
      </c>
      <c r="AC45" s="87">
        <f t="shared" ref="AC45" si="60">SUM(AC46:AC47)</f>
        <v>33.24000098709778</v>
      </c>
      <c r="AD45" s="87">
        <f t="shared" ref="AD45" si="61">SUM(AD46:AD47)</f>
        <v>33.09433968782804</v>
      </c>
      <c r="AE45" s="87">
        <f t="shared" ref="AE45" si="62">SUM(AE46:AE47)</f>
        <v>32.964452385935644</v>
      </c>
      <c r="AF45" s="87">
        <f t="shared" ref="AF45" si="63">SUM(AF46:AF47)</f>
        <v>32.844088434658595</v>
      </c>
      <c r="AG45" s="87">
        <f t="shared" ref="AG45" si="64">SUM(AG46:AG47)</f>
        <v>32.741103086977638</v>
      </c>
      <c r="AH45" s="87">
        <f t="shared" ref="AH45" si="65">SUM(AH46:AH47)</f>
        <v>32.620412067822642</v>
      </c>
      <c r="AI45" s="87">
        <f t="shared" ref="AI45" si="66">SUM(AI46:AI47)</f>
        <v>32.522099347547034</v>
      </c>
      <c r="AJ45" s="87">
        <f t="shared" ref="AJ45" si="67">SUM(AJ46:AJ47)</f>
        <v>32.428774529086027</v>
      </c>
      <c r="AK45" s="87">
        <f t="shared" ref="AK45" si="68">SUM(AK46:AK47)</f>
        <v>32.337278348526979</v>
      </c>
      <c r="AL45" s="87">
        <f t="shared" ref="AL45" si="69">SUM(AL46:AL47)</f>
        <v>32.25243591167731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6.4827745038025952</v>
      </c>
      <c r="N46" s="11">
        <v>5.9504884931618589</v>
      </c>
      <c r="O46" s="11">
        <v>6.1482028008961143</v>
      </c>
      <c r="P46" s="11">
        <v>6.4728103129254375</v>
      </c>
      <c r="Q46" s="11">
        <v>6.7783367929541347</v>
      </c>
      <c r="R46" s="11">
        <v>7.2892077430193352</v>
      </c>
      <c r="S46" s="11">
        <v>7.4619295017296476</v>
      </c>
      <c r="T46" s="11">
        <v>6.5299951745655163</v>
      </c>
      <c r="U46" s="11">
        <v>6.9046557802371025</v>
      </c>
      <c r="V46" s="11">
        <v>6.5570686439459402</v>
      </c>
      <c r="W46" s="11">
        <v>5.6414160981050996</v>
      </c>
      <c r="X46" s="11">
        <v>9.2927551794669885</v>
      </c>
      <c r="Y46" s="11">
        <v>9.4047324943951551</v>
      </c>
      <c r="Z46" s="11">
        <v>9.5457233392115288</v>
      </c>
      <c r="AA46" s="11">
        <v>9.6899238257008022</v>
      </c>
      <c r="AB46" s="11">
        <v>9.820803316629247</v>
      </c>
      <c r="AC46" s="11">
        <v>9.938866498519543</v>
      </c>
      <c r="AD46" s="11">
        <v>10.045987695343952</v>
      </c>
      <c r="AE46" s="11">
        <v>10.147740711288476</v>
      </c>
      <c r="AF46" s="11">
        <v>10.2448924888285</v>
      </c>
      <c r="AG46" s="11">
        <v>10.342218089664273</v>
      </c>
      <c r="AH46" s="11">
        <v>10.433105804429161</v>
      </c>
      <c r="AI46" s="11">
        <v>10.536285917545117</v>
      </c>
      <c r="AJ46" s="11">
        <v>10.647228421948267</v>
      </c>
      <c r="AK46" s="11">
        <v>10.765823113132583</v>
      </c>
      <c r="AL46" s="11">
        <v>10.883292488551742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30.629069505033211</v>
      </c>
      <c r="N47" s="11">
        <v>28.219246299276758</v>
      </c>
      <c r="O47" s="11">
        <v>29.420051255868387</v>
      </c>
      <c r="P47" s="11">
        <v>28.305535549731374</v>
      </c>
      <c r="Q47" s="11">
        <v>28.510171548547067</v>
      </c>
      <c r="R47" s="11">
        <v>29.127328521942413</v>
      </c>
      <c r="S47" s="11">
        <v>29.617712801153473</v>
      </c>
      <c r="T47" s="11">
        <v>29.345554134891678</v>
      </c>
      <c r="U47" s="11">
        <v>28.793891086650845</v>
      </c>
      <c r="V47" s="11">
        <v>28.904850132195175</v>
      </c>
      <c r="W47" s="11">
        <v>26.085012047279868</v>
      </c>
      <c r="X47" s="11">
        <v>24.090610150825693</v>
      </c>
      <c r="Y47" s="11">
        <v>24.06488953381735</v>
      </c>
      <c r="Z47" s="11">
        <v>23.893641647967765</v>
      </c>
      <c r="AA47" s="11">
        <v>23.691666684290077</v>
      </c>
      <c r="AB47" s="11">
        <v>23.51279845557692</v>
      </c>
      <c r="AC47" s="11">
        <v>23.301134488578239</v>
      </c>
      <c r="AD47" s="11">
        <v>23.048351992484086</v>
      </c>
      <c r="AE47" s="11">
        <v>22.816711674647166</v>
      </c>
      <c r="AF47" s="11">
        <v>22.599195945830093</v>
      </c>
      <c r="AG47" s="11">
        <v>22.398884997313367</v>
      </c>
      <c r="AH47" s="11">
        <v>22.187306263393484</v>
      </c>
      <c r="AI47" s="11">
        <v>21.985813430001915</v>
      </c>
      <c r="AJ47" s="11">
        <v>21.781546107137761</v>
      </c>
      <c r="AK47" s="11">
        <v>21.571455235394396</v>
      </c>
      <c r="AL47" s="11">
        <v>21.369143423125571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313.21900000000005</v>
      </c>
      <c r="N49" s="87">
        <f t="shared" si="70"/>
        <v>300.39700000000005</v>
      </c>
      <c r="O49" s="87">
        <f t="shared" si="70"/>
        <v>314.3420000000001</v>
      </c>
      <c r="P49" s="87">
        <f t="shared" si="70"/>
        <v>316.46600000000007</v>
      </c>
      <c r="Q49" s="87">
        <f t="shared" si="70"/>
        <v>315.79700000000003</v>
      </c>
      <c r="R49" s="87">
        <f t="shared" si="70"/>
        <v>322.96299999999997</v>
      </c>
      <c r="S49" s="87">
        <f t="shared" si="70"/>
        <v>333.96299999999997</v>
      </c>
      <c r="T49" s="87">
        <f t="shared" si="70"/>
        <v>334.06300000000005</v>
      </c>
      <c r="U49" s="87">
        <f t="shared" si="70"/>
        <v>339.41099999999994</v>
      </c>
      <c r="V49" s="87">
        <f t="shared" si="70"/>
        <v>337.18299999999999</v>
      </c>
      <c r="W49" s="87">
        <f t="shared" si="70"/>
        <v>328.12799999999993</v>
      </c>
      <c r="X49" s="87">
        <f t="shared" si="70"/>
        <v>331.56100000000004</v>
      </c>
      <c r="Y49" s="87">
        <f t="shared" si="70"/>
        <v>333.46999999999997</v>
      </c>
      <c r="Z49" s="87">
        <f t="shared" si="70"/>
        <v>335.56300000000022</v>
      </c>
      <c r="AA49" s="87">
        <f t="shared" si="70"/>
        <v>337.81600000000003</v>
      </c>
      <c r="AB49" s="87">
        <f t="shared" si="70"/>
        <v>339.34299999999996</v>
      </c>
      <c r="AC49" s="87">
        <f t="shared" si="70"/>
        <v>340.60599999999988</v>
      </c>
      <c r="AD49" s="87">
        <f t="shared" si="70"/>
        <v>341.69299999999993</v>
      </c>
      <c r="AE49" s="87">
        <f t="shared" ref="AE49:AL49" si="71">SUM(AE5,AE9,AE15,AE22,AE26,AE32,AE37,AE41,AE45)</f>
        <v>342.78699999999986</v>
      </c>
      <c r="AF49" s="87">
        <f t="shared" si="71"/>
        <v>343.87000000000018</v>
      </c>
      <c r="AG49" s="87">
        <f t="shared" si="71"/>
        <v>345.10000000000008</v>
      </c>
      <c r="AH49" s="87">
        <f t="shared" si="71"/>
        <v>346.27800000000002</v>
      </c>
      <c r="AI49" s="87">
        <f t="shared" si="71"/>
        <v>347.46900000000011</v>
      </c>
      <c r="AJ49" s="87">
        <f t="shared" si="71"/>
        <v>348.67199999999985</v>
      </c>
      <c r="AK49" s="87">
        <f t="shared" si="71"/>
        <v>349.86899999999997</v>
      </c>
      <c r="AL49" s="87">
        <f t="shared" si="71"/>
        <v>351.06999999999982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7.2212058736068355E-2</v>
      </c>
      <c r="N52" s="337">
        <f t="shared" si="73"/>
        <v>7.9047590058243369E-2</v>
      </c>
      <c r="O52" s="337">
        <f t="shared" si="73"/>
        <v>8.0335380500140607E-2</v>
      </c>
      <c r="P52" s="337">
        <f t="shared" si="73"/>
        <v>8.2965776579674716E-2</v>
      </c>
      <c r="Q52" s="337">
        <f t="shared" si="73"/>
        <v>8.1723684721920514E-2</v>
      </c>
      <c r="R52" s="337">
        <f t="shared" si="73"/>
        <v>8.3043721827890285E-2</v>
      </c>
      <c r="S52" s="337">
        <f t="shared" si="73"/>
        <v>8.4774543324439011E-2</v>
      </c>
      <c r="T52" s="337">
        <f t="shared" si="73"/>
        <v>8.7355121503767341E-2</v>
      </c>
      <c r="U52" s="337">
        <f t="shared" si="73"/>
        <v>8.8700092017464593E-2</v>
      </c>
      <c r="V52" s="337">
        <f t="shared" si="73"/>
        <v>8.9871833091548808E-2</v>
      </c>
      <c r="W52" s="337">
        <f t="shared" si="73"/>
        <v>9.5136857836071592E-2</v>
      </c>
      <c r="X52" s="337">
        <f t="shared" si="73"/>
        <v>8.521778149306404E-2</v>
      </c>
      <c r="Y52" s="337">
        <f t="shared" si="73"/>
        <v>8.5780650316779436E-2</v>
      </c>
      <c r="Z52" s="337">
        <f t="shared" si="73"/>
        <v>8.6315817234823428E-2</v>
      </c>
      <c r="AA52" s="337">
        <f t="shared" si="73"/>
        <v>8.6847711790409995E-2</v>
      </c>
      <c r="AB52" s="337">
        <f t="shared" si="73"/>
        <v>8.7405763003401027E-2</v>
      </c>
      <c r="AC52" s="337">
        <f t="shared" si="73"/>
        <v>8.7957777796667122E-2</v>
      </c>
      <c r="AD52" s="337">
        <f t="shared" si="73"/>
        <v>8.8531210726319198E-2</v>
      </c>
      <c r="AE52" s="337">
        <f t="shared" ref="AE52:AL52" si="74">AE5/AE$49</f>
        <v>8.9128366410079582E-2</v>
      </c>
      <c r="AF52" s="337">
        <f t="shared" si="74"/>
        <v>8.9741833260534767E-2</v>
      </c>
      <c r="AG52" s="337">
        <f t="shared" si="74"/>
        <v>9.0379831009374439E-2</v>
      </c>
      <c r="AH52" s="337">
        <f t="shared" si="74"/>
        <v>9.1009279739975565E-2</v>
      </c>
      <c r="AI52" s="337">
        <f t="shared" si="74"/>
        <v>9.1633469419247285E-2</v>
      </c>
      <c r="AJ52" s="337">
        <f t="shared" si="74"/>
        <v>9.2275060291869285E-2</v>
      </c>
      <c r="AK52" s="337">
        <f t="shared" si="74"/>
        <v>9.294493476924226E-2</v>
      </c>
      <c r="AL52" s="337">
        <f t="shared" si="74"/>
        <v>9.3632849527582773E-2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5.0379344270854207E-2</v>
      </c>
      <c r="N53" s="336">
        <f t="shared" si="75"/>
        <v>5.5104785521600544E-2</v>
      </c>
      <c r="O53" s="336">
        <f t="shared" si="75"/>
        <v>5.5731991435616746E-2</v>
      </c>
      <c r="P53" s="336">
        <f t="shared" si="75"/>
        <v>5.7673817415628548E-2</v>
      </c>
      <c r="Q53" s="336">
        <f t="shared" si="75"/>
        <v>5.4436039349501489E-2</v>
      </c>
      <c r="R53" s="336">
        <f t="shared" si="75"/>
        <v>5.7481696687568772E-2</v>
      </c>
      <c r="S53" s="336">
        <f t="shared" si="75"/>
        <v>6.1028284161679255E-2</v>
      </c>
      <c r="T53" s="336">
        <f t="shared" si="75"/>
        <v>6.1359387503313462E-2</v>
      </c>
      <c r="U53" s="336">
        <f t="shared" si="75"/>
        <v>6.3404855643799413E-2</v>
      </c>
      <c r="V53" s="336">
        <f t="shared" si="75"/>
        <v>6.4223868076781016E-2</v>
      </c>
      <c r="W53" s="336">
        <f t="shared" si="75"/>
        <v>6.7731546683311161E-2</v>
      </c>
      <c r="X53" s="336">
        <f t="shared" si="75"/>
        <v>5.8590304063641525E-2</v>
      </c>
      <c r="Y53" s="336">
        <f t="shared" si="75"/>
        <v>5.8827331004752209E-2</v>
      </c>
      <c r="Z53" s="336">
        <f t="shared" si="75"/>
        <v>5.9128615189293736E-2</v>
      </c>
      <c r="AA53" s="336">
        <f t="shared" si="75"/>
        <v>5.9452871293741189E-2</v>
      </c>
      <c r="AB53" s="336">
        <f t="shared" si="75"/>
        <v>5.9754082408965549E-2</v>
      </c>
      <c r="AC53" s="336">
        <f t="shared" si="75"/>
        <v>6.0065662778409891E-2</v>
      </c>
      <c r="AD53" s="336">
        <f t="shared" si="75"/>
        <v>6.0402113578845965E-2</v>
      </c>
      <c r="AE53" s="336">
        <f t="shared" ref="AE53:AL53" si="76">AE6/AE$49</f>
        <v>6.0758717179466376E-2</v>
      </c>
      <c r="AF53" s="336">
        <f t="shared" si="76"/>
        <v>6.1108179303725814E-2</v>
      </c>
      <c r="AG53" s="336">
        <f t="shared" si="76"/>
        <v>6.1476080489503988E-2</v>
      </c>
      <c r="AH53" s="336">
        <f t="shared" si="76"/>
        <v>6.1832434122039918E-2</v>
      </c>
      <c r="AI53" s="336">
        <f t="shared" si="76"/>
        <v>6.2192589814973095E-2</v>
      </c>
      <c r="AJ53" s="336">
        <f t="shared" si="76"/>
        <v>6.2560371938131493E-2</v>
      </c>
      <c r="AK53" s="336">
        <f t="shared" si="76"/>
        <v>6.2928138158037467E-2</v>
      </c>
      <c r="AL53" s="336">
        <f t="shared" si="76"/>
        <v>6.3309388287176499E-2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2.1832714465214148E-2</v>
      </c>
      <c r="N54" s="336">
        <f t="shared" si="77"/>
        <v>2.3942804536642832E-2</v>
      </c>
      <c r="O54" s="336">
        <f t="shared" si="77"/>
        <v>2.4603389064523869E-2</v>
      </c>
      <c r="P54" s="336">
        <f t="shared" si="77"/>
        <v>2.5291959164046179E-2</v>
      </c>
      <c r="Q54" s="336">
        <f t="shared" si="77"/>
        <v>2.7287645372419022E-2</v>
      </c>
      <c r="R54" s="336">
        <f t="shared" si="77"/>
        <v>2.556202514032152E-2</v>
      </c>
      <c r="S54" s="336">
        <f t="shared" si="77"/>
        <v>2.3746259162759745E-2</v>
      </c>
      <c r="T54" s="336">
        <f t="shared" si="77"/>
        <v>2.5995734000453886E-2</v>
      </c>
      <c r="U54" s="336">
        <f t="shared" si="77"/>
        <v>2.5295236373665174E-2</v>
      </c>
      <c r="V54" s="336">
        <f t="shared" si="77"/>
        <v>2.5647965014767782E-2</v>
      </c>
      <c r="W54" s="336">
        <f t="shared" si="77"/>
        <v>2.7405311152760431E-2</v>
      </c>
      <c r="X54" s="336">
        <f t="shared" si="77"/>
        <v>2.6627477429422512E-2</v>
      </c>
      <c r="Y54" s="336">
        <f t="shared" si="77"/>
        <v>2.695331931202723E-2</v>
      </c>
      <c r="Z54" s="336">
        <f t="shared" si="77"/>
        <v>2.7187202045529688E-2</v>
      </c>
      <c r="AA54" s="336">
        <f t="shared" si="77"/>
        <v>2.739484049666881E-2</v>
      </c>
      <c r="AB54" s="336">
        <f t="shared" si="77"/>
        <v>2.7651680594435474E-2</v>
      </c>
      <c r="AC54" s="336">
        <f t="shared" si="77"/>
        <v>2.7892115018257221E-2</v>
      </c>
      <c r="AD54" s="336">
        <f t="shared" si="77"/>
        <v>2.8129097147473237E-2</v>
      </c>
      <c r="AE54" s="336">
        <f t="shared" ref="AE54:AL54" si="78">AE7/AE$49</f>
        <v>2.8369649230613202E-2</v>
      </c>
      <c r="AF54" s="336">
        <f t="shared" si="78"/>
        <v>2.863365395680895E-2</v>
      </c>
      <c r="AG54" s="336">
        <f t="shared" si="78"/>
        <v>2.8903750519870448E-2</v>
      </c>
      <c r="AH54" s="336">
        <f t="shared" si="78"/>
        <v>2.9176845617935637E-2</v>
      </c>
      <c r="AI54" s="336">
        <f t="shared" si="78"/>
        <v>2.9440879604274196E-2</v>
      </c>
      <c r="AJ54" s="336">
        <f t="shared" si="78"/>
        <v>2.9714688353737796E-2</v>
      </c>
      <c r="AK54" s="336">
        <f t="shared" si="78"/>
        <v>3.0016796611204793E-2</v>
      </c>
      <c r="AL54" s="336">
        <f t="shared" si="78"/>
        <v>3.0323461240406253E-2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0.17821370214621363</v>
      </c>
      <c r="N56" s="337">
        <f t="shared" si="79"/>
        <v>0.18159074858456298</v>
      </c>
      <c r="O56" s="337">
        <f t="shared" si="79"/>
        <v>0.17726080371625591</v>
      </c>
      <c r="P56" s="337">
        <f t="shared" si="79"/>
        <v>0.18135226506543919</v>
      </c>
      <c r="Q56" s="337">
        <f t="shared" si="79"/>
        <v>0.17951183594636821</v>
      </c>
      <c r="R56" s="337">
        <f t="shared" si="79"/>
        <v>0.17555217847987029</v>
      </c>
      <c r="S56" s="337">
        <f t="shared" si="79"/>
        <v>0.18662324332152219</v>
      </c>
      <c r="T56" s="337">
        <f t="shared" si="79"/>
        <v>0.18560069015944217</v>
      </c>
      <c r="U56" s="337">
        <f t="shared" si="79"/>
        <v>0.19133974737788229</v>
      </c>
      <c r="V56" s="337">
        <f t="shared" si="79"/>
        <v>0.19542830712779974</v>
      </c>
      <c r="W56" s="337">
        <f t="shared" si="79"/>
        <v>0.210139521986419</v>
      </c>
      <c r="X56" s="337">
        <f t="shared" si="79"/>
        <v>0.21158786599564769</v>
      </c>
      <c r="Y56" s="337">
        <f t="shared" si="79"/>
        <v>0.21268760378688301</v>
      </c>
      <c r="Z56" s="337">
        <f t="shared" si="79"/>
        <v>0.2141289590238809</v>
      </c>
      <c r="AA56" s="337">
        <f t="shared" si="79"/>
        <v>0.21566083023513921</v>
      </c>
      <c r="AB56" s="337">
        <f t="shared" si="79"/>
        <v>0.21714684964673331</v>
      </c>
      <c r="AC56" s="337">
        <f t="shared" si="79"/>
        <v>0.21869540053806028</v>
      </c>
      <c r="AD56" s="337">
        <f t="shared" si="79"/>
        <v>0.22028134043814834</v>
      </c>
      <c r="AE56" s="337">
        <f t="shared" ref="AE56:AL56" si="80">AE9/AE$49</f>
        <v>0.22178180832669234</v>
      </c>
      <c r="AF56" s="337">
        <f t="shared" si="80"/>
        <v>0.22331969480251271</v>
      </c>
      <c r="AG56" s="337">
        <f t="shared" si="80"/>
        <v>0.22486855235957956</v>
      </c>
      <c r="AH56" s="337">
        <f t="shared" si="80"/>
        <v>0.22643281988288505</v>
      </c>
      <c r="AI56" s="337">
        <f t="shared" si="80"/>
        <v>0.22794358197165213</v>
      </c>
      <c r="AJ56" s="337">
        <f t="shared" si="80"/>
        <v>0.22946212423096166</v>
      </c>
      <c r="AK56" s="337">
        <f t="shared" si="80"/>
        <v>0.23096954299507053</v>
      </c>
      <c r="AL56" s="337">
        <f t="shared" si="80"/>
        <v>0.23239323275857771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4.4928425954746359E-2</v>
      </c>
      <c r="N57" s="336">
        <f t="shared" si="81"/>
        <v>4.316854227481174E-2</v>
      </c>
      <c r="O57" s="336">
        <f t="shared" si="81"/>
        <v>4.2900915993175227E-2</v>
      </c>
      <c r="P57" s="336">
        <f t="shared" si="81"/>
        <v>4.4555027165722724E-2</v>
      </c>
      <c r="Q57" s="336">
        <f t="shared" si="81"/>
        <v>4.4889843675176316E-2</v>
      </c>
      <c r="R57" s="336">
        <f t="shared" si="81"/>
        <v>4.7017521286285106E-2</v>
      </c>
      <c r="S57" s="336">
        <f t="shared" si="81"/>
        <v>4.8984514730989089E-2</v>
      </c>
      <c r="T57" s="336">
        <f t="shared" si="81"/>
        <v>4.7136377139669623E-2</v>
      </c>
      <c r="U57" s="336">
        <f t="shared" si="81"/>
        <v>5.2594928400461503E-2</v>
      </c>
      <c r="V57" s="336">
        <f t="shared" si="81"/>
        <v>5.2703151540017437E-2</v>
      </c>
      <c r="W57" s="336">
        <f t="shared" si="81"/>
        <v>5.6958178781515129E-2</v>
      </c>
      <c r="X57" s="336">
        <f t="shared" si="81"/>
        <v>6.4624567167697405E-2</v>
      </c>
      <c r="Y57" s="336">
        <f t="shared" si="81"/>
        <v>6.5240713714262738E-2</v>
      </c>
      <c r="Z57" s="336">
        <f t="shared" si="81"/>
        <v>6.5983140262259307E-2</v>
      </c>
      <c r="AA57" s="336">
        <f t="shared" si="81"/>
        <v>6.6693535274905485E-2</v>
      </c>
      <c r="AB57" s="336">
        <f t="shared" si="81"/>
        <v>6.7370464668884272E-2</v>
      </c>
      <c r="AC57" s="336">
        <f t="shared" si="81"/>
        <v>6.8024666754222321E-2</v>
      </c>
      <c r="AD57" s="336">
        <f t="shared" si="81"/>
        <v>6.8665028613643195E-2</v>
      </c>
      <c r="AE57" s="336">
        <f t="shared" ref="AE57:AL57" si="82">AE10/AE$49</f>
        <v>6.9289748102987603E-2</v>
      </c>
      <c r="AF57" s="336">
        <f t="shared" si="82"/>
        <v>6.9929818058506316E-2</v>
      </c>
      <c r="AG57" s="336">
        <f t="shared" si="82"/>
        <v>7.0607255540887426E-2</v>
      </c>
      <c r="AH57" s="336">
        <f t="shared" si="82"/>
        <v>7.127268894976399E-2</v>
      </c>
      <c r="AI57" s="336">
        <f t="shared" si="82"/>
        <v>7.1941761381911648E-2</v>
      </c>
      <c r="AJ57" s="336">
        <f t="shared" si="82"/>
        <v>7.2598245906732375E-2</v>
      </c>
      <c r="AK57" s="336">
        <f t="shared" si="82"/>
        <v>7.3269202991968277E-2</v>
      </c>
      <c r="AL57" s="336">
        <f t="shared" si="82"/>
        <v>7.3928789864114677E-2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Stoke-on-Trent and Staffordshire</v>
      </c>
      <c r="L58" s="232" t="str">
        <f>'Occ T3'!A13</f>
        <v>22 Health professionals</v>
      </c>
      <c r="M58" s="336">
        <f t="shared" ref="M58:AD58" si="83">M11/M$49</f>
        <v>4.5431173942230112E-2</v>
      </c>
      <c r="N58" s="336">
        <f t="shared" si="83"/>
        <v>4.835294170285561E-2</v>
      </c>
      <c r="O58" s="336">
        <f t="shared" si="83"/>
        <v>4.7547616618693903E-2</v>
      </c>
      <c r="P58" s="336">
        <f t="shared" si="83"/>
        <v>4.8369098804122219E-2</v>
      </c>
      <c r="Q58" s="336">
        <f t="shared" si="83"/>
        <v>5.0509205582984981E-2</v>
      </c>
      <c r="R58" s="336">
        <f t="shared" si="83"/>
        <v>4.6400307498456188E-2</v>
      </c>
      <c r="S58" s="336">
        <f t="shared" si="83"/>
        <v>5.0960220952780043E-2</v>
      </c>
      <c r="T58" s="336">
        <f t="shared" si="83"/>
        <v>5.3335570942528547E-2</v>
      </c>
      <c r="U58" s="336">
        <f t="shared" si="83"/>
        <v>5.1559812459163475E-2</v>
      </c>
      <c r="V58" s="336">
        <f t="shared" si="83"/>
        <v>5.322610825398414E-2</v>
      </c>
      <c r="W58" s="336">
        <f t="shared" si="83"/>
        <v>5.3929592253833029E-2</v>
      </c>
      <c r="X58" s="336">
        <f t="shared" si="83"/>
        <v>5.0597185771830429E-2</v>
      </c>
      <c r="Y58" s="336">
        <f t="shared" si="83"/>
        <v>5.0761459435049283E-2</v>
      </c>
      <c r="Z58" s="336">
        <f t="shared" si="83"/>
        <v>5.0933565309982783E-2</v>
      </c>
      <c r="AA58" s="336">
        <f t="shared" si="83"/>
        <v>5.116061236709047E-2</v>
      </c>
      <c r="AB58" s="336">
        <f t="shared" si="83"/>
        <v>5.1377015025885625E-2</v>
      </c>
      <c r="AC58" s="336">
        <f t="shared" si="83"/>
        <v>5.1599622091917159E-2</v>
      </c>
      <c r="AD58" s="336">
        <f t="shared" si="83"/>
        <v>5.1826124881372893E-2</v>
      </c>
      <c r="AE58" s="336">
        <f t="shared" ref="AE58:AL58" si="84">AE11/AE$49</f>
        <v>5.1971946426651774E-2</v>
      </c>
      <c r="AF58" s="336">
        <f t="shared" si="84"/>
        <v>5.2182305222453623E-2</v>
      </c>
      <c r="AG58" s="336">
        <f t="shared" si="84"/>
        <v>5.2362326107790035E-2</v>
      </c>
      <c r="AH58" s="336">
        <f t="shared" si="84"/>
        <v>5.2554319084581379E-2</v>
      </c>
      <c r="AI58" s="336">
        <f t="shared" si="84"/>
        <v>5.2739406669841601E-2</v>
      </c>
      <c r="AJ58" s="336">
        <f t="shared" si="84"/>
        <v>5.2925288079231941E-2</v>
      </c>
      <c r="AK58" s="336">
        <f t="shared" si="84"/>
        <v>5.3100628745633413E-2</v>
      </c>
      <c r="AL58" s="336">
        <f t="shared" si="84"/>
        <v>5.324018103648169E-2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3.9892581471004288E-2</v>
      </c>
      <c r="N59" s="336">
        <f t="shared" si="85"/>
        <v>4.3956268603225726E-2</v>
      </c>
      <c r="O59" s="336">
        <f t="shared" si="85"/>
        <v>4.3085559848683001E-2</v>
      </c>
      <c r="P59" s="336">
        <f t="shared" si="85"/>
        <v>4.1141364780256172E-2</v>
      </c>
      <c r="Q59" s="336">
        <f t="shared" si="85"/>
        <v>3.8518892161010745E-2</v>
      </c>
      <c r="R59" s="336">
        <f t="shared" si="85"/>
        <v>3.708086498363633E-2</v>
      </c>
      <c r="S59" s="336">
        <f t="shared" si="85"/>
        <v>3.8183160410026805E-2</v>
      </c>
      <c r="T59" s="336">
        <f t="shared" si="85"/>
        <v>3.6424549389178662E-2</v>
      </c>
      <c r="U59" s="336">
        <f t="shared" si="85"/>
        <v>3.6014902445577632E-2</v>
      </c>
      <c r="V59" s="336">
        <f t="shared" si="85"/>
        <v>3.8159631606743093E-2</v>
      </c>
      <c r="W59" s="336">
        <f t="shared" si="85"/>
        <v>4.1423347519710475E-2</v>
      </c>
      <c r="X59" s="336">
        <f t="shared" si="85"/>
        <v>3.9065776914927824E-2</v>
      </c>
      <c r="Y59" s="336">
        <f t="shared" si="85"/>
        <v>3.912677278733119E-2</v>
      </c>
      <c r="Z59" s="336">
        <f t="shared" si="85"/>
        <v>3.9263704842833279E-2</v>
      </c>
      <c r="AA59" s="336">
        <f t="shared" si="85"/>
        <v>3.9416213505836836E-2</v>
      </c>
      <c r="AB59" s="336">
        <f t="shared" si="85"/>
        <v>3.9588807830135096E-2</v>
      </c>
      <c r="AC59" s="336">
        <f t="shared" si="85"/>
        <v>3.981168894566247E-2</v>
      </c>
      <c r="AD59" s="336">
        <f t="shared" si="85"/>
        <v>4.0051691917643885E-2</v>
      </c>
      <c r="AE59" s="336">
        <f t="shared" ref="AE59:AL59" si="86">AE12/AE$49</f>
        <v>4.0267892355817785E-2</v>
      </c>
      <c r="AF59" s="336">
        <f t="shared" si="86"/>
        <v>4.0448636177899719E-2</v>
      </c>
      <c r="AG59" s="336">
        <f t="shared" si="86"/>
        <v>4.0614465672060292E-2</v>
      </c>
      <c r="AH59" s="336">
        <f t="shared" si="86"/>
        <v>4.0798949329421422E-2</v>
      </c>
      <c r="AI59" s="336">
        <f t="shared" si="86"/>
        <v>4.0935326728064055E-2</v>
      </c>
      <c r="AJ59" s="336">
        <f t="shared" si="86"/>
        <v>4.1075112855362118E-2</v>
      </c>
      <c r="AK59" s="336">
        <f t="shared" si="86"/>
        <v>4.1209540349753174E-2</v>
      </c>
      <c r="AL59" s="336">
        <f t="shared" si="86"/>
        <v>4.1323020784425908E-2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4.7961520778232881E-2</v>
      </c>
      <c r="N60" s="336">
        <f t="shared" si="87"/>
        <v>4.6112996003669894E-2</v>
      </c>
      <c r="O60" s="336">
        <f t="shared" si="87"/>
        <v>4.3726711255703793E-2</v>
      </c>
      <c r="P60" s="336">
        <f t="shared" si="87"/>
        <v>4.7286774315338058E-2</v>
      </c>
      <c r="Q60" s="336">
        <f t="shared" si="87"/>
        <v>4.5593894527196165E-2</v>
      </c>
      <c r="R60" s="336">
        <f t="shared" si="87"/>
        <v>4.5053484711492682E-2</v>
      </c>
      <c r="S60" s="336">
        <f t="shared" si="87"/>
        <v>4.8495347227726263E-2</v>
      </c>
      <c r="T60" s="336">
        <f t="shared" si="87"/>
        <v>4.8704192688065348E-2</v>
      </c>
      <c r="U60" s="336">
        <f t="shared" si="87"/>
        <v>5.1170104072679697E-2</v>
      </c>
      <c r="V60" s="336">
        <f t="shared" si="87"/>
        <v>5.1339415727055041E-2</v>
      </c>
      <c r="W60" s="336">
        <f t="shared" si="87"/>
        <v>5.7828403431360392E-2</v>
      </c>
      <c r="X60" s="336">
        <f t="shared" si="87"/>
        <v>5.7300336141192058E-2</v>
      </c>
      <c r="Y60" s="336">
        <f t="shared" si="87"/>
        <v>5.7558657850239801E-2</v>
      </c>
      <c r="Z60" s="336">
        <f t="shared" si="87"/>
        <v>5.7948548608805522E-2</v>
      </c>
      <c r="AA60" s="336">
        <f t="shared" si="87"/>
        <v>5.8390469087306399E-2</v>
      </c>
      <c r="AB60" s="336">
        <f t="shared" si="87"/>
        <v>5.8810562121828315E-2</v>
      </c>
      <c r="AC60" s="336">
        <f t="shared" si="87"/>
        <v>5.9259422746258318E-2</v>
      </c>
      <c r="AD60" s="336">
        <f t="shared" si="87"/>
        <v>5.9738495025488357E-2</v>
      </c>
      <c r="AE60" s="336">
        <f t="shared" ref="AE60:AL60" si="88">AE13/AE$49</f>
        <v>6.0252221441235196E-2</v>
      </c>
      <c r="AF60" s="336">
        <f t="shared" si="88"/>
        <v>6.0758935343653078E-2</v>
      </c>
      <c r="AG60" s="336">
        <f t="shared" si="88"/>
        <v>6.1284505038841856E-2</v>
      </c>
      <c r="AH60" s="336">
        <f t="shared" si="88"/>
        <v>6.1806862519118259E-2</v>
      </c>
      <c r="AI60" s="336">
        <f t="shared" si="88"/>
        <v>6.2327087191834822E-2</v>
      </c>
      <c r="AJ60" s="336">
        <f t="shared" si="88"/>
        <v>6.2863477389635214E-2</v>
      </c>
      <c r="AK60" s="336">
        <f t="shared" si="88"/>
        <v>6.3390170907715634E-2</v>
      </c>
      <c r="AL60" s="336">
        <f t="shared" si="88"/>
        <v>6.3901241073555437E-2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0.11199465965885899</v>
      </c>
      <c r="N62" s="337">
        <f t="shared" si="89"/>
        <v>0.11402088581751946</v>
      </c>
      <c r="O62" s="337">
        <f t="shared" si="89"/>
        <v>0.11419487096365755</v>
      </c>
      <c r="P62" s="337">
        <f t="shared" si="89"/>
        <v>0.11470366782569438</v>
      </c>
      <c r="Q62" s="337">
        <f t="shared" si="89"/>
        <v>0.11524891357897118</v>
      </c>
      <c r="R62" s="337">
        <f t="shared" si="89"/>
        <v>0.11462706645309947</v>
      </c>
      <c r="S62" s="337">
        <f t="shared" si="89"/>
        <v>0.11489276962974987</v>
      </c>
      <c r="T62" s="337">
        <f t="shared" si="89"/>
        <v>0.1174819140554812</v>
      </c>
      <c r="U62" s="337">
        <f t="shared" si="89"/>
        <v>0.11758213135843172</v>
      </c>
      <c r="V62" s="337">
        <f t="shared" si="89"/>
        <v>0.11888482498184824</v>
      </c>
      <c r="W62" s="337">
        <f t="shared" si="89"/>
        <v>0.12588243035622076</v>
      </c>
      <c r="X62" s="337">
        <f t="shared" si="89"/>
        <v>0.12806845448065377</v>
      </c>
      <c r="Y62" s="337">
        <f t="shared" si="89"/>
        <v>0.12846604182310925</v>
      </c>
      <c r="Z62" s="337">
        <f t="shared" si="89"/>
        <v>0.12918902651119279</v>
      </c>
      <c r="AA62" s="337">
        <f t="shared" si="89"/>
        <v>0.13008854132124584</v>
      </c>
      <c r="AB62" s="337">
        <f t="shared" si="89"/>
        <v>0.13092031017532468</v>
      </c>
      <c r="AC62" s="337">
        <f t="shared" si="89"/>
        <v>0.13176201193900527</v>
      </c>
      <c r="AD62" s="337">
        <f t="shared" si="89"/>
        <v>0.13260240884697402</v>
      </c>
      <c r="AE62" s="337">
        <f t="shared" ref="AE62:AL62" si="90">AE15/AE$49</f>
        <v>0.13348736805203779</v>
      </c>
      <c r="AF62" s="337">
        <f t="shared" si="90"/>
        <v>0.13437538427318049</v>
      </c>
      <c r="AG62" s="337">
        <f t="shared" si="90"/>
        <v>0.13523867179736737</v>
      </c>
      <c r="AH62" s="337">
        <f t="shared" si="90"/>
        <v>0.13607723294027571</v>
      </c>
      <c r="AI62" s="337">
        <f t="shared" si="90"/>
        <v>0.13690043843504354</v>
      </c>
      <c r="AJ62" s="337">
        <f t="shared" si="90"/>
        <v>0.13780685096424131</v>
      </c>
      <c r="AK62" s="337">
        <f t="shared" si="90"/>
        <v>0.13870914853397356</v>
      </c>
      <c r="AL62" s="337">
        <f t="shared" si="90"/>
        <v>0.13961951521842281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1.5660740978755031E-2</v>
      </c>
      <c r="N63" s="336">
        <f t="shared" si="91"/>
        <v>1.5723214991314533E-2</v>
      </c>
      <c r="O63" s="336">
        <f t="shared" si="91"/>
        <v>1.5666823656594255E-2</v>
      </c>
      <c r="P63" s="336">
        <f t="shared" si="91"/>
        <v>1.6208517196492838E-2</v>
      </c>
      <c r="Q63" s="336">
        <f t="shared" si="91"/>
        <v>1.4544564976243851E-2</v>
      </c>
      <c r="R63" s="336">
        <f t="shared" si="91"/>
        <v>1.445320357098032E-2</v>
      </c>
      <c r="S63" s="336">
        <f t="shared" si="91"/>
        <v>1.5068889035925105E-2</v>
      </c>
      <c r="T63" s="336">
        <f t="shared" si="91"/>
        <v>1.6409009678147755E-2</v>
      </c>
      <c r="U63" s="336">
        <f t="shared" si="91"/>
        <v>1.7289049461714195E-2</v>
      </c>
      <c r="V63" s="336">
        <f t="shared" si="91"/>
        <v>1.6200204286254714E-2</v>
      </c>
      <c r="W63" s="336">
        <f t="shared" si="91"/>
        <v>1.7988237123174221E-2</v>
      </c>
      <c r="X63" s="336">
        <f t="shared" si="91"/>
        <v>1.6052699627921135E-2</v>
      </c>
      <c r="Y63" s="336">
        <f t="shared" si="91"/>
        <v>1.6098646713526722E-2</v>
      </c>
      <c r="Z63" s="336">
        <f t="shared" si="91"/>
        <v>1.6161022190902381E-2</v>
      </c>
      <c r="AA63" s="336">
        <f t="shared" si="91"/>
        <v>1.6216041704398911E-2</v>
      </c>
      <c r="AB63" s="336">
        <f t="shared" si="91"/>
        <v>1.6264814280802627E-2</v>
      </c>
      <c r="AC63" s="336">
        <f t="shared" si="91"/>
        <v>1.632076035647357E-2</v>
      </c>
      <c r="AD63" s="336">
        <f t="shared" si="91"/>
        <v>1.637395152931035E-2</v>
      </c>
      <c r="AE63" s="336">
        <f t="shared" ref="AE63:AL63" si="92">AE16/AE$49</f>
        <v>1.6428741124195512E-2</v>
      </c>
      <c r="AF63" s="336">
        <f t="shared" si="92"/>
        <v>1.6469753703018668E-2</v>
      </c>
      <c r="AG63" s="336">
        <f t="shared" si="92"/>
        <v>1.650974442516167E-2</v>
      </c>
      <c r="AH63" s="336">
        <f t="shared" si="92"/>
        <v>1.6558175386304923E-2</v>
      </c>
      <c r="AI63" s="336">
        <f t="shared" si="92"/>
        <v>1.6602329047954337E-2</v>
      </c>
      <c r="AJ63" s="336">
        <f t="shared" si="92"/>
        <v>1.6648310251352903E-2</v>
      </c>
      <c r="AK63" s="336">
        <f t="shared" si="92"/>
        <v>1.6705341927905525E-2</v>
      </c>
      <c r="AL63" s="336">
        <f t="shared" si="92"/>
        <v>1.6762431856393738E-2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1.682841587635963E-2</v>
      </c>
      <c r="N64" s="336">
        <f t="shared" si="93"/>
        <v>2.1628210764461944E-2</v>
      </c>
      <c r="O64" s="336">
        <f t="shared" si="93"/>
        <v>2.0609923982664938E-2</v>
      </c>
      <c r="P64" s="336">
        <f t="shared" si="93"/>
        <v>1.9976626466334618E-2</v>
      </c>
      <c r="Q64" s="336">
        <f t="shared" si="93"/>
        <v>2.0857726753077344E-2</v>
      </c>
      <c r="R64" s="336">
        <f t="shared" si="93"/>
        <v>1.9365825928959846E-2</v>
      </c>
      <c r="S64" s="336">
        <f t="shared" si="93"/>
        <v>2.0864073445228056E-2</v>
      </c>
      <c r="T64" s="336">
        <f t="shared" si="93"/>
        <v>2.0877685113307454E-2</v>
      </c>
      <c r="U64" s="336">
        <f t="shared" si="93"/>
        <v>2.1686626917856458E-2</v>
      </c>
      <c r="V64" s="336">
        <f t="shared" si="93"/>
        <v>2.152004936349762E-2</v>
      </c>
      <c r="W64" s="336">
        <f t="shared" si="93"/>
        <v>2.2237126489821221E-2</v>
      </c>
      <c r="X64" s="336">
        <f t="shared" si="93"/>
        <v>3.2456852204920374E-2</v>
      </c>
      <c r="Y64" s="336">
        <f t="shared" si="93"/>
        <v>3.2943205721303721E-2</v>
      </c>
      <c r="Z64" s="336">
        <f t="shared" si="93"/>
        <v>3.3424161639687276E-2</v>
      </c>
      <c r="AA64" s="336">
        <f t="shared" si="93"/>
        <v>3.3937277889915643E-2</v>
      </c>
      <c r="AB64" s="336">
        <f t="shared" si="93"/>
        <v>3.4437928873530928E-2</v>
      </c>
      <c r="AC64" s="336">
        <f t="shared" si="93"/>
        <v>3.4937087345800345E-2</v>
      </c>
      <c r="AD64" s="336">
        <f t="shared" si="93"/>
        <v>3.5442985579463723E-2</v>
      </c>
      <c r="AE64" s="336">
        <f t="shared" ref="AE64:AL64" si="94">AE17/AE$49</f>
        <v>3.596702927866114E-2</v>
      </c>
      <c r="AF64" s="336">
        <f t="shared" si="94"/>
        <v>3.6479119716460263E-2</v>
      </c>
      <c r="AG64" s="336">
        <f t="shared" si="94"/>
        <v>3.6972040987947333E-2</v>
      </c>
      <c r="AH64" s="336">
        <f t="shared" si="94"/>
        <v>3.7437594630433099E-2</v>
      </c>
      <c r="AI64" s="336">
        <f t="shared" si="94"/>
        <v>3.7892277410133596E-2</v>
      </c>
      <c r="AJ64" s="336">
        <f t="shared" si="94"/>
        <v>3.8394960923679125E-2</v>
      </c>
      <c r="AK64" s="336">
        <f t="shared" si="94"/>
        <v>3.8897929219731391E-2</v>
      </c>
      <c r="AL64" s="336">
        <f t="shared" si="94"/>
        <v>3.9393400552148981E-2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1.0883234862883555E-2</v>
      </c>
      <c r="N65" s="336">
        <f t="shared" si="95"/>
        <v>1.2260179634414304E-2</v>
      </c>
      <c r="O65" s="336">
        <f t="shared" si="95"/>
        <v>1.205854106889483E-2</v>
      </c>
      <c r="P65" s="336">
        <f t="shared" si="95"/>
        <v>1.0334476481035635E-2</v>
      </c>
      <c r="Q65" s="336">
        <f t="shared" si="95"/>
        <v>1.0549625259393599E-2</v>
      </c>
      <c r="R65" s="336">
        <f t="shared" si="95"/>
        <v>1.0344483845276937E-2</v>
      </c>
      <c r="S65" s="336">
        <f t="shared" si="95"/>
        <v>1.0980754548500468E-2</v>
      </c>
      <c r="T65" s="336">
        <f t="shared" si="95"/>
        <v>1.0254933653864253E-2</v>
      </c>
      <c r="U65" s="336">
        <f t="shared" si="95"/>
        <v>1.0357646198708407E-2</v>
      </c>
      <c r="V65" s="336">
        <f t="shared" si="95"/>
        <v>1.0078669813423891E-2</v>
      </c>
      <c r="W65" s="336">
        <f t="shared" si="95"/>
        <v>1.0937859679789799E-2</v>
      </c>
      <c r="X65" s="336">
        <f t="shared" si="95"/>
        <v>8.9498803609470018E-3</v>
      </c>
      <c r="Y65" s="336">
        <f t="shared" si="95"/>
        <v>9.0042960712154833E-3</v>
      </c>
      <c r="Z65" s="336">
        <f t="shared" si="95"/>
        <v>9.0611903719539418E-3</v>
      </c>
      <c r="AA65" s="336">
        <f t="shared" si="95"/>
        <v>9.1235301548409972E-3</v>
      </c>
      <c r="AB65" s="336">
        <f t="shared" si="95"/>
        <v>9.1899551291995327E-3</v>
      </c>
      <c r="AC65" s="336">
        <f t="shared" si="95"/>
        <v>9.2464953736176424E-3</v>
      </c>
      <c r="AD65" s="336">
        <f t="shared" si="95"/>
        <v>9.3024420945619357E-3</v>
      </c>
      <c r="AE65" s="336">
        <f t="shared" ref="AE65:AL65" si="96">AE18/AE$49</f>
        <v>9.3398262844345721E-3</v>
      </c>
      <c r="AF65" s="336">
        <f t="shared" si="96"/>
        <v>9.4078057447373777E-3</v>
      </c>
      <c r="AG65" s="336">
        <f t="shared" si="96"/>
        <v>9.4497733939639585E-3</v>
      </c>
      <c r="AH65" s="336">
        <f t="shared" si="96"/>
        <v>9.492635087731344E-3</v>
      </c>
      <c r="AI65" s="336">
        <f t="shared" si="96"/>
        <v>9.5204973019256574E-3</v>
      </c>
      <c r="AJ65" s="336">
        <f t="shared" si="96"/>
        <v>9.5886424430928052E-3</v>
      </c>
      <c r="AK65" s="336">
        <f t="shared" si="96"/>
        <v>9.6220591137087183E-3</v>
      </c>
      <c r="AL65" s="336">
        <f t="shared" si="96"/>
        <v>9.6946229227590584E-3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1.4259987611935337E-2</v>
      </c>
      <c r="N66" s="336">
        <f t="shared" si="97"/>
        <v>1.2937709593863023E-2</v>
      </c>
      <c r="O66" s="336">
        <f t="shared" si="97"/>
        <v>1.4246851260340584E-2</v>
      </c>
      <c r="P66" s="336">
        <f t="shared" si="97"/>
        <v>1.5780199589909286E-2</v>
      </c>
      <c r="Q66" s="336">
        <f t="shared" si="97"/>
        <v>1.5803295662356009E-2</v>
      </c>
      <c r="R66" s="336">
        <f t="shared" si="97"/>
        <v>1.7339055424263641E-2</v>
      </c>
      <c r="S66" s="336">
        <f t="shared" si="97"/>
        <v>1.5093139612426311E-2</v>
      </c>
      <c r="T66" s="336">
        <f t="shared" si="97"/>
        <v>1.6194546204124877E-2</v>
      </c>
      <c r="U66" s="336">
        <f t="shared" si="97"/>
        <v>1.5211702248034224E-2</v>
      </c>
      <c r="V66" s="336">
        <f t="shared" si="97"/>
        <v>1.8230088334820708E-2</v>
      </c>
      <c r="W66" s="336">
        <f t="shared" si="97"/>
        <v>1.868971560219479E-2</v>
      </c>
      <c r="X66" s="336">
        <f t="shared" si="97"/>
        <v>1.6145930408146471E-2</v>
      </c>
      <c r="Y66" s="336">
        <f t="shared" si="97"/>
        <v>1.5841875723404539E-2</v>
      </c>
      <c r="Z66" s="336">
        <f t="shared" si="97"/>
        <v>1.5818574755062206E-2</v>
      </c>
      <c r="AA66" s="336">
        <f t="shared" si="97"/>
        <v>1.5944676145555451E-2</v>
      </c>
      <c r="AB66" s="336">
        <f t="shared" si="97"/>
        <v>1.6053195039016501E-2</v>
      </c>
      <c r="AC66" s="336">
        <f t="shared" si="97"/>
        <v>1.6176061770889389E-2</v>
      </c>
      <c r="AD66" s="336">
        <f t="shared" si="97"/>
        <v>1.6292261122413554E-2</v>
      </c>
      <c r="AE66" s="336">
        <f t="shared" ref="AE66:AL66" si="98">AE19/AE$49</f>
        <v>1.6410080481206301E-2</v>
      </c>
      <c r="AF66" s="336">
        <f t="shared" si="98"/>
        <v>1.653319517736546E-2</v>
      </c>
      <c r="AG66" s="336">
        <f t="shared" si="98"/>
        <v>1.6663765590658651E-2</v>
      </c>
      <c r="AH66" s="336">
        <f t="shared" si="98"/>
        <v>1.6781982038268903E-2</v>
      </c>
      <c r="AI66" s="336">
        <f t="shared" si="98"/>
        <v>1.6912211197635595E-2</v>
      </c>
      <c r="AJ66" s="336">
        <f t="shared" si="98"/>
        <v>1.7053121194451348E-2</v>
      </c>
      <c r="AK66" s="336">
        <f t="shared" si="98"/>
        <v>1.7182839379652884E-2</v>
      </c>
      <c r="AL66" s="336">
        <f t="shared" si="98"/>
        <v>1.731652253312856E-2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5.4362280328925427E-2</v>
      </c>
      <c r="N67" s="336">
        <f t="shared" si="99"/>
        <v>5.1471570833465645E-2</v>
      </c>
      <c r="O67" s="336">
        <f t="shared" si="99"/>
        <v>5.1612730995162927E-2</v>
      </c>
      <c r="P67" s="336">
        <f t="shared" si="99"/>
        <v>5.2403848091922015E-2</v>
      </c>
      <c r="Q67" s="336">
        <f t="shared" si="99"/>
        <v>5.3493700927900387E-2</v>
      </c>
      <c r="R67" s="336">
        <f t="shared" si="99"/>
        <v>5.3124497683618731E-2</v>
      </c>
      <c r="S67" s="336">
        <f t="shared" si="99"/>
        <v>5.2885912987669939E-2</v>
      </c>
      <c r="T67" s="336">
        <f t="shared" si="99"/>
        <v>5.3745739406036865E-2</v>
      </c>
      <c r="U67" s="336">
        <f t="shared" si="99"/>
        <v>5.3037106532118454E-2</v>
      </c>
      <c r="V67" s="336">
        <f t="shared" si="99"/>
        <v>5.2855813183851311E-2</v>
      </c>
      <c r="W67" s="336">
        <f t="shared" si="99"/>
        <v>5.6029491461240734E-2</v>
      </c>
      <c r="X67" s="336">
        <f t="shared" si="99"/>
        <v>5.4463091878718797E-2</v>
      </c>
      <c r="Y67" s="336">
        <f t="shared" si="99"/>
        <v>5.4578017593658761E-2</v>
      </c>
      <c r="Z67" s="336">
        <f t="shared" si="99"/>
        <v>5.4724077553587006E-2</v>
      </c>
      <c r="AA67" s="336">
        <f t="shared" si="99"/>
        <v>5.4867015426534854E-2</v>
      </c>
      <c r="AB67" s="336">
        <f t="shared" si="99"/>
        <v>5.4974416852775092E-2</v>
      </c>
      <c r="AC67" s="336">
        <f t="shared" si="99"/>
        <v>5.5081607092224309E-2</v>
      </c>
      <c r="AD67" s="336">
        <f t="shared" si="99"/>
        <v>5.519076852122444E-2</v>
      </c>
      <c r="AE67" s="336">
        <f t="shared" ref="AE67:AL67" si="100">AE20/AE$49</f>
        <v>5.5341690883540247E-2</v>
      </c>
      <c r="AF67" s="336">
        <f t="shared" si="100"/>
        <v>5.5485509931598731E-2</v>
      </c>
      <c r="AG67" s="336">
        <f t="shared" si="100"/>
        <v>5.5643347399635758E-2</v>
      </c>
      <c r="AH67" s="336">
        <f t="shared" si="100"/>
        <v>5.5806845797537412E-2</v>
      </c>
      <c r="AI67" s="336">
        <f t="shared" si="100"/>
        <v>5.5973123477394374E-2</v>
      </c>
      <c r="AJ67" s="336">
        <f t="shared" si="100"/>
        <v>5.6121816151665116E-2</v>
      </c>
      <c r="AK67" s="336">
        <f t="shared" si="100"/>
        <v>5.6300978892975043E-2</v>
      </c>
      <c r="AL67" s="336">
        <f t="shared" si="100"/>
        <v>5.6452537353992485E-2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0.12113097743613664</v>
      </c>
      <c r="N69" s="337">
        <f t="shared" si="101"/>
        <v>0.12330610554900683</v>
      </c>
      <c r="O69" s="337">
        <f t="shared" si="101"/>
        <v>0.12205373652896059</v>
      </c>
      <c r="P69" s="337">
        <f t="shared" si="101"/>
        <v>0.11819183893003156</v>
      </c>
      <c r="Q69" s="337">
        <f t="shared" si="101"/>
        <v>0.11887817306474502</v>
      </c>
      <c r="R69" s="337">
        <f t="shared" si="101"/>
        <v>0.1199812543571093</v>
      </c>
      <c r="S69" s="337">
        <f t="shared" si="101"/>
        <v>0.11517570854750871</v>
      </c>
      <c r="T69" s="337">
        <f t="shared" si="101"/>
        <v>0.11773749522782491</v>
      </c>
      <c r="U69" s="337">
        <f t="shared" si="101"/>
        <v>0.11434904048458684</v>
      </c>
      <c r="V69" s="337">
        <f t="shared" si="101"/>
        <v>0.10754808485133427</v>
      </c>
      <c r="W69" s="337">
        <f t="shared" si="101"/>
        <v>0.11386313342285646</v>
      </c>
      <c r="X69" s="337">
        <f t="shared" si="101"/>
        <v>0.11575821441393354</v>
      </c>
      <c r="Y69" s="337">
        <f t="shared" si="101"/>
        <v>0.11536381134384935</v>
      </c>
      <c r="Z69" s="337">
        <f t="shared" si="101"/>
        <v>0.11478996898115923</v>
      </c>
      <c r="AA69" s="337">
        <f t="shared" si="101"/>
        <v>0.11417386519731827</v>
      </c>
      <c r="AB69" s="337">
        <f t="shared" si="101"/>
        <v>0.11345995444786434</v>
      </c>
      <c r="AC69" s="337">
        <f t="shared" si="101"/>
        <v>0.11259574570503678</v>
      </c>
      <c r="AD69" s="337">
        <f t="shared" si="101"/>
        <v>0.11171325237898354</v>
      </c>
      <c r="AE69" s="337">
        <f t="shared" ref="AE69:AL69" si="102">AE22/AE$49</f>
        <v>0.1107299192819448</v>
      </c>
      <c r="AF69" s="337">
        <f t="shared" si="102"/>
        <v>0.10971042186186128</v>
      </c>
      <c r="AG69" s="337">
        <f t="shared" si="102"/>
        <v>0.1087028078564468</v>
      </c>
      <c r="AH69" s="337">
        <f t="shared" si="102"/>
        <v>0.10765170638364835</v>
      </c>
      <c r="AI69" s="337">
        <f t="shared" si="102"/>
        <v>0.10659541304109953</v>
      </c>
      <c r="AJ69" s="337">
        <f t="shared" si="102"/>
        <v>0.10538993262377164</v>
      </c>
      <c r="AK69" s="337">
        <f t="shared" si="102"/>
        <v>0.10421978382704637</v>
      </c>
      <c r="AL69" s="337">
        <f t="shared" si="102"/>
        <v>0.10317719805708546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9.4158765158752461E-2</v>
      </c>
      <c r="N70" s="336">
        <f t="shared" si="103"/>
        <v>9.7860953213234764E-2</v>
      </c>
      <c r="O70" s="336">
        <f t="shared" si="103"/>
        <v>9.7791716859321837E-2</v>
      </c>
      <c r="P70" s="336">
        <f t="shared" si="103"/>
        <v>9.3806507778477127E-2</v>
      </c>
      <c r="Q70" s="336">
        <f t="shared" si="103"/>
        <v>9.490936103455147E-2</v>
      </c>
      <c r="R70" s="336">
        <f t="shared" si="103"/>
        <v>9.7650592010942519E-2</v>
      </c>
      <c r="S70" s="336">
        <f t="shared" si="103"/>
        <v>9.3833980580831894E-2</v>
      </c>
      <c r="T70" s="336">
        <f t="shared" si="103"/>
        <v>9.5362923912193864E-2</v>
      </c>
      <c r="U70" s="336">
        <f t="shared" si="103"/>
        <v>9.2329604016599856E-2</v>
      </c>
      <c r="V70" s="336">
        <f t="shared" si="103"/>
        <v>8.8571874233522335E-2</v>
      </c>
      <c r="W70" s="336">
        <f t="shared" si="103"/>
        <v>9.4793085345043021E-2</v>
      </c>
      <c r="X70" s="336">
        <f t="shared" si="103"/>
        <v>9.6926398437886571E-2</v>
      </c>
      <c r="Y70" s="336">
        <f t="shared" si="103"/>
        <v>9.68255819380546E-2</v>
      </c>
      <c r="Z70" s="336">
        <f t="shared" si="103"/>
        <v>9.6641313649922761E-2</v>
      </c>
      <c r="AA70" s="336">
        <f t="shared" si="103"/>
        <v>9.6432067125998555E-2</v>
      </c>
      <c r="AB70" s="336">
        <f t="shared" si="103"/>
        <v>9.619617186991411E-2</v>
      </c>
      <c r="AC70" s="336">
        <f t="shared" si="103"/>
        <v>9.5929828515928198E-2</v>
      </c>
      <c r="AD70" s="336">
        <f t="shared" si="103"/>
        <v>9.5593270747053274E-2</v>
      </c>
      <c r="AE70" s="336">
        <f t="shared" ref="AE70:AL70" si="104">AE23/AE$49</f>
        <v>9.5215728515821912E-2</v>
      </c>
      <c r="AF70" s="336">
        <f t="shared" si="104"/>
        <v>9.4846342325139069E-2</v>
      </c>
      <c r="AG70" s="336">
        <f t="shared" si="104"/>
        <v>9.4506392110309048E-2</v>
      </c>
      <c r="AH70" s="336">
        <f t="shared" si="104"/>
        <v>9.4146018440178766E-2</v>
      </c>
      <c r="AI70" s="336">
        <f t="shared" si="104"/>
        <v>9.3727739923829337E-2</v>
      </c>
      <c r="AJ70" s="336">
        <f t="shared" si="104"/>
        <v>9.3288115799785243E-2</v>
      </c>
      <c r="AK70" s="336">
        <f t="shared" si="104"/>
        <v>9.2805102472029305E-2</v>
      </c>
      <c r="AL70" s="336">
        <f t="shared" si="104"/>
        <v>9.2280049713804976E-2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2.697221227738418E-2</v>
      </c>
      <c r="N71" s="336">
        <f t="shared" si="105"/>
        <v>2.5445152335772062E-2</v>
      </c>
      <c r="O71" s="336">
        <f t="shared" si="105"/>
        <v>2.4262019669638757E-2</v>
      </c>
      <c r="P71" s="336">
        <f t="shared" si="105"/>
        <v>2.4385331151554415E-2</v>
      </c>
      <c r="Q71" s="336">
        <f t="shared" si="105"/>
        <v>2.3968812030193559E-2</v>
      </c>
      <c r="R71" s="336">
        <f t="shared" si="105"/>
        <v>2.2330662346166791E-2</v>
      </c>
      <c r="S71" s="336">
        <f t="shared" si="105"/>
        <v>2.1341727966676802E-2</v>
      </c>
      <c r="T71" s="336">
        <f t="shared" si="105"/>
        <v>2.2374571315631038E-2</v>
      </c>
      <c r="U71" s="336">
        <f t="shared" si="105"/>
        <v>2.2019436467986989E-2</v>
      </c>
      <c r="V71" s="336">
        <f t="shared" si="105"/>
        <v>1.897621061781193E-2</v>
      </c>
      <c r="W71" s="336">
        <f t="shared" si="105"/>
        <v>1.9070048077813435E-2</v>
      </c>
      <c r="X71" s="336">
        <f t="shared" si="105"/>
        <v>1.8831815976046964E-2</v>
      </c>
      <c r="Y71" s="336">
        <f t="shared" si="105"/>
        <v>1.8538229405794752E-2</v>
      </c>
      <c r="Z71" s="336">
        <f t="shared" si="105"/>
        <v>1.8148655331236472E-2</v>
      </c>
      <c r="AA71" s="336">
        <f t="shared" si="105"/>
        <v>1.7741798071319724E-2</v>
      </c>
      <c r="AB71" s="336">
        <f t="shared" si="105"/>
        <v>1.7263782577950245E-2</v>
      </c>
      <c r="AC71" s="336">
        <f t="shared" si="105"/>
        <v>1.6665917189108596E-2</v>
      </c>
      <c r="AD71" s="336">
        <f t="shared" si="105"/>
        <v>1.6119981631930253E-2</v>
      </c>
      <c r="AE71" s="336">
        <f t="shared" ref="AE71:AL71" si="106">AE24/AE$49</f>
        <v>1.5514190766122886E-2</v>
      </c>
      <c r="AF71" s="336">
        <f t="shared" si="106"/>
        <v>1.4864079536722209E-2</v>
      </c>
      <c r="AG71" s="336">
        <f t="shared" si="106"/>
        <v>1.4196415746137763E-2</v>
      </c>
      <c r="AH71" s="336">
        <f t="shared" si="106"/>
        <v>1.3505687943469586E-2</v>
      </c>
      <c r="AI71" s="336">
        <f t="shared" si="106"/>
        <v>1.28676731172702E-2</v>
      </c>
      <c r="AJ71" s="336">
        <f t="shared" si="106"/>
        <v>1.2101816823986394E-2</v>
      </c>
      <c r="AK71" s="336">
        <f t="shared" si="106"/>
        <v>1.1414681355017059E-2</v>
      </c>
      <c r="AL71" s="336">
        <f t="shared" si="106"/>
        <v>1.0897148343280483E-2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0.12672739917922007</v>
      </c>
      <c r="N73" s="337">
        <f t="shared" si="107"/>
        <v>0.1178209991800567</v>
      </c>
      <c r="O73" s="337">
        <f t="shared" si="107"/>
        <v>0.11800641767009135</v>
      </c>
      <c r="P73" s="337">
        <f t="shared" si="107"/>
        <v>0.12152687783816267</v>
      </c>
      <c r="Q73" s="337">
        <f t="shared" si="107"/>
        <v>0.11663659023648974</v>
      </c>
      <c r="R73" s="337">
        <f t="shared" si="107"/>
        <v>0.12196895544222938</v>
      </c>
      <c r="S73" s="337">
        <f t="shared" si="107"/>
        <v>0.11274293374741592</v>
      </c>
      <c r="T73" s="337">
        <f t="shared" si="107"/>
        <v>0.11124261775844289</v>
      </c>
      <c r="U73" s="337">
        <f t="shared" si="107"/>
        <v>0.12065169748355774</v>
      </c>
      <c r="V73" s="337">
        <f t="shared" si="107"/>
        <v>0.12081066329555543</v>
      </c>
      <c r="W73" s="337">
        <f t="shared" si="107"/>
        <v>0.10575439018663596</v>
      </c>
      <c r="X73" s="337">
        <f t="shared" si="107"/>
        <v>0.10594031631176906</v>
      </c>
      <c r="Y73" s="337">
        <f t="shared" si="107"/>
        <v>0.10482936602054946</v>
      </c>
      <c r="Z73" s="337">
        <f t="shared" si="107"/>
        <v>0.10357282059061054</v>
      </c>
      <c r="AA73" s="337">
        <f t="shared" si="107"/>
        <v>0.10229590568960154</v>
      </c>
      <c r="AB73" s="337">
        <f t="shared" si="107"/>
        <v>0.10109276201719224</v>
      </c>
      <c r="AC73" s="337">
        <f t="shared" si="107"/>
        <v>9.9929663520681625E-2</v>
      </c>
      <c r="AD73" s="337">
        <f t="shared" si="107"/>
        <v>9.8795364785883355E-2</v>
      </c>
      <c r="AE73" s="337">
        <f t="shared" ref="AE73:AL73" si="108">AE26/AE$49</f>
        <v>9.7707337009754619E-2</v>
      </c>
      <c r="AF73" s="337">
        <f t="shared" si="108"/>
        <v>9.661713081129919E-2</v>
      </c>
      <c r="AG73" s="337">
        <f t="shared" si="108"/>
        <v>9.554567567965587E-2</v>
      </c>
      <c r="AH73" s="337">
        <f t="shared" si="108"/>
        <v>9.4478267594619456E-2</v>
      </c>
      <c r="AI73" s="337">
        <f t="shared" si="108"/>
        <v>9.3439259314412146E-2</v>
      </c>
      <c r="AJ73" s="337">
        <f t="shared" si="108"/>
        <v>9.2409516465138217E-2</v>
      </c>
      <c r="AK73" s="337">
        <f t="shared" si="108"/>
        <v>9.1388407184280887E-2</v>
      </c>
      <c r="AL73" s="337">
        <f t="shared" si="108"/>
        <v>9.0364182042371871E-2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1.6777211620201685E-2</v>
      </c>
      <c r="N74" s="336">
        <f t="shared" si="109"/>
        <v>1.2783912900174828E-2</v>
      </c>
      <c r="O74" s="336">
        <f t="shared" si="109"/>
        <v>1.503898078680419E-2</v>
      </c>
      <c r="P74" s="336">
        <f t="shared" si="109"/>
        <v>1.4147101561286745E-2</v>
      </c>
      <c r="Q74" s="336">
        <f t="shared" si="109"/>
        <v>1.2840049698273036E-2</v>
      </c>
      <c r="R74" s="336">
        <f t="shared" si="109"/>
        <v>1.4965601178585287E-2</v>
      </c>
      <c r="S74" s="336">
        <f t="shared" si="109"/>
        <v>1.2636404373274582E-2</v>
      </c>
      <c r="T74" s="336">
        <f t="shared" si="109"/>
        <v>1.0441745952687757E-2</v>
      </c>
      <c r="U74" s="336">
        <f t="shared" si="109"/>
        <v>1.4528194086952922E-2</v>
      </c>
      <c r="V74" s="336">
        <f t="shared" si="109"/>
        <v>1.2918746114731133E-2</v>
      </c>
      <c r="W74" s="336">
        <f t="shared" si="109"/>
        <v>1.0895190257857287E-2</v>
      </c>
      <c r="X74" s="336">
        <f t="shared" si="109"/>
        <v>1.0270596622700879E-2</v>
      </c>
      <c r="Y74" s="336">
        <f t="shared" si="109"/>
        <v>1.0285194115713233E-2</v>
      </c>
      <c r="Z74" s="336">
        <f t="shared" si="109"/>
        <v>1.0357060352016412E-2</v>
      </c>
      <c r="AA74" s="336">
        <f t="shared" si="109"/>
        <v>1.0420757432179571E-2</v>
      </c>
      <c r="AB74" s="336">
        <f t="shared" si="109"/>
        <v>1.0435070065528152E-2</v>
      </c>
      <c r="AC74" s="336">
        <f t="shared" si="109"/>
        <v>1.0447759919566953E-2</v>
      </c>
      <c r="AD74" s="336">
        <f t="shared" si="109"/>
        <v>1.0465602219581649E-2</v>
      </c>
      <c r="AE74" s="336">
        <f t="shared" ref="AE74:AL74" si="110">AE27/AE$49</f>
        <v>1.0479295991905726E-2</v>
      </c>
      <c r="AF74" s="336">
        <f t="shared" si="110"/>
        <v>1.0494322607164071E-2</v>
      </c>
      <c r="AG74" s="336">
        <f t="shared" si="110"/>
        <v>1.0505425887712411E-2</v>
      </c>
      <c r="AH74" s="336">
        <f t="shared" si="110"/>
        <v>1.0521409607344665E-2</v>
      </c>
      <c r="AI74" s="336">
        <f t="shared" si="110"/>
        <v>1.0535350163361724E-2</v>
      </c>
      <c r="AJ74" s="336">
        <f t="shared" si="110"/>
        <v>1.0548216271342252E-2</v>
      </c>
      <c r="AK74" s="336">
        <f t="shared" si="110"/>
        <v>1.0559830379092435E-2</v>
      </c>
      <c r="AL74" s="336">
        <f t="shared" si="110"/>
        <v>1.0569031785106849E-2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4.8053123776026968E-2</v>
      </c>
      <c r="N75" s="336">
        <f t="shared" si="111"/>
        <v>4.9871819785868882E-2</v>
      </c>
      <c r="O75" s="336">
        <f t="shared" si="111"/>
        <v>4.744297963925926E-2</v>
      </c>
      <c r="P75" s="336">
        <f t="shared" si="111"/>
        <v>4.9721714895391636E-2</v>
      </c>
      <c r="Q75" s="336">
        <f t="shared" si="111"/>
        <v>4.9872028297420816E-2</v>
      </c>
      <c r="R75" s="336">
        <f t="shared" si="111"/>
        <v>5.1938040329517231E-2</v>
      </c>
      <c r="S75" s="336">
        <f t="shared" si="111"/>
        <v>4.7511007137912634E-2</v>
      </c>
      <c r="T75" s="336">
        <f t="shared" si="111"/>
        <v>4.6385543922342988E-2</v>
      </c>
      <c r="U75" s="336">
        <f t="shared" si="111"/>
        <v>4.8887977471119351E-2</v>
      </c>
      <c r="V75" s="336">
        <f t="shared" si="111"/>
        <v>5.0553600527632199E-2</v>
      </c>
      <c r="W75" s="336">
        <f t="shared" si="111"/>
        <v>4.3463019525396038E-2</v>
      </c>
      <c r="X75" s="336">
        <f t="shared" si="111"/>
        <v>4.3397112448862303E-2</v>
      </c>
      <c r="Y75" s="336">
        <f t="shared" si="111"/>
        <v>4.2967481967018384E-2</v>
      </c>
      <c r="Z75" s="336">
        <f t="shared" si="111"/>
        <v>4.2574365450752591E-2</v>
      </c>
      <c r="AA75" s="336">
        <f t="shared" si="111"/>
        <v>4.2133275030333893E-2</v>
      </c>
      <c r="AB75" s="336">
        <f t="shared" si="111"/>
        <v>4.1686382967532569E-2</v>
      </c>
      <c r="AC75" s="336">
        <f t="shared" si="111"/>
        <v>4.1232465513406195E-2</v>
      </c>
      <c r="AD75" s="336">
        <f t="shared" si="111"/>
        <v>4.0784204330517819E-2</v>
      </c>
      <c r="AE75" s="336">
        <f t="shared" ref="AE75:AL75" si="112">AE28/AE$49</f>
        <v>4.032779305261646E-2</v>
      </c>
      <c r="AF75" s="336">
        <f t="shared" si="112"/>
        <v>3.9870812719915827E-2</v>
      </c>
      <c r="AG75" s="336">
        <f t="shared" si="112"/>
        <v>3.9442097943675578E-2</v>
      </c>
      <c r="AH75" s="336">
        <f t="shared" si="112"/>
        <v>3.9017813717561245E-2</v>
      </c>
      <c r="AI75" s="336">
        <f t="shared" si="112"/>
        <v>3.8616518766345989E-2</v>
      </c>
      <c r="AJ75" s="336">
        <f t="shared" si="112"/>
        <v>3.8211338531539456E-2</v>
      </c>
      <c r="AK75" s="336">
        <f t="shared" si="112"/>
        <v>3.7804120520894588E-2</v>
      </c>
      <c r="AL75" s="336">
        <f t="shared" si="112"/>
        <v>3.739506961670111E-2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4.2424922379702662E-2</v>
      </c>
      <c r="N76" s="336">
        <f t="shared" si="113"/>
        <v>3.6916868802367338E-2</v>
      </c>
      <c r="O76" s="336">
        <f t="shared" si="113"/>
        <v>3.5499304165675552E-2</v>
      </c>
      <c r="P76" s="336">
        <f t="shared" si="113"/>
        <v>3.8055025233610429E-2</v>
      </c>
      <c r="Q76" s="336">
        <f t="shared" si="113"/>
        <v>3.3649726213046134E-2</v>
      </c>
      <c r="R76" s="336">
        <f t="shared" si="113"/>
        <v>3.5785067315793138E-2</v>
      </c>
      <c r="S76" s="336">
        <f t="shared" si="113"/>
        <v>3.3557675604326626E-2</v>
      </c>
      <c r="T76" s="336">
        <f t="shared" si="113"/>
        <v>3.4496390915530174E-2</v>
      </c>
      <c r="U76" s="336">
        <f t="shared" si="113"/>
        <v>3.9880757367813394E-2</v>
      </c>
      <c r="V76" s="336">
        <f t="shared" si="113"/>
        <v>4.1030105990369714E-2</v>
      </c>
      <c r="W76" s="336">
        <f t="shared" si="113"/>
        <v>3.4571774996781539E-2</v>
      </c>
      <c r="X76" s="336">
        <f t="shared" si="113"/>
        <v>3.488128532304819E-2</v>
      </c>
      <c r="Y76" s="336">
        <f t="shared" si="113"/>
        <v>3.4264153163936578E-2</v>
      </c>
      <c r="Z76" s="336">
        <f t="shared" si="113"/>
        <v>3.3542892401155502E-2</v>
      </c>
      <c r="AA76" s="336">
        <f t="shared" si="113"/>
        <v>3.2896012339622215E-2</v>
      </c>
      <c r="AB76" s="336">
        <f t="shared" si="113"/>
        <v>3.2339440128481819E-2</v>
      </c>
      <c r="AC76" s="336">
        <f t="shared" si="113"/>
        <v>3.1767594217455904E-2</v>
      </c>
      <c r="AD76" s="336">
        <f t="shared" si="113"/>
        <v>3.1201508913522073E-2</v>
      </c>
      <c r="AE76" s="336">
        <f t="shared" ref="AE76:AL76" si="114">AE29/AE$49</f>
        <v>3.0674023537983795E-2</v>
      </c>
      <c r="AF76" s="336">
        <f t="shared" si="114"/>
        <v>3.013215182374554E-2</v>
      </c>
      <c r="AG76" s="336">
        <f t="shared" si="114"/>
        <v>2.9579024491639044E-2</v>
      </c>
      <c r="AH76" s="336">
        <f t="shared" si="114"/>
        <v>2.9021080033846177E-2</v>
      </c>
      <c r="AI76" s="336">
        <f t="shared" si="114"/>
        <v>2.8472278503646406E-2</v>
      </c>
      <c r="AJ76" s="336">
        <f t="shared" si="114"/>
        <v>2.7931722316739706E-2</v>
      </c>
      <c r="AK76" s="336">
        <f t="shared" si="114"/>
        <v>2.7387542226480623E-2</v>
      </c>
      <c r="AL76" s="336">
        <f t="shared" si="114"/>
        <v>2.6840836451680804E-2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1.9472141403288783E-2</v>
      </c>
      <c r="N77" s="336">
        <f t="shared" si="115"/>
        <v>1.824839769164566E-2</v>
      </c>
      <c r="O77" s="336">
        <f t="shared" si="115"/>
        <v>2.0025153078352349E-2</v>
      </c>
      <c r="P77" s="336">
        <f t="shared" si="115"/>
        <v>1.9603036147873881E-2</v>
      </c>
      <c r="Q77" s="336">
        <f t="shared" si="115"/>
        <v>2.0274786027749753E-2</v>
      </c>
      <c r="R77" s="336">
        <f t="shared" si="115"/>
        <v>1.9280246618333718E-2</v>
      </c>
      <c r="S77" s="336">
        <f t="shared" si="115"/>
        <v>1.9037846631902083E-2</v>
      </c>
      <c r="T77" s="336">
        <f t="shared" si="115"/>
        <v>1.9918936967881985E-2</v>
      </c>
      <c r="U77" s="336">
        <f t="shared" si="115"/>
        <v>1.7354768557672068E-2</v>
      </c>
      <c r="V77" s="336">
        <f t="shared" si="115"/>
        <v>1.6308210662822391E-2</v>
      </c>
      <c r="W77" s="336">
        <f t="shared" si="115"/>
        <v>1.6824405406601111E-2</v>
      </c>
      <c r="X77" s="336">
        <f t="shared" si="115"/>
        <v>1.7391321917157677E-2</v>
      </c>
      <c r="Y77" s="336">
        <f t="shared" si="115"/>
        <v>1.7312536773881251E-2</v>
      </c>
      <c r="Z77" s="336">
        <f t="shared" si="115"/>
        <v>1.7098502386686025E-2</v>
      </c>
      <c r="AA77" s="336">
        <f t="shared" si="115"/>
        <v>1.6845860887465876E-2</v>
      </c>
      <c r="AB77" s="336">
        <f t="shared" si="115"/>
        <v>1.6631868855649694E-2</v>
      </c>
      <c r="AC77" s="336">
        <f t="shared" si="115"/>
        <v>1.6481843870252574E-2</v>
      </c>
      <c r="AD77" s="336">
        <f t="shared" si="115"/>
        <v>1.6344049322261814E-2</v>
      </c>
      <c r="AE77" s="336">
        <f t="shared" ref="AE77:AL77" si="116">AE30/AE$49</f>
        <v>1.6226224427248654E-2</v>
      </c>
      <c r="AF77" s="336">
        <f t="shared" si="116"/>
        <v>1.6119843660473761E-2</v>
      </c>
      <c r="AG77" s="336">
        <f t="shared" si="116"/>
        <v>1.6019127356628846E-2</v>
      </c>
      <c r="AH77" s="336">
        <f t="shared" si="116"/>
        <v>1.591796423586736E-2</v>
      </c>
      <c r="AI77" s="336">
        <f t="shared" si="116"/>
        <v>1.5815111881058018E-2</v>
      </c>
      <c r="AJ77" s="336">
        <f t="shared" si="116"/>
        <v>1.5718239345516787E-2</v>
      </c>
      <c r="AK77" s="336">
        <f t="shared" si="116"/>
        <v>1.5636914057813235E-2</v>
      </c>
      <c r="AL77" s="336">
        <f t="shared" si="116"/>
        <v>1.5559244188883116E-2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0.11030110177089524</v>
      </c>
      <c r="N79" s="337">
        <f t="shared" si="117"/>
        <v>0.1081167781446616</v>
      </c>
      <c r="O79" s="337">
        <f t="shared" si="117"/>
        <v>0.10552947199248877</v>
      </c>
      <c r="P79" s="337">
        <f t="shared" si="117"/>
        <v>0.10498942691307558</v>
      </c>
      <c r="Q79" s="337">
        <f t="shared" si="117"/>
        <v>0.10646174237870348</v>
      </c>
      <c r="R79" s="337">
        <f t="shared" si="117"/>
        <v>0.10429473762619908</v>
      </c>
      <c r="S79" s="337">
        <f t="shared" si="117"/>
        <v>0.10916337876331879</v>
      </c>
      <c r="T79" s="337">
        <f t="shared" si="117"/>
        <v>0.10909696020440003</v>
      </c>
      <c r="U79" s="337">
        <f t="shared" si="117"/>
        <v>0.10205305393712816</v>
      </c>
      <c r="V79" s="337">
        <f t="shared" si="117"/>
        <v>0.10224170097724286</v>
      </c>
      <c r="W79" s="337">
        <f t="shared" si="117"/>
        <v>0.10053111965638796</v>
      </c>
      <c r="X79" s="337">
        <f t="shared" si="117"/>
        <v>9.7967777708225276E-2</v>
      </c>
      <c r="Y79" s="337">
        <f t="shared" si="117"/>
        <v>9.8172986781094929E-2</v>
      </c>
      <c r="Z79" s="337">
        <f t="shared" si="117"/>
        <v>9.8412069750338421E-2</v>
      </c>
      <c r="AA79" s="337">
        <f t="shared" si="117"/>
        <v>9.869435367494836E-2</v>
      </c>
      <c r="AB79" s="337">
        <f t="shared" si="117"/>
        <v>9.8958786804062573E-2</v>
      </c>
      <c r="AC79" s="337">
        <f t="shared" si="117"/>
        <v>9.9249251806900654E-2</v>
      </c>
      <c r="AD79" s="337">
        <f t="shared" si="117"/>
        <v>9.9551254567422642E-2</v>
      </c>
      <c r="AE79" s="337">
        <f t="shared" ref="AE79:AL79" si="118">AE32/AE$49</f>
        <v>9.9884512119944438E-2</v>
      </c>
      <c r="AF79" s="337">
        <f t="shared" si="118"/>
        <v>0.1001839226700566</v>
      </c>
      <c r="AG79" s="337">
        <f t="shared" si="118"/>
        <v>0.10043008035301383</v>
      </c>
      <c r="AH79" s="337">
        <f t="shared" si="118"/>
        <v>0.1007176131434333</v>
      </c>
      <c r="AI79" s="337">
        <f t="shared" si="118"/>
        <v>0.10098937507425305</v>
      </c>
      <c r="AJ79" s="337">
        <f t="shared" si="118"/>
        <v>0.10129310520955662</v>
      </c>
      <c r="AK79" s="337">
        <f t="shared" si="118"/>
        <v>0.10160953084720137</v>
      </c>
      <c r="AL79" s="337">
        <f t="shared" si="118"/>
        <v>0.10190797633396702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8.8722559382535537E-2</v>
      </c>
      <c r="N80" s="336">
        <f t="shared" si="119"/>
        <v>8.4365333122382327E-2</v>
      </c>
      <c r="O80" s="336">
        <f t="shared" si="119"/>
        <v>8.2719068516655461E-2</v>
      </c>
      <c r="P80" s="336">
        <f t="shared" si="119"/>
        <v>8.1913648227812844E-2</v>
      </c>
      <c r="Q80" s="336">
        <f t="shared" si="119"/>
        <v>8.6195951304639085E-2</v>
      </c>
      <c r="R80" s="336">
        <f t="shared" si="119"/>
        <v>8.0580399414437953E-2</v>
      </c>
      <c r="S80" s="336">
        <f t="shared" si="119"/>
        <v>8.5478980927959428E-2</v>
      </c>
      <c r="T80" s="336">
        <f t="shared" si="119"/>
        <v>8.4989684610719665E-2</v>
      </c>
      <c r="U80" s="336">
        <f t="shared" si="119"/>
        <v>8.1141998206104224E-2</v>
      </c>
      <c r="V80" s="336">
        <f t="shared" si="119"/>
        <v>8.0351980950498725E-2</v>
      </c>
      <c r="W80" s="336">
        <f t="shared" si="119"/>
        <v>7.9746838419037319E-2</v>
      </c>
      <c r="X80" s="336">
        <f t="shared" si="119"/>
        <v>7.9085370029569682E-2</v>
      </c>
      <c r="Y80" s="336">
        <f t="shared" si="119"/>
        <v>7.9327924043304465E-2</v>
      </c>
      <c r="Z80" s="336">
        <f t="shared" si="119"/>
        <v>7.9615185052798507E-2</v>
      </c>
      <c r="AA80" s="336">
        <f t="shared" si="119"/>
        <v>7.9945367629614142E-2</v>
      </c>
      <c r="AB80" s="336">
        <f t="shared" si="119"/>
        <v>8.0255471882833621E-2</v>
      </c>
      <c r="AC80" s="336">
        <f t="shared" si="119"/>
        <v>8.05837078043216E-2</v>
      </c>
      <c r="AD80" s="336">
        <f t="shared" si="119"/>
        <v>8.0926286657744692E-2</v>
      </c>
      <c r="AE80" s="336">
        <f t="shared" ref="AE80:AL80" si="120">AE33/AE$49</f>
        <v>8.1306395472071719E-2</v>
      </c>
      <c r="AF80" s="336">
        <f t="shared" si="120"/>
        <v>8.1656179983927185E-2</v>
      </c>
      <c r="AG80" s="336">
        <f t="shared" si="120"/>
        <v>8.1955443158964317E-2</v>
      </c>
      <c r="AH80" s="336">
        <f t="shared" si="120"/>
        <v>8.2290110070354694E-2</v>
      </c>
      <c r="AI80" s="336">
        <f t="shared" si="120"/>
        <v>8.2614049202439296E-2</v>
      </c>
      <c r="AJ80" s="336">
        <f t="shared" si="120"/>
        <v>8.2972632854202311E-2</v>
      </c>
      <c r="AK80" s="336">
        <f t="shared" si="120"/>
        <v>8.3333606274759109E-2</v>
      </c>
      <c r="AL80" s="336">
        <f t="shared" si="120"/>
        <v>8.3668334581757417E-2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2.0002471714222807E-2</v>
      </c>
      <c r="N81" s="336">
        <f t="shared" si="121"/>
        <v>2.2656293471048864E-2</v>
      </c>
      <c r="O81" s="336">
        <f t="shared" si="121"/>
        <v>2.1710839349780693E-2</v>
      </c>
      <c r="P81" s="336">
        <f t="shared" si="121"/>
        <v>2.2127538456068154E-2</v>
      </c>
      <c r="Q81" s="336">
        <f t="shared" si="121"/>
        <v>1.9181523393754674E-2</v>
      </c>
      <c r="R81" s="336">
        <f t="shared" si="121"/>
        <v>2.2754987431001229E-2</v>
      </c>
      <c r="S81" s="336">
        <f t="shared" si="121"/>
        <v>2.2878018559903079E-2</v>
      </c>
      <c r="T81" s="336">
        <f t="shared" si="121"/>
        <v>2.3264364955794065E-2</v>
      </c>
      <c r="U81" s="336">
        <f t="shared" si="121"/>
        <v>2.0021741707416683E-2</v>
      </c>
      <c r="V81" s="336">
        <f t="shared" si="121"/>
        <v>2.1093132839521214E-2</v>
      </c>
      <c r="W81" s="336">
        <f t="shared" si="121"/>
        <v>1.9797921457356399E-2</v>
      </c>
      <c r="X81" s="336">
        <f t="shared" si="121"/>
        <v>1.8161939145462592E-2</v>
      </c>
      <c r="Y81" s="336">
        <f t="shared" si="121"/>
        <v>1.8119705624239497E-2</v>
      </c>
      <c r="Z81" s="336">
        <f t="shared" si="121"/>
        <v>1.8066893307429364E-2</v>
      </c>
      <c r="AA81" s="336">
        <f t="shared" si="121"/>
        <v>1.8014116788958284E-2</v>
      </c>
      <c r="AB81" s="336">
        <f t="shared" si="121"/>
        <v>1.7962126537456293E-2</v>
      </c>
      <c r="AC81" s="336">
        <f t="shared" si="121"/>
        <v>1.7919631333796048E-2</v>
      </c>
      <c r="AD81" s="336">
        <f t="shared" si="121"/>
        <v>1.78744035982394E-2</v>
      </c>
      <c r="AE81" s="336">
        <f t="shared" ref="AE81:AL81" si="122">AE34/AE$49</f>
        <v>1.782431486921271E-2</v>
      </c>
      <c r="AF81" s="336">
        <f t="shared" si="122"/>
        <v>1.7767458288395523E-2</v>
      </c>
      <c r="AG81" s="336">
        <f t="shared" si="122"/>
        <v>1.7710126413164006E-2</v>
      </c>
      <c r="AH81" s="336">
        <f t="shared" si="122"/>
        <v>1.7658769461990232E-2</v>
      </c>
      <c r="AI81" s="336">
        <f t="shared" si="122"/>
        <v>1.7603665650949962E-2</v>
      </c>
      <c r="AJ81" s="336">
        <f t="shared" si="122"/>
        <v>1.7542858685692612E-2</v>
      </c>
      <c r="AK81" s="336">
        <f t="shared" si="122"/>
        <v>1.7495280513250909E-2</v>
      </c>
      <c r="AL81" s="336">
        <f t="shared" si="122"/>
        <v>1.7453280227142143E-2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1.576070674136896E-3</v>
      </c>
      <c r="N82" s="336">
        <f t="shared" si="123"/>
        <v>1.0951515512303981E-3</v>
      </c>
      <c r="O82" s="336">
        <f t="shared" si="123"/>
        <v>1.0995641260526134E-3</v>
      </c>
      <c r="P82" s="336">
        <f t="shared" si="123"/>
        <v>9.4824022919459434E-4</v>
      </c>
      <c r="Q82" s="336">
        <f t="shared" si="123"/>
        <v>1.0842676803097134E-3</v>
      </c>
      <c r="R82" s="336">
        <f t="shared" si="123"/>
        <v>9.593507807599043E-4</v>
      </c>
      <c r="S82" s="336">
        <f t="shared" si="123"/>
        <v>8.0637927545629316E-4</v>
      </c>
      <c r="T82" s="336">
        <f t="shared" si="123"/>
        <v>8.4291063788629792E-4</v>
      </c>
      <c r="U82" s="336">
        <f t="shared" si="123"/>
        <v>8.8931402360727498E-4</v>
      </c>
      <c r="V82" s="336">
        <f t="shared" si="123"/>
        <v>7.9658718722292745E-4</v>
      </c>
      <c r="W82" s="336">
        <f t="shared" si="123"/>
        <v>9.8635977999424651E-4</v>
      </c>
      <c r="X82" s="336">
        <f t="shared" si="123"/>
        <v>7.2046853319300574E-4</v>
      </c>
      <c r="Y82" s="336">
        <f t="shared" si="123"/>
        <v>7.2535711355094191E-4</v>
      </c>
      <c r="Z82" s="336">
        <f t="shared" si="123"/>
        <v>7.2999139011055989E-4</v>
      </c>
      <c r="AA82" s="336">
        <f t="shared" si="123"/>
        <v>7.3486925637593478E-4</v>
      </c>
      <c r="AB82" s="336">
        <f t="shared" si="123"/>
        <v>7.4118838377265671E-4</v>
      </c>
      <c r="AC82" s="336">
        <f t="shared" si="123"/>
        <v>7.459126687830147E-4</v>
      </c>
      <c r="AD82" s="336">
        <f t="shared" si="123"/>
        <v>7.5056431143854737E-4</v>
      </c>
      <c r="AE82" s="336">
        <f t="shared" ref="AE82:AL82" si="124">AE35/AE$49</f>
        <v>7.5380177865999891E-4</v>
      </c>
      <c r="AF82" s="336">
        <f t="shared" si="124"/>
        <v>7.6028439773390621E-4</v>
      </c>
      <c r="AG82" s="336">
        <f t="shared" si="124"/>
        <v>7.6451078088552924E-4</v>
      </c>
      <c r="AH82" s="336">
        <f t="shared" si="124"/>
        <v>7.6873361108835457E-4</v>
      </c>
      <c r="AI82" s="336">
        <f t="shared" si="124"/>
        <v>7.7166022086380464E-4</v>
      </c>
      <c r="AJ82" s="336">
        <f t="shared" si="124"/>
        <v>7.7761366966170318E-4</v>
      </c>
      <c r="AK82" s="336">
        <f t="shared" si="124"/>
        <v>7.8064405919135358E-4</v>
      </c>
      <c r="AL82" s="336">
        <f t="shared" si="124"/>
        <v>7.8636152506745638E-4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7.7253925535421777E-2</v>
      </c>
      <c r="N84" s="337">
        <f t="shared" si="125"/>
        <v>8.2586804354618029E-2</v>
      </c>
      <c r="O84" s="337">
        <f t="shared" si="125"/>
        <v>8.5728564840840502E-2</v>
      </c>
      <c r="P84" s="337">
        <f t="shared" si="125"/>
        <v>8.374645661753316E-2</v>
      </c>
      <c r="Q84" s="337">
        <f t="shared" si="125"/>
        <v>8.6645726391342201E-2</v>
      </c>
      <c r="R84" s="337">
        <f t="shared" si="125"/>
        <v>8.0752698549921578E-2</v>
      </c>
      <c r="S84" s="337">
        <f t="shared" si="125"/>
        <v>7.8693655281488098E-2</v>
      </c>
      <c r="T84" s="337">
        <f t="shared" si="125"/>
        <v>7.9000760096506736E-2</v>
      </c>
      <c r="U84" s="337">
        <f t="shared" si="125"/>
        <v>7.5149060948424523E-2</v>
      </c>
      <c r="V84" s="337">
        <f t="shared" si="125"/>
        <v>7.1050793578249616E-2</v>
      </c>
      <c r="W84" s="337">
        <f t="shared" si="125"/>
        <v>7.2072754412031564E-2</v>
      </c>
      <c r="X84" s="337">
        <f t="shared" si="125"/>
        <v>7.1472440681675631E-2</v>
      </c>
      <c r="Y84" s="337">
        <f t="shared" si="125"/>
        <v>7.1443278700551199E-2</v>
      </c>
      <c r="Z84" s="337">
        <f t="shared" si="125"/>
        <v>7.1375104375347748E-2</v>
      </c>
      <c r="AA84" s="337">
        <f t="shared" si="125"/>
        <v>7.1256748587418053E-2</v>
      </c>
      <c r="AB84" s="337">
        <f t="shared" si="125"/>
        <v>7.1083856114536895E-2</v>
      </c>
      <c r="AC84" s="337">
        <f t="shared" si="125"/>
        <v>7.0905741839346489E-2</v>
      </c>
      <c r="AD84" s="337">
        <f t="shared" si="125"/>
        <v>7.073811297220399E-2</v>
      </c>
      <c r="AE84" s="337">
        <f t="shared" ref="AE84:AL84" si="126">AE37/AE$49</f>
        <v>7.0581531704891537E-2</v>
      </c>
      <c r="AF84" s="337">
        <f t="shared" si="126"/>
        <v>7.0432635876023886E-2</v>
      </c>
      <c r="AG84" s="337">
        <f t="shared" si="126"/>
        <v>7.027203327059664E-2</v>
      </c>
      <c r="AH84" s="337">
        <f t="shared" si="126"/>
        <v>7.0189188484736778E-2</v>
      </c>
      <c r="AI84" s="337">
        <f t="shared" si="126"/>
        <v>7.0080619714861306E-2</v>
      </c>
      <c r="AJ84" s="337">
        <f t="shared" si="126"/>
        <v>6.997269295283963E-2</v>
      </c>
      <c r="AK84" s="337">
        <f t="shared" si="126"/>
        <v>6.9830294627661327E-2</v>
      </c>
      <c r="AL84" s="337">
        <f t="shared" si="126"/>
        <v>6.9644596919809981E-2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6.1170112282384427E-2</v>
      </c>
      <c r="N85" s="336">
        <f t="shared" si="127"/>
        <v>6.5953200714968255E-2</v>
      </c>
      <c r="O85" s="336">
        <f t="shared" si="127"/>
        <v>6.9095023061628763E-2</v>
      </c>
      <c r="P85" s="336">
        <f t="shared" si="127"/>
        <v>6.7085747134124837E-2</v>
      </c>
      <c r="Q85" s="336">
        <f t="shared" si="127"/>
        <v>7.0738503929369173E-2</v>
      </c>
      <c r="R85" s="336">
        <f t="shared" si="127"/>
        <v>6.3903148076937852E-2</v>
      </c>
      <c r="S85" s="336">
        <f t="shared" si="127"/>
        <v>6.2314927313084766E-2</v>
      </c>
      <c r="T85" s="336">
        <f t="shared" si="127"/>
        <v>6.1450300850734753E-2</v>
      </c>
      <c r="U85" s="336">
        <f t="shared" si="127"/>
        <v>5.7654193395899694E-2</v>
      </c>
      <c r="V85" s="336">
        <f t="shared" si="127"/>
        <v>5.4128968247427842E-2</v>
      </c>
      <c r="W85" s="336">
        <f t="shared" si="127"/>
        <v>5.4329737418231147E-2</v>
      </c>
      <c r="X85" s="336">
        <f t="shared" si="127"/>
        <v>5.2655422854976958E-2</v>
      </c>
      <c r="Y85" s="336">
        <f t="shared" si="127"/>
        <v>5.2390945780464521E-2</v>
      </c>
      <c r="Z85" s="336">
        <f t="shared" si="127"/>
        <v>5.2128919087833507E-2</v>
      </c>
      <c r="AA85" s="336">
        <f t="shared" si="127"/>
        <v>5.1838559218731532E-2</v>
      </c>
      <c r="AB85" s="336">
        <f t="shared" si="127"/>
        <v>5.1504254500203385E-2</v>
      </c>
      <c r="AC85" s="336">
        <f t="shared" si="127"/>
        <v>5.1168224041124609E-2</v>
      </c>
      <c r="AD85" s="336">
        <f t="shared" si="127"/>
        <v>5.0830521010666041E-2</v>
      </c>
      <c r="AE85" s="336">
        <f t="shared" ref="AE85:AL85" si="128">AE38/AE$49</f>
        <v>5.0492729288952015E-2</v>
      </c>
      <c r="AF85" s="336">
        <f t="shared" si="128"/>
        <v>5.0158835833786761E-2</v>
      </c>
      <c r="AG85" s="336">
        <f t="shared" si="128"/>
        <v>4.9812449442621601E-2</v>
      </c>
      <c r="AH85" s="336">
        <f t="shared" si="128"/>
        <v>4.9553775883620678E-2</v>
      </c>
      <c r="AI85" s="336">
        <f t="shared" si="128"/>
        <v>4.9273479661895984E-2</v>
      </c>
      <c r="AJ85" s="336">
        <f t="shared" si="128"/>
        <v>4.8981515481341532E-2</v>
      </c>
      <c r="AK85" s="336">
        <f t="shared" si="128"/>
        <v>4.8656847282301394E-2</v>
      </c>
      <c r="AL85" s="336">
        <f t="shared" si="128"/>
        <v>4.8284617582515753E-2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1.6083813253037354E-2</v>
      </c>
      <c r="N86" s="336">
        <f t="shared" si="129"/>
        <v>1.6633603639649761E-2</v>
      </c>
      <c r="O86" s="336">
        <f t="shared" si="129"/>
        <v>1.6633541779211735E-2</v>
      </c>
      <c r="P86" s="336">
        <f t="shared" si="129"/>
        <v>1.6660709483408323E-2</v>
      </c>
      <c r="Q86" s="336">
        <f t="shared" si="129"/>
        <v>1.5907222461973028E-2</v>
      </c>
      <c r="R86" s="336">
        <f t="shared" si="129"/>
        <v>1.6849550472983733E-2</v>
      </c>
      <c r="S86" s="336">
        <f t="shared" si="129"/>
        <v>1.6378727968403346E-2</v>
      </c>
      <c r="T86" s="336">
        <f t="shared" si="129"/>
        <v>1.7550459245771987E-2</v>
      </c>
      <c r="U86" s="336">
        <f t="shared" si="129"/>
        <v>1.7494867552524839E-2</v>
      </c>
      <c r="V86" s="336">
        <f t="shared" si="129"/>
        <v>1.6921825330821774E-2</v>
      </c>
      <c r="W86" s="336">
        <f t="shared" si="129"/>
        <v>1.7743016993800417E-2</v>
      </c>
      <c r="X86" s="336">
        <f t="shared" si="129"/>
        <v>1.8817017826698673E-2</v>
      </c>
      <c r="Y86" s="336">
        <f t="shared" si="129"/>
        <v>1.9052332920086679E-2</v>
      </c>
      <c r="Z86" s="336">
        <f t="shared" si="129"/>
        <v>1.9246185287514237E-2</v>
      </c>
      <c r="AA86" s="336">
        <f t="shared" si="129"/>
        <v>1.9418189368686518E-2</v>
      </c>
      <c r="AB86" s="336">
        <f t="shared" si="129"/>
        <v>1.957960161433351E-2</v>
      </c>
      <c r="AC86" s="336">
        <f t="shared" si="129"/>
        <v>1.9737517798221884E-2</v>
      </c>
      <c r="AD86" s="336">
        <f t="shared" si="129"/>
        <v>1.9907591961537945E-2</v>
      </c>
      <c r="AE86" s="336">
        <f t="shared" ref="AE86:AL86" si="130">AE39/AE$49</f>
        <v>2.0088802415939529E-2</v>
      </c>
      <c r="AF86" s="336">
        <f t="shared" si="130"/>
        <v>2.0273800042237125E-2</v>
      </c>
      <c r="AG86" s="336">
        <f t="shared" si="130"/>
        <v>2.0459583827975036E-2</v>
      </c>
      <c r="AH86" s="336">
        <f t="shared" si="130"/>
        <v>2.0635412601116097E-2</v>
      </c>
      <c r="AI86" s="336">
        <f t="shared" si="130"/>
        <v>2.0807140052965321E-2</v>
      </c>
      <c r="AJ86" s="336">
        <f t="shared" si="130"/>
        <v>2.0991177471498104E-2</v>
      </c>
      <c r="AK86" s="336">
        <f t="shared" si="130"/>
        <v>2.1173447345359923E-2</v>
      </c>
      <c r="AL86" s="336">
        <f t="shared" si="130"/>
        <v>2.1359979337294239E-2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8.3680885663851221E-2</v>
      </c>
      <c r="N88" s="337">
        <f t="shared" si="131"/>
        <v>7.9761499635549835E-2</v>
      </c>
      <c r="O88" s="337">
        <f t="shared" si="131"/>
        <v>8.3739300730816021E-2</v>
      </c>
      <c r="P88" s="337">
        <f t="shared" si="131"/>
        <v>8.2627695517981103E-2</v>
      </c>
      <c r="Q88" s="337">
        <f t="shared" si="131"/>
        <v>8.3149053838708839E-2</v>
      </c>
      <c r="R88" s="337">
        <f t="shared" si="131"/>
        <v>8.7021776438410345E-2</v>
      </c>
      <c r="S88" s="337">
        <f t="shared" si="131"/>
        <v>8.6904574621038344E-2</v>
      </c>
      <c r="T88" s="337">
        <f t="shared" si="131"/>
        <v>8.5092873207647773E-2</v>
      </c>
      <c r="U88" s="337">
        <f t="shared" si="131"/>
        <v>8.4997245014672582E-2</v>
      </c>
      <c r="V88" s="337">
        <f t="shared" si="131"/>
        <v>8.8992657204860368E-2</v>
      </c>
      <c r="W88" s="337">
        <f t="shared" si="131"/>
        <v>7.9930609429969102E-2</v>
      </c>
      <c r="X88" s="337">
        <f t="shared" si="131"/>
        <v>8.3301708437131763E-2</v>
      </c>
      <c r="Y88" s="337">
        <f t="shared" si="131"/>
        <v>8.2888545905827657E-2</v>
      </c>
      <c r="Z88" s="337">
        <f t="shared" si="131"/>
        <v>8.2564707627885994E-2</v>
      </c>
      <c r="AA88" s="337">
        <f t="shared" si="131"/>
        <v>8.2166148134869013E-2</v>
      </c>
      <c r="AB88" s="337">
        <f t="shared" si="131"/>
        <v>8.1701897897130921E-2</v>
      </c>
      <c r="AC88" s="337">
        <f t="shared" si="131"/>
        <v>8.1313639260372689E-2</v>
      </c>
      <c r="AD88" s="337">
        <f t="shared" si="131"/>
        <v>8.0933038117110806E-2</v>
      </c>
      <c r="AE88" s="337">
        <f t="shared" ref="AE88:AL88" si="132">AE41/AE$49</f>
        <v>8.0533163676188915E-2</v>
      </c>
      <c r="AF88" s="337">
        <f t="shared" si="132"/>
        <v>8.0105880115515504E-2</v>
      </c>
      <c r="AG88" s="337">
        <f t="shared" si="132"/>
        <v>7.9688099377884195E-2</v>
      </c>
      <c r="AH88" s="337">
        <f t="shared" si="132"/>
        <v>7.9240933317835729E-2</v>
      </c>
      <c r="AI88" s="337">
        <f t="shared" si="132"/>
        <v>7.8820718257013755E-2</v>
      </c>
      <c r="AJ88" s="337">
        <f t="shared" si="132"/>
        <v>7.8384182383323328E-2</v>
      </c>
      <c r="AK88" s="337">
        <f t="shared" si="132"/>
        <v>7.7901539325036379E-2</v>
      </c>
      <c r="AL88" s="337">
        <f t="shared" si="132"/>
        <v>7.7391488787616924E-2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3.9737837692546837E-2</v>
      </c>
      <c r="N89" s="336">
        <f t="shared" si="133"/>
        <v>3.7532126512513878E-2</v>
      </c>
      <c r="O89" s="336">
        <f t="shared" si="133"/>
        <v>3.804224282860294E-2</v>
      </c>
      <c r="P89" s="336">
        <f t="shared" si="133"/>
        <v>4.0311974231447362E-2</v>
      </c>
      <c r="Q89" s="336">
        <f t="shared" si="133"/>
        <v>4.0312251131330121E-2</v>
      </c>
      <c r="R89" s="336">
        <f t="shared" si="133"/>
        <v>4.0778286457449457E-2</v>
      </c>
      <c r="S89" s="336">
        <f t="shared" si="133"/>
        <v>3.9470284160286792E-2</v>
      </c>
      <c r="T89" s="336">
        <f t="shared" si="133"/>
        <v>3.910070884330917E-2</v>
      </c>
      <c r="U89" s="336">
        <f t="shared" si="133"/>
        <v>4.0273624333001509E-2</v>
      </c>
      <c r="V89" s="336">
        <f t="shared" si="133"/>
        <v>3.7603617859422289E-2</v>
      </c>
      <c r="W89" s="336">
        <f t="shared" si="133"/>
        <v>3.3367017451106228E-2</v>
      </c>
      <c r="X89" s="336">
        <f t="shared" si="133"/>
        <v>3.5279086933129686E-2</v>
      </c>
      <c r="Y89" s="336">
        <f t="shared" si="133"/>
        <v>3.5011009697314105E-2</v>
      </c>
      <c r="Z89" s="336">
        <f t="shared" si="133"/>
        <v>3.4736566646254102E-2</v>
      </c>
      <c r="AA89" s="336">
        <f t="shared" si="133"/>
        <v>3.4391268645101267E-2</v>
      </c>
      <c r="AB89" s="336">
        <f t="shared" si="133"/>
        <v>3.3985417543774099E-2</v>
      </c>
      <c r="AC89" s="336">
        <f t="shared" si="133"/>
        <v>3.3677468687396739E-2</v>
      </c>
      <c r="AD89" s="336">
        <f t="shared" si="133"/>
        <v>3.3377669979108272E-2</v>
      </c>
      <c r="AE89" s="336">
        <f t="shared" ref="AE89:AL89" si="134">AE42/AE$49</f>
        <v>3.3066241809219396E-2</v>
      </c>
      <c r="AF89" s="336">
        <f t="shared" si="134"/>
        <v>3.2735705599980951E-2</v>
      </c>
      <c r="AG89" s="336">
        <f t="shared" si="134"/>
        <v>3.2410786464236237E-2</v>
      </c>
      <c r="AH89" s="336">
        <f t="shared" si="134"/>
        <v>3.2073058381766995E-2</v>
      </c>
      <c r="AI89" s="336">
        <f t="shared" si="134"/>
        <v>3.1755558776676435E-2</v>
      </c>
      <c r="AJ89" s="336">
        <f t="shared" si="134"/>
        <v>3.1429062046674124E-2</v>
      </c>
      <c r="AK89" s="336">
        <f t="shared" si="134"/>
        <v>3.1063475412498497E-2</v>
      </c>
      <c r="AL89" s="336">
        <f t="shared" si="134"/>
        <v>3.0678861419607267E-2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4.3943047971304376E-2</v>
      </c>
      <c r="N90" s="336">
        <f t="shared" si="135"/>
        <v>4.2229373123035971E-2</v>
      </c>
      <c r="O90" s="336">
        <f t="shared" si="135"/>
        <v>4.5697057902213088E-2</v>
      </c>
      <c r="P90" s="336">
        <f t="shared" si="135"/>
        <v>4.2315721286533742E-2</v>
      </c>
      <c r="Q90" s="336">
        <f t="shared" si="135"/>
        <v>4.2836802707378718E-2</v>
      </c>
      <c r="R90" s="336">
        <f t="shared" si="135"/>
        <v>4.6243489980960895E-2</v>
      </c>
      <c r="S90" s="336">
        <f t="shared" si="135"/>
        <v>4.7434290460751552E-2</v>
      </c>
      <c r="T90" s="336">
        <f t="shared" si="135"/>
        <v>4.5992164364338596E-2</v>
      </c>
      <c r="U90" s="336">
        <f t="shared" si="135"/>
        <v>4.4723620681671079E-2</v>
      </c>
      <c r="V90" s="336">
        <f t="shared" si="135"/>
        <v>5.1389039345438071E-2</v>
      </c>
      <c r="W90" s="336">
        <f t="shared" si="135"/>
        <v>4.6563591978862874E-2</v>
      </c>
      <c r="X90" s="336">
        <f t="shared" si="135"/>
        <v>4.8022621504002078E-2</v>
      </c>
      <c r="Y90" s="336">
        <f t="shared" si="135"/>
        <v>4.7877536208513559E-2</v>
      </c>
      <c r="Z90" s="336">
        <f t="shared" si="135"/>
        <v>4.7828140981631892E-2</v>
      </c>
      <c r="AA90" s="336">
        <f t="shared" si="135"/>
        <v>4.7774879489767746E-2</v>
      </c>
      <c r="AB90" s="336">
        <f t="shared" si="135"/>
        <v>4.7716480353356829E-2</v>
      </c>
      <c r="AC90" s="336">
        <f t="shared" si="135"/>
        <v>4.7636170572975957E-2</v>
      </c>
      <c r="AD90" s="336">
        <f t="shared" si="135"/>
        <v>4.7555368138002534E-2</v>
      </c>
      <c r="AE90" s="336">
        <f t="shared" ref="AE90:AL90" si="136">AE43/AE$49</f>
        <v>4.7466921866969519E-2</v>
      </c>
      <c r="AF90" s="336">
        <f t="shared" si="136"/>
        <v>4.7370174515534567E-2</v>
      </c>
      <c r="AG90" s="336">
        <f t="shared" si="136"/>
        <v>4.7277312913647965E-2</v>
      </c>
      <c r="AH90" s="336">
        <f t="shared" si="136"/>
        <v>4.7167874936068735E-2</v>
      </c>
      <c r="AI90" s="336">
        <f t="shared" si="136"/>
        <v>4.7065159480337328E-2</v>
      </c>
      <c r="AJ90" s="336">
        <f t="shared" si="136"/>
        <v>4.6955120336649211E-2</v>
      </c>
      <c r="AK90" s="336">
        <f t="shared" si="136"/>
        <v>4.6838063912537871E-2</v>
      </c>
      <c r="AL90" s="336">
        <f t="shared" si="136"/>
        <v>4.671262736800965E-2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0.11848528987333398</v>
      </c>
      <c r="N92" s="337">
        <f t="shared" si="137"/>
        <v>0.1137485886757811</v>
      </c>
      <c r="O92" s="337">
        <f t="shared" si="137"/>
        <v>0.11315145305674867</v>
      </c>
      <c r="P92" s="337">
        <f t="shared" si="137"/>
        <v>0.10989599471240767</v>
      </c>
      <c r="Q92" s="337">
        <f t="shared" si="137"/>
        <v>0.11174427984275087</v>
      </c>
      <c r="R92" s="337">
        <f t="shared" si="137"/>
        <v>0.11275761082527024</v>
      </c>
      <c r="S92" s="337">
        <f t="shared" si="137"/>
        <v>0.11102919276351909</v>
      </c>
      <c r="T92" s="337">
        <f t="shared" si="137"/>
        <v>0.10739156778648694</v>
      </c>
      <c r="U92" s="337">
        <f t="shared" si="137"/>
        <v>0.10517793137785149</v>
      </c>
      <c r="V92" s="337">
        <f t="shared" si="137"/>
        <v>0.10517113489156073</v>
      </c>
      <c r="W92" s="337">
        <f t="shared" si="137"/>
        <v>9.6689182713407498E-2</v>
      </c>
      <c r="X92" s="337">
        <f t="shared" si="137"/>
        <v>0.10068544047789903</v>
      </c>
      <c r="Y92" s="337">
        <f t="shared" si="137"/>
        <v>0.10036771532135577</v>
      </c>
      <c r="Z92" s="337">
        <f t="shared" si="137"/>
        <v>9.9651525904760882E-2</v>
      </c>
      <c r="AA92" s="337">
        <f t="shared" si="137"/>
        <v>9.8815895369049653E-2</v>
      </c>
      <c r="AB92" s="337">
        <f t="shared" si="137"/>
        <v>9.8229819893754011E-2</v>
      </c>
      <c r="AC92" s="337">
        <f t="shared" si="137"/>
        <v>9.7590767593929026E-2</v>
      </c>
      <c r="AD92" s="337">
        <f t="shared" si="137"/>
        <v>9.6854017166954104E-2</v>
      </c>
      <c r="AE92" s="337">
        <f t="shared" ref="AE92:AL92" si="138">AE45/AE$49</f>
        <v>9.6165993418465864E-2</v>
      </c>
      <c r="AF92" s="337">
        <f t="shared" si="138"/>
        <v>9.5513096329015557E-2</v>
      </c>
      <c r="AG92" s="337">
        <f t="shared" si="138"/>
        <v>9.4874248296081223E-2</v>
      </c>
      <c r="AH92" s="337">
        <f t="shared" si="138"/>
        <v>9.4202958512590002E-2</v>
      </c>
      <c r="AI92" s="337">
        <f t="shared" si="138"/>
        <v>9.3597124772417176E-2</v>
      </c>
      <c r="AJ92" s="337">
        <f t="shared" si="138"/>
        <v>9.3006534878298339E-2</v>
      </c>
      <c r="AK92" s="337">
        <f t="shared" si="138"/>
        <v>9.2426817890487525E-2</v>
      </c>
      <c r="AL92" s="337">
        <f t="shared" si="138"/>
        <v>9.1868960354565543E-2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2.0697258160592411E-2</v>
      </c>
      <c r="N93" s="336">
        <f t="shared" si="139"/>
        <v>1.9808748067263848E-2</v>
      </c>
      <c r="O93" s="336">
        <f t="shared" si="139"/>
        <v>1.9558960625357454E-2</v>
      </c>
      <c r="P93" s="336">
        <f t="shared" si="139"/>
        <v>2.0453414625664166E-2</v>
      </c>
      <c r="Q93" s="336">
        <f t="shared" si="139"/>
        <v>2.1464221613739631E-2</v>
      </c>
      <c r="R93" s="336">
        <f t="shared" si="139"/>
        <v>2.2569792028868125E-2</v>
      </c>
      <c r="S93" s="336">
        <f t="shared" si="139"/>
        <v>2.2343581479773653E-2</v>
      </c>
      <c r="T93" s="336">
        <f t="shared" si="139"/>
        <v>1.9547196710098143E-2</v>
      </c>
      <c r="U93" s="336">
        <f t="shared" si="139"/>
        <v>2.0343052465114871E-2</v>
      </c>
      <c r="V93" s="336">
        <f t="shared" si="139"/>
        <v>1.9446616952651648E-2</v>
      </c>
      <c r="W93" s="336">
        <f t="shared" si="139"/>
        <v>1.7192729965455861E-2</v>
      </c>
      <c r="X93" s="336">
        <f t="shared" si="139"/>
        <v>2.8027286621366769E-2</v>
      </c>
      <c r="Y93" s="336">
        <f t="shared" si="139"/>
        <v>2.8202634403080205E-2</v>
      </c>
      <c r="Z93" s="336">
        <f t="shared" si="139"/>
        <v>2.844688877859455E-2</v>
      </c>
      <c r="AA93" s="336">
        <f t="shared" si="139"/>
        <v>2.8684028659686934E-2</v>
      </c>
      <c r="AB93" s="336">
        <f t="shared" si="139"/>
        <v>2.8940639166357484E-2</v>
      </c>
      <c r="AC93" s="336">
        <f t="shared" si="139"/>
        <v>2.9179951317708869E-2</v>
      </c>
      <c r="AD93" s="336">
        <f t="shared" si="139"/>
        <v>2.9400624816264757E-2</v>
      </c>
      <c r="AE93" s="336">
        <f t="shared" ref="AE93:AL93" si="140">AE46/AE$49</f>
        <v>2.9603633484608458E-2</v>
      </c>
      <c r="AF93" s="336">
        <f t="shared" si="140"/>
        <v>2.9792923165232483E-2</v>
      </c>
      <c r="AG93" s="336">
        <f t="shared" si="140"/>
        <v>2.9968757141884298E-2</v>
      </c>
      <c r="AH93" s="336">
        <f t="shared" si="140"/>
        <v>3.0129277067642648E-2</v>
      </c>
      <c r="AI93" s="336">
        <f t="shared" si="140"/>
        <v>3.032295231386142E-2</v>
      </c>
      <c r="AJ93" s="336">
        <f t="shared" si="140"/>
        <v>3.0536516903990774E-2</v>
      </c>
      <c r="AK93" s="336">
        <f t="shared" si="140"/>
        <v>3.0771011759065776E-2</v>
      </c>
      <c r="AL93" s="336">
        <f t="shared" si="140"/>
        <v>3.1000348900651571E-2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9.7788031712741585E-2</v>
      </c>
      <c r="N94" s="336">
        <f t="shared" si="141"/>
        <v>9.3939840608517247E-2</v>
      </c>
      <c r="O94" s="336">
        <f t="shared" si="141"/>
        <v>9.3592492431391214E-2</v>
      </c>
      <c r="P94" s="336">
        <f t="shared" si="141"/>
        <v>8.9442580086743495E-2</v>
      </c>
      <c r="Q94" s="336">
        <f t="shared" si="141"/>
        <v>9.0280058229011251E-2</v>
      </c>
      <c r="R94" s="336">
        <f t="shared" si="141"/>
        <v>9.0187818796402114E-2</v>
      </c>
      <c r="S94" s="336">
        <f t="shared" si="141"/>
        <v>8.8685611283745427E-2</v>
      </c>
      <c r="T94" s="336">
        <f t="shared" si="141"/>
        <v>8.7844371076388802E-2</v>
      </c>
      <c r="U94" s="336">
        <f t="shared" si="141"/>
        <v>8.4834878912736625E-2</v>
      </c>
      <c r="V94" s="336">
        <f t="shared" si="141"/>
        <v>8.5724517938909062E-2</v>
      </c>
      <c r="W94" s="336">
        <f t="shared" si="141"/>
        <v>7.9496452747951626E-2</v>
      </c>
      <c r="X94" s="336">
        <f t="shared" si="141"/>
        <v>7.2658153856532251E-2</v>
      </c>
      <c r="Y94" s="336">
        <f t="shared" si="141"/>
        <v>7.2165080918275559E-2</v>
      </c>
      <c r="Z94" s="336">
        <f t="shared" si="141"/>
        <v>7.1204637126166329E-2</v>
      </c>
      <c r="AA94" s="336">
        <f t="shared" si="141"/>
        <v>7.0131866709362709E-2</v>
      </c>
      <c r="AB94" s="336">
        <f t="shared" si="141"/>
        <v>6.9289180727396538E-2</v>
      </c>
      <c r="AC94" s="336">
        <f t="shared" si="141"/>
        <v>6.8410816276220171E-2</v>
      </c>
      <c r="AD94" s="336">
        <f t="shared" si="141"/>
        <v>6.745339235068934E-2</v>
      </c>
      <c r="AE94" s="336">
        <f t="shared" ref="AE94:AL94" si="142">AE47/AE$49</f>
        <v>6.6562359933857396E-2</v>
      </c>
      <c r="AF94" s="336">
        <f t="shared" si="142"/>
        <v>6.5720173163783063E-2</v>
      </c>
      <c r="AG94" s="336">
        <f t="shared" si="142"/>
        <v>6.4905491154196929E-2</v>
      </c>
      <c r="AH94" s="336">
        <f t="shared" si="142"/>
        <v>6.4073681444947364E-2</v>
      </c>
      <c r="AI94" s="336">
        <f t="shared" si="142"/>
        <v>6.3274172458555752E-2</v>
      </c>
      <c r="AJ94" s="336">
        <f t="shared" si="142"/>
        <v>6.2470017974307575E-2</v>
      </c>
      <c r="AK94" s="336">
        <f t="shared" si="142"/>
        <v>6.1655806131421756E-2</v>
      </c>
      <c r="AL94" s="336">
        <f t="shared" si="142"/>
        <v>6.0868611453913986E-2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Stoke-on-Trent and Staffordshire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Stoke-on-Trent and Staffordshire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Stoke-on-Trent and Staffordshire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Stoke-on-Trent and Staffordshire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Stoke-on-Trent and Staffordshire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Stoke-on-Trent and Staffordshire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Stoke-on-Trent and Staffordshire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Stoke-on-Trent and Staffordshire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Stoke-on-Trent and Staffordshire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Stoke-on-Trent and Staffordshire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Stoke-on-Trent and Staffordshire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Stoke-on-Trent and Staffordshire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Stoke-on-Trent and Staffordshire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3.4832047646067714</v>
      </c>
      <c r="Y4" s="11">
        <f>'Occ T1'!D8-'Occ T1'!C8</f>
        <v>0.91381259072679555</v>
      </c>
      <c r="Z4" s="11">
        <f>'Occ T1'!E8-'Occ T1'!D8</f>
        <v>-1.5565330531713855</v>
      </c>
      <c r="AA4" s="11">
        <f>'Occ T1'!F8-'Occ T1'!E8</f>
        <v>3.2111506487853561</v>
      </c>
      <c r="AB4" s="11">
        <f>'Occ T1'!D8-'Occ T1'!B8</f>
        <v>4.397017355333567</v>
      </c>
      <c r="AC4" s="11">
        <f>'Occ T1'!F8-'Occ T1'!D8</f>
        <v>1.6546175956139706</v>
      </c>
    </row>
    <row r="5" spans="1:29" x14ac:dyDescent="0.2">
      <c r="W5" s="10" t="str">
        <f>name!E5</f>
        <v>Professional occupations</v>
      </c>
      <c r="X5" s="11">
        <f>'Occ T1'!C9-'Occ T1'!B9</f>
        <v>9.1982446638785547</v>
      </c>
      <c r="Y5" s="11">
        <f>'Occ T1'!D9-'Occ T1'!C9</f>
        <v>3.0575581880867873</v>
      </c>
      <c r="Z5" s="11">
        <f>'Occ T1'!E9-'Occ T1'!D9</f>
        <v>4.734602329311727</v>
      </c>
      <c r="AA5" s="11">
        <f>'Occ T1'!F9-'Occ T1'!E9</f>
        <v>7.8990288248824214</v>
      </c>
      <c r="AB5" s="11">
        <f>'Occ T1'!D9-'Occ T1'!B9</f>
        <v>12.255802851965342</v>
      </c>
      <c r="AC5" s="11">
        <f>'Occ T1'!F9-'Occ T1'!D9</f>
        <v>12.633631154194148</v>
      </c>
    </row>
    <row r="6" spans="1:29" x14ac:dyDescent="0.2">
      <c r="W6" s="10" t="str">
        <f>name!E6</f>
        <v>Associate professional occupations</v>
      </c>
      <c r="X6" s="11">
        <f>'Occ T1'!C10-'Occ T1'!B10</f>
        <v>3.0656406789621755</v>
      </c>
      <c r="Y6" s="11">
        <f>'Occ T1'!D10-'Occ T1'!C10</f>
        <v>1.2196081660714597</v>
      </c>
      <c r="Z6" s="11">
        <f>'Occ T1'!E10-'Occ T1'!D10</f>
        <v>3.1213407078992006</v>
      </c>
      <c r="AA6" s="11">
        <f>'Occ T1'!F10-'Occ T1'!E10</f>
        <v>4.5893323919064741</v>
      </c>
      <c r="AB6" s="11">
        <f>'Occ T1'!D10-'Occ T1'!B10</f>
        <v>4.2852488450336352</v>
      </c>
      <c r="AC6" s="11">
        <f>'Occ T1'!F10-'Occ T1'!D10</f>
        <v>7.7106730998056747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-2.4861199565076433</v>
      </c>
      <c r="Y7" s="11">
        <f>'Occ T1'!D11-'Occ T1'!C11</f>
        <v>1.0982963493475921</v>
      </c>
      <c r="Z7" s="11">
        <f>'Occ T1'!E11-'Occ T1'!D11</f>
        <v>1.140159078426592</v>
      </c>
      <c r="AA7" s="11">
        <f>'Occ T1'!F11-'Occ T1'!E11</f>
        <v>-2.2794224003006534</v>
      </c>
      <c r="AB7" s="11">
        <f>'Occ T1'!D11-'Occ T1'!B11</f>
        <v>-1.3878236071600512</v>
      </c>
      <c r="AC7" s="11">
        <f>'Occ T1'!F11-'Occ T1'!D11</f>
        <v>-1.1392633218740613</v>
      </c>
    </row>
    <row r="8" spans="1:29" x14ac:dyDescent="0.2">
      <c r="W8" s="10" t="str">
        <f>name!E8</f>
        <v>Skilled trades occupations</v>
      </c>
      <c r="X8" s="11">
        <f>'Occ T1'!C12-'Occ T1'!B12</f>
        <v>1.3438421254965434</v>
      </c>
      <c r="Y8" s="11">
        <f>'Occ T1'!D12-'Occ T1'!C12</f>
        <v>-6.0343253388247859</v>
      </c>
      <c r="Z8" s="11">
        <f>'Occ T1'!E12-'Occ T1'!D12</f>
        <v>-0.39585540196041791</v>
      </c>
      <c r="AA8" s="11">
        <f>'Occ T1'!F12-'Occ T1'!E12</f>
        <v>-2.5809677515845841</v>
      </c>
      <c r="AB8" s="11">
        <f>'Occ T1'!D12-'Occ T1'!B12</f>
        <v>-4.6904832133282426</v>
      </c>
      <c r="AC8" s="11">
        <f>'Occ T1'!F12-'Occ T1'!D12</f>
        <v>-2.976823153545002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0.79082211263955315</v>
      </c>
      <c r="Y9" s="11">
        <f>'Occ T1'!D13-'Occ T1'!C13</f>
        <v>-1.4870882299984203</v>
      </c>
      <c r="Z9" s="11">
        <f>'Occ T1'!E13-'Occ T1'!D13</f>
        <v>0.59389635983973932</v>
      </c>
      <c r="AA9" s="11">
        <f>'Occ T1'!F13-'Occ T1'!E13</f>
        <v>2.1958616611147832</v>
      </c>
      <c r="AB9" s="11">
        <f>'Occ T1'!D13-'Occ T1'!B13</f>
        <v>-0.69626611735886712</v>
      </c>
      <c r="AC9" s="11">
        <f>'Occ T1'!F13-'Occ T1'!D13</f>
        <v>2.7897580209545225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-2.1230140506833841</v>
      </c>
      <c r="Y10" s="11">
        <f>'Occ T1'!D14-'Occ T1'!C14</f>
        <v>-0.30803097138385027</v>
      </c>
      <c r="Z10" s="11">
        <f>'Occ T1'!E14-'Occ T1'!D14</f>
        <v>0.4727202257642027</v>
      </c>
      <c r="AA10" s="11">
        <f>'Occ T1'!F14-'Occ T1'!E14</f>
        <v>0.32831965516238881</v>
      </c>
      <c r="AB10" s="11">
        <f>'Occ T1'!D14-'Occ T1'!B14</f>
        <v>-2.4310450220672344</v>
      </c>
      <c r="AC10" s="11">
        <f>'Occ T1'!F14-'Occ T1'!D14</f>
        <v>0.80103988092659151</v>
      </c>
    </row>
    <row r="11" spans="1:29" x14ac:dyDescent="0.2">
      <c r="W11" s="10" t="str">
        <f>name!E11</f>
        <v>Process, plant and machine operatives</v>
      </c>
      <c r="X11" s="11">
        <f>'Occ T1'!C15-'Occ T1'!B15</f>
        <v>1.9019971504281123</v>
      </c>
      <c r="Y11" s="11">
        <f>'Occ T1'!D15-'Occ T1'!C15</f>
        <v>-3.7793401232695345</v>
      </c>
      <c r="Z11" s="11">
        <f>'Occ T1'!E15-'Occ T1'!D15</f>
        <v>1.4974961270691978</v>
      </c>
      <c r="AA11" s="11">
        <f>'Occ T1'!F15-'Occ T1'!E15</f>
        <v>-0.55513716943743674</v>
      </c>
      <c r="AB11" s="11">
        <f>'Occ T1'!D15-'Occ T1'!B15</f>
        <v>-1.8773429728414222</v>
      </c>
      <c r="AC11" s="11">
        <f>'Occ T1'!F15-'Occ T1'!D15</f>
        <v>0.94235895763176103</v>
      </c>
    </row>
    <row r="12" spans="1:29" x14ac:dyDescent="0.2">
      <c r="W12" s="10" t="str">
        <f>name!E12</f>
        <v>Elementary occupations</v>
      </c>
      <c r="X12" s="11">
        <f>'Occ T1'!C16-'Occ T1'!B16</f>
        <v>-0.95461748882063091</v>
      </c>
      <c r="Y12" s="11">
        <f>'Occ T1'!D16-'Occ T1'!C16</f>
        <v>-3.73549063075615</v>
      </c>
      <c r="Z12" s="11">
        <f>'Occ T1'!E16-'Occ T1'!D16</f>
        <v>1.6071736268211971</v>
      </c>
      <c r="AA12" s="11">
        <f>'Occ T1'!F16-'Occ T1'!E16</f>
        <v>-1.0811658605288557</v>
      </c>
      <c r="AB12" s="11">
        <f>'Occ T1'!D16-'Occ T1'!B16</f>
        <v>-4.6901081195767809</v>
      </c>
      <c r="AC12" s="11">
        <f>'Occ T1'!F16-'Occ T1'!D16</f>
        <v>0.52600776629234147</v>
      </c>
    </row>
    <row r="14" spans="1:29" x14ac:dyDescent="0.2">
      <c r="W14" s="10" t="str">
        <f>name!E3</f>
        <v>All occupations</v>
      </c>
      <c r="X14" s="11">
        <f>'Occ T1'!C18-'Occ T1'!B18</f>
        <v>14.220000000000027</v>
      </c>
      <c r="Y14" s="11">
        <f>'Occ T1'!D18-'Occ T1'!C18</f>
        <v>-9.0550000000000637</v>
      </c>
      <c r="Z14" s="11">
        <f>'Occ T1'!E18-'Occ T1'!D18</f>
        <v>11.215000000000032</v>
      </c>
      <c r="AA14" s="11">
        <f>'Occ T1'!F18-'Occ T1'!E18</f>
        <v>11.726999999999862</v>
      </c>
      <c r="AB14" s="11">
        <f>'Occ T1'!D18-'Occ T1'!B18</f>
        <v>5.1649999999999636</v>
      </c>
      <c r="AC14" s="11">
        <f>'Occ T1'!F18-'Occ T1'!D18</f>
        <v>22.941999999999894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Stoke-on-Trent and Staffordshire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1.6546175956139706</v>
      </c>
      <c r="O3" s="11">
        <f>'Occ T1'!AB64</f>
        <v>1.3886032307469645</v>
      </c>
      <c r="P3" s="11">
        <f>'Occ T1'!Q64</f>
        <v>0.26601436486703633</v>
      </c>
    </row>
    <row r="4" spans="1:16" x14ac:dyDescent="0.2">
      <c r="M4" s="10" t="str">
        <f>name!E5</f>
        <v>Professional occupations</v>
      </c>
      <c r="N4" s="11">
        <f>'Occ T1'!F65</f>
        <v>12.633631154194148</v>
      </c>
      <c r="O4" s="11">
        <f>'Occ T1'!AB65</f>
        <v>5.5024231673560848</v>
      </c>
      <c r="P4" s="11">
        <f>'Occ T1'!Q65</f>
        <v>7.1312079868379783</v>
      </c>
    </row>
    <row r="5" spans="1:16" x14ac:dyDescent="0.2">
      <c r="M5" s="10" t="str">
        <f>name!E6</f>
        <v>Associate professional occupations</v>
      </c>
      <c r="N5" s="11">
        <f>'Occ T1'!F66</f>
        <v>7.7106730998056747</v>
      </c>
      <c r="O5" s="11">
        <f>'Occ T1'!AB66</f>
        <v>7.5685870817520957</v>
      </c>
      <c r="P5" s="11">
        <f>'Occ T1'!Q66</f>
        <v>0.14208601805357546</v>
      </c>
    </row>
    <row r="6" spans="1:16" x14ac:dyDescent="0.2">
      <c r="M6" s="10" t="str">
        <f>name!E7</f>
        <v>Administrative and secretarial occupations</v>
      </c>
      <c r="N6" s="11">
        <f>'Occ T1'!F67</f>
        <v>-1.1392633218740613</v>
      </c>
      <c r="O6" s="11">
        <f>'Occ T1'!AB67</f>
        <v>-3.6981618340440754</v>
      </c>
      <c r="P6" s="11">
        <f>'Occ T1'!Q67</f>
        <v>2.5588985121700158</v>
      </c>
    </row>
    <row r="7" spans="1:16" x14ac:dyDescent="0.2">
      <c r="M7" s="10" t="str">
        <f>name!E8</f>
        <v>Skilled trades occupations</v>
      </c>
      <c r="N7" s="11">
        <f>'Occ T1'!F68</f>
        <v>-2.976823153545002</v>
      </c>
      <c r="O7" s="11">
        <f>'Occ T1'!AB68</f>
        <v>0.4188870413600374</v>
      </c>
      <c r="P7" s="11">
        <f>'Occ T1'!Q68</f>
        <v>-3.3957101949050426</v>
      </c>
    </row>
    <row r="8" spans="1:16" x14ac:dyDescent="0.2">
      <c r="M8" s="10" t="str">
        <f>name!E9</f>
        <v>Caring, leisure and other service occupations</v>
      </c>
      <c r="N8" s="11">
        <f>'Occ T1'!F69</f>
        <v>2.7897580209545225</v>
      </c>
      <c r="O8" s="11">
        <f>'Occ T1'!AB69</f>
        <v>1.801926543124587</v>
      </c>
      <c r="P8" s="11">
        <f>'Occ T1'!Q69</f>
        <v>0.98783147782990888</v>
      </c>
    </row>
    <row r="9" spans="1:16" x14ac:dyDescent="0.2">
      <c r="M9" s="10" t="str">
        <f>name!E10</f>
        <v>Sales and customer service occupations</v>
      </c>
      <c r="N9" s="11">
        <f>'Occ T1'!F70</f>
        <v>0.80103988092659151</v>
      </c>
      <c r="O9" s="11">
        <f>'Occ T1'!AB70</f>
        <v>-0.23418732736180736</v>
      </c>
      <c r="P9" s="11">
        <f>'Occ T1'!Q70</f>
        <v>1.0352272082883864</v>
      </c>
    </row>
    <row r="10" spans="1:16" x14ac:dyDescent="0.2">
      <c r="M10" s="10" t="str">
        <f>name!E11</f>
        <v>Process, plant and machine operatives</v>
      </c>
      <c r="N10" s="11">
        <f>'Occ T1'!F71</f>
        <v>0.94235895763176103</v>
      </c>
      <c r="O10" s="11">
        <f>'Occ T1'!AB71</f>
        <v>0.83814816409080084</v>
      </c>
      <c r="P10" s="11">
        <f>'Occ T1'!Q71</f>
        <v>0.10421079354093621</v>
      </c>
    </row>
    <row r="11" spans="1:16" x14ac:dyDescent="0.2">
      <c r="M11" s="10" t="str">
        <f>name!E12</f>
        <v>Elementary occupations</v>
      </c>
      <c r="N11" s="11">
        <f>'Occ T1'!F72</f>
        <v>0.52600776629234147</v>
      </c>
      <c r="O11" s="11">
        <f>'Occ T1'!AB72</f>
        <v>-0.48246110783450291</v>
      </c>
      <c r="P11" s="11">
        <f>'Occ T1'!Q72</f>
        <v>1.0084688741268693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22.941999999999894</v>
      </c>
      <c r="O13" s="11">
        <f>'Occ T1'!AB74</f>
        <v>13.103764959190158</v>
      </c>
      <c r="P13" s="11">
        <f>'Occ T1'!Q74</f>
        <v>9.8382350408096784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Stoke-on-Trent and Staffordshire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0.50192899647051625</v>
      </c>
      <c r="O3" s="11">
        <f>'Occ T5'!H44</f>
        <v>0.85970144934327486</v>
      </c>
      <c r="P3" s="11">
        <f>'Occ T5'!G44</f>
        <v>0.29298714980024343</v>
      </c>
    </row>
    <row r="4" spans="1:16" x14ac:dyDescent="0.2">
      <c r="M4" s="10" t="str">
        <f>name!E5</f>
        <v>Professional occupations</v>
      </c>
      <c r="N4" s="11">
        <f>'Occ T5'!I45</f>
        <v>-0.41366800423052386</v>
      </c>
      <c r="O4" s="11">
        <f>'Occ T5'!H45</f>
        <v>3.0409214511649925</v>
      </c>
      <c r="P4" s="11">
        <f>'Occ T5'!G45</f>
        <v>10.006377707259638</v>
      </c>
    </row>
    <row r="5" spans="1:16" x14ac:dyDescent="0.2">
      <c r="M5" s="10" t="str">
        <f>name!E6</f>
        <v>Associate professional occupations</v>
      </c>
      <c r="N5" s="11">
        <f>'Occ T5'!I46</f>
        <v>0.37351670346257482</v>
      </c>
      <c r="O5" s="11">
        <f>'Occ T5'!H46</f>
        <v>2.7406958797101808</v>
      </c>
      <c r="P5" s="11">
        <f>'Occ T5'!G46</f>
        <v>4.5964605166329022</v>
      </c>
    </row>
    <row r="6" spans="1:16" x14ac:dyDescent="0.2">
      <c r="M6" s="10" t="str">
        <f>name!E7</f>
        <v>Administrative and secretarial occupations</v>
      </c>
      <c r="N6" s="11">
        <f>'Occ T5'!I47</f>
        <v>-0.12779441861510543</v>
      </c>
      <c r="O6" s="11">
        <f>'Occ T5'!H47</f>
        <v>-1.4362496627745358</v>
      </c>
      <c r="P6" s="11">
        <f>'Occ T5'!G47</f>
        <v>0.42478075951558836</v>
      </c>
    </row>
    <row r="7" spans="1:16" x14ac:dyDescent="0.2">
      <c r="M7" s="10" t="str">
        <f>name!E8</f>
        <v>Skilled trades occupations</v>
      </c>
      <c r="N7" s="11">
        <f>'Occ T5'!I48</f>
        <v>0.21749201596879253</v>
      </c>
      <c r="O7" s="11">
        <f>'Occ T5'!H48</f>
        <v>0.66651191539803101</v>
      </c>
      <c r="P7" s="11">
        <f>'Occ T5'!G48</f>
        <v>-3.8608270849118522</v>
      </c>
    </row>
    <row r="8" spans="1:16" x14ac:dyDescent="0.2">
      <c r="M8" s="10" t="str">
        <f>name!E9</f>
        <v>Caring, leisure and other service occupations</v>
      </c>
      <c r="N8" s="11">
        <f>'Occ T5'!I49</f>
        <v>0.63419763697349829</v>
      </c>
      <c r="O8" s="11">
        <f>'Occ T5'!H49</f>
        <v>-0.11022089633422461</v>
      </c>
      <c r="P8" s="11">
        <f>'Occ T5'!G49</f>
        <v>2.2657812803152275</v>
      </c>
    </row>
    <row r="9" spans="1:16" x14ac:dyDescent="0.2">
      <c r="M9" s="10" t="str">
        <f>name!E10</f>
        <v>Sales and customer service occupations</v>
      </c>
      <c r="N9" s="11">
        <f>'Occ T5'!I50</f>
        <v>-0.17555928674733823</v>
      </c>
      <c r="O9" s="11">
        <f>'Occ T5'!H50</f>
        <v>0.70543034859937492</v>
      </c>
      <c r="P9" s="11">
        <f>'Occ T5'!G50</f>
        <v>0.27116881907454093</v>
      </c>
    </row>
    <row r="10" spans="1:16" x14ac:dyDescent="0.2">
      <c r="M10" s="10" t="str">
        <f>name!E11</f>
        <v>Process, plant and machine operatives</v>
      </c>
      <c r="N10" s="11">
        <f>'Occ T5'!I51</f>
        <v>1.1027091984211337</v>
      </c>
      <c r="O10" s="11">
        <f>'Occ T5'!H51</f>
        <v>0.91908879589341907</v>
      </c>
      <c r="P10" s="11">
        <f>'Occ T5'!G51</f>
        <v>-1.0794390366828424</v>
      </c>
    </row>
    <row r="11" spans="1:16" x14ac:dyDescent="0.2">
      <c r="M11" s="10" t="str">
        <f>name!E12</f>
        <v>Elementary occupations</v>
      </c>
      <c r="N11" s="11">
        <f>'Occ T5'!I52</f>
        <v>0.94062349865546357</v>
      </c>
      <c r="O11" s="11">
        <f>'Occ T5'!H52</f>
        <v>-1.807173031886272</v>
      </c>
      <c r="P11" s="11">
        <f>'Occ T5'!G52</f>
        <v>1.3925572995231725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3.0534463403589953</v>
      </c>
      <c r="O13" s="11">
        <f>'Occ T5'!H54</f>
        <v>5.5787062491142478</v>
      </c>
      <c r="P13" s="11">
        <f>'Occ T5'!G54</f>
        <v>14.309847410526629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0.15378160049523926</v>
      </c>
      <c r="O18" s="11">
        <f>'Occ T5'!AN44</f>
        <v>0.63913646463872853</v>
      </c>
      <c r="P18" s="11">
        <f>'Occ T5'!AM44</f>
        <v>0.59568516561299756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0.1559970751234494</v>
      </c>
      <c r="O19" s="11">
        <f>'Occ T5'!AN45</f>
        <v>1.8821352686321742</v>
      </c>
      <c r="P19" s="11">
        <f>'Occ T5'!AM45</f>
        <v>3.4642908236004573</v>
      </c>
    </row>
    <row r="20" spans="13:16" x14ac:dyDescent="0.2">
      <c r="M20" s="10" t="str">
        <f t="shared" si="0"/>
        <v>Associate professional occupations</v>
      </c>
      <c r="N20" s="11">
        <f>'Occ T5'!AO46</f>
        <v>8.0973116721154925E-2</v>
      </c>
      <c r="O20" s="11">
        <f>'Occ T5'!AN46</f>
        <v>2.5220642737618695</v>
      </c>
      <c r="P20" s="11">
        <f>'Occ T5'!AM46</f>
        <v>4.9655496912690698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-0.26217558341033442</v>
      </c>
      <c r="O21" s="11">
        <f>'Occ T5'!AN47</f>
        <v>-1.6321793822904471</v>
      </c>
      <c r="P21" s="11">
        <f>'Occ T5'!AM47</f>
        <v>-1.803806868343294</v>
      </c>
    </row>
    <row r="22" spans="13:16" x14ac:dyDescent="0.2">
      <c r="M22" s="10" t="str">
        <f t="shared" si="0"/>
        <v>Skilled trades occupations</v>
      </c>
      <c r="N22" s="11">
        <f>'Occ T5'!AO48</f>
        <v>0.16346850257712076</v>
      </c>
      <c r="O22" s="11">
        <f>'Occ T5'!AN48</f>
        <v>0.1446484948237865</v>
      </c>
      <c r="P22" s="11">
        <f>'Occ T5'!AM48</f>
        <v>0.11077004395912748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0.40565760769252934</v>
      </c>
      <c r="O23" s="11">
        <f>'Occ T5'!AN49</f>
        <v>-0.59598833752998637</v>
      </c>
      <c r="P23" s="11">
        <f>'Occ T5'!AM49</f>
        <v>1.9922572729620533</v>
      </c>
    </row>
    <row r="24" spans="13:16" x14ac:dyDescent="0.2">
      <c r="M24" s="10" t="str">
        <f t="shared" si="0"/>
        <v>Sales and customer service occupations</v>
      </c>
      <c r="N24" s="11">
        <f>'Occ T5'!AO50</f>
        <v>-0.120388533715938</v>
      </c>
      <c r="O24" s="11">
        <f>'Occ T5'!AN50</f>
        <v>8.4788448940212646E-2</v>
      </c>
      <c r="P24" s="11">
        <f>'Occ T5'!AM50</f>
        <v>-0.19858724258607063</v>
      </c>
    </row>
    <row r="25" spans="13:16" x14ac:dyDescent="0.2">
      <c r="M25" s="10" t="str">
        <f t="shared" si="0"/>
        <v>Process, plant and machine operatives</v>
      </c>
      <c r="N25" s="11">
        <f>'Occ T5'!AO51</f>
        <v>5.9384832416793543E-2</v>
      </c>
      <c r="O25" s="11">
        <f>'Occ T5'!AN51</f>
        <v>0.45203074094096829</v>
      </c>
      <c r="P25" s="11">
        <f>'Occ T5'!AM51</f>
        <v>0.32673259073304295</v>
      </c>
    </row>
    <row r="26" spans="13:16" x14ac:dyDescent="0.2">
      <c r="M26" s="10" t="str">
        <f t="shared" si="0"/>
        <v>Elementary occupations</v>
      </c>
      <c r="N26" s="11">
        <f>'Occ T5'!AO52</f>
        <v>0.43706087195955901</v>
      </c>
      <c r="O26" s="11">
        <f>'Occ T5'!AN52</f>
        <v>-1.29213128285922</v>
      </c>
      <c r="P26" s="11">
        <f>'Occ T5'!AM52</f>
        <v>0.37260930306516249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1.0737594898595741</v>
      </c>
      <c r="O28" s="11">
        <f>'Occ T5'!AN54</f>
        <v>2.2045046890580977</v>
      </c>
      <c r="P28" s="11">
        <f>'Occ T5'!AM54</f>
        <v>9.8255007802725487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0.34814739597527566</v>
      </c>
      <c r="O33" s="11">
        <f>'Occ T5'!X44</f>
        <v>0.220564984704545</v>
      </c>
      <c r="P33" s="11">
        <f>'Occ T5'!W44</f>
        <v>-0.30269801581275324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-0.56966507935397814</v>
      </c>
      <c r="O34" s="11">
        <f>'Occ T5'!X45</f>
        <v>1.1587861825328178</v>
      </c>
      <c r="P34" s="11">
        <f>'Occ T5'!W45</f>
        <v>6.5420868836591382</v>
      </c>
    </row>
    <row r="35" spans="1:16" x14ac:dyDescent="0.2">
      <c r="M35" s="10" t="str">
        <f t="shared" si="1"/>
        <v>Associate professional occupations</v>
      </c>
      <c r="N35" s="11">
        <f>'Occ T5'!Y46</f>
        <v>0.29254358674142189</v>
      </c>
      <c r="O35" s="11">
        <f>'Occ T5'!X46</f>
        <v>0.21863160594831532</v>
      </c>
      <c r="P35" s="11">
        <f>'Occ T5'!W46</f>
        <v>-0.3690891746361693</v>
      </c>
    </row>
    <row r="36" spans="1:16" x14ac:dyDescent="0.2">
      <c r="M36" s="10" t="str">
        <f t="shared" si="1"/>
        <v>Administrative and secretarial occupations</v>
      </c>
      <c r="N36" s="11">
        <f>'Occ T5'!Y47</f>
        <v>0.1343811647952281</v>
      </c>
      <c r="O36" s="11">
        <f>'Occ T5'!X47</f>
        <v>0.19592971951591487</v>
      </c>
      <c r="P36" s="11">
        <f>'Occ T5'!W47</f>
        <v>2.2285876278588672</v>
      </c>
    </row>
    <row r="37" spans="1:16" x14ac:dyDescent="0.2">
      <c r="M37" s="10" t="str">
        <f t="shared" si="1"/>
        <v>Skilled trades occupations</v>
      </c>
      <c r="N37" s="11">
        <f>'Occ T5'!Y48</f>
        <v>5.4023513391681988E-2</v>
      </c>
      <c r="O37" s="11">
        <f>'Occ T5'!X48</f>
        <v>0.52186342057424517</v>
      </c>
      <c r="P37" s="11">
        <f>'Occ T5'!W48</f>
        <v>-3.9715971288709788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0.22854002928096739</v>
      </c>
      <c r="O38" s="11">
        <f>'Occ T5'!X49</f>
        <v>0.4857674411957611</v>
      </c>
      <c r="P38" s="11">
        <f>'Occ T5'!W49</f>
        <v>0.2735240073531755</v>
      </c>
    </row>
    <row r="39" spans="1:16" x14ac:dyDescent="0.2">
      <c r="M39" s="10" t="str">
        <f t="shared" si="1"/>
        <v>Sales and customer service occupations</v>
      </c>
      <c r="N39" s="11">
        <f>'Occ T5'!Y50</f>
        <v>-5.5170753031400954E-2</v>
      </c>
      <c r="O39" s="11">
        <f>'Occ T5'!X50</f>
        <v>0.62064189965917116</v>
      </c>
      <c r="P39" s="11">
        <f>'Occ T5'!W50</f>
        <v>0.46975606166061201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Stoke-on-Trent and Staffordshire</v>
      </c>
      <c r="M40" s="10" t="str">
        <f t="shared" si="1"/>
        <v>Process, plant and machine operatives</v>
      </c>
      <c r="N40" s="11">
        <f>'Occ T5'!Y51</f>
        <v>1.0433243660043399</v>
      </c>
      <c r="O40" s="11">
        <f>'Occ T5'!X51</f>
        <v>0.46705805495245478</v>
      </c>
      <c r="P40" s="11">
        <f>'Occ T5'!W51</f>
        <v>-1.4061716274158922</v>
      </c>
    </row>
    <row r="41" spans="1:16" x14ac:dyDescent="0.2">
      <c r="M41" s="10" t="str">
        <f t="shared" si="1"/>
        <v>Elementary occupations</v>
      </c>
      <c r="N41" s="11">
        <f>'Occ T5'!Y52</f>
        <v>0.50356262669590568</v>
      </c>
      <c r="O41" s="11">
        <f>'Occ T5'!X52</f>
        <v>-0.51504174902706268</v>
      </c>
      <c r="P41" s="11">
        <f>'Occ T5'!W52</f>
        <v>1.0199479964580203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1.9796868504994443</v>
      </c>
      <c r="O43" s="11">
        <f>'Occ T5'!X54</f>
        <v>3.3742015600561643</v>
      </c>
      <c r="P43" s="11">
        <f>'Occ T5'!W54</f>
        <v>4.4843466302540236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Stoke-on-Trent and Staffordshire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Stoke-on-Trent and Staffordshire, Stoke-on-Trent and Staffordshire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3.3511464663107629</v>
      </c>
      <c r="C5" s="11">
        <f>HLOOKUP(C$3,'Qual F1'!$M$4:$BW$14,11,FALSE)</f>
        <v>4.808169446315592</v>
      </c>
      <c r="D5" s="11">
        <f>HLOOKUP(D$3,'Qual F1'!$M$4:$BW$14,11,FALSE)</f>
        <v>4.6744734271693034</v>
      </c>
      <c r="E5" s="11">
        <f>HLOOKUP(E$3,'Qual F1'!$M$4:$BW$14,11,FALSE)</f>
        <v>6.0625177061639439</v>
      </c>
      <c r="F5" s="11">
        <f>HLOOKUP(F$3,'Qual F1'!$M$4:$BW$14,11,FALSE)</f>
        <v>8.921980245410575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22.170812200385257</v>
      </c>
      <c r="C6" s="11">
        <f>HLOOKUP(C$3,'Qual F1'!$M$4:$BW$14,10,FALSE)</f>
        <v>32.123553207803354</v>
      </c>
      <c r="D6" s="11">
        <f>HLOOKUP(D$3,'Qual F1'!$M$4:$BW$14,10,FALSE)</f>
        <v>31.96873939444723</v>
      </c>
      <c r="E6" s="11">
        <f>HLOOKUP(E$3,'Qual F1'!$M$4:$BW$14,10,FALSE)</f>
        <v>40.743660833433395</v>
      </c>
      <c r="F6" s="11">
        <f>HLOOKUP(F$3,'Qual F1'!$M$4:$BW$14,10,FALSE)</f>
        <v>59.874656964695177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54.677895720284425</v>
      </c>
      <c r="C7" s="11">
        <f>HLOOKUP(C$3,'Qual F1'!$M$4:$BW$14,9,FALSE)</f>
        <v>55.708586929673835</v>
      </c>
      <c r="D7" s="11">
        <f>HLOOKUP(D$3,'Qual F1'!$M$4:$BW$14,9,FALSE)</f>
        <v>61.77010177429225</v>
      </c>
      <c r="E7" s="11">
        <f>HLOOKUP(E$3,'Qual F1'!$M$4:$BW$14,9,FALSE)</f>
        <v>66.69563426772396</v>
      </c>
      <c r="F7" s="11">
        <f>HLOOKUP(F$3,'Qual F1'!$M$4:$BW$14,9,FALSE)</f>
        <v>77.214840109776361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18.128360515240846</v>
      </c>
      <c r="C8" s="11">
        <f>HLOOKUP(C$3,'Qual F1'!$M$4:$BW$14,8,FALSE)</f>
        <v>16.738443859487209</v>
      </c>
      <c r="D8" s="11">
        <f>HLOOKUP(D$3,'Qual F1'!$M$4:$BW$14,8,FALSE)</f>
        <v>18.625928651136618</v>
      </c>
      <c r="E8" s="11">
        <f>HLOOKUP(E$3,'Qual F1'!$M$4:$BW$14,8,FALSE)</f>
        <v>18.29696458517385</v>
      </c>
      <c r="F8" s="11">
        <f>HLOOKUP(F$3,'Qual F1'!$M$4:$BW$14,8,FALSE)</f>
        <v>20.020208417661063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16.971691517551626</v>
      </c>
      <c r="C9" s="11">
        <f>HLOOKUP(C$3,'Qual F1'!$M$4:$BW$14,7,FALSE)</f>
        <v>16.507597201553505</v>
      </c>
      <c r="D9" s="11">
        <f>HLOOKUP(D$3,'Qual F1'!$M$4:$BW$14,7,FALSE)</f>
        <v>17.949196238436336</v>
      </c>
      <c r="E9" s="11">
        <f>HLOOKUP(E$3,'Qual F1'!$M$4:$BW$14,7,FALSE)</f>
        <v>18.820923114419156</v>
      </c>
      <c r="F9" s="11">
        <f>HLOOKUP(F$3,'Qual F1'!$M$4:$BW$14,7,FALSE)</f>
        <v>21.600332788004788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64.350771950921128</v>
      </c>
      <c r="C10" s="11">
        <f>HLOOKUP(C$3,'Qual F1'!$M$4:$BW$14,6,FALSE)</f>
        <v>71.437453962357282</v>
      </c>
      <c r="D10" s="11">
        <f>HLOOKUP(D$3,'Qual F1'!$M$4:$BW$14,6,FALSE)</f>
        <v>67.960814485702556</v>
      </c>
      <c r="E10" s="11">
        <f>HLOOKUP(E$3,'Qual F1'!$M$4:$BW$14,6,FALSE)</f>
        <v>71.620556491767331</v>
      </c>
      <c r="F10" s="11">
        <f>HLOOKUP(F$3,'Qual F1'!$M$4:$BW$14,6,FALSE)</f>
        <v>72.466849360764783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71.324874325339124</v>
      </c>
      <c r="C11" s="11">
        <f>HLOOKUP(C$3,'Qual F1'!$M$4:$BW$14,5,FALSE)</f>
        <v>75.275005536123729</v>
      </c>
      <c r="D11" s="11">
        <f>HLOOKUP(D$3,'Qual F1'!$M$4:$BW$14,5,FALSE)</f>
        <v>64.964907788666736</v>
      </c>
      <c r="E11" s="11">
        <f>HLOOKUP(E$3,'Qual F1'!$M$4:$BW$14,5,FALSE)</f>
        <v>69.332909727400363</v>
      </c>
      <c r="F11" s="11">
        <f>HLOOKUP(F$3,'Qual F1'!$M$4:$BW$14,5,FALSE)</f>
        <v>61.254302973358747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46.33513031779448</v>
      </c>
      <c r="C12" s="11">
        <f>HLOOKUP(C$3,'Qual F1'!$M$4:$BW$14,4,FALSE)</f>
        <v>43.183862060213528</v>
      </c>
      <c r="D12" s="11">
        <f>HLOOKUP(D$3,'Qual F1'!$M$4:$BW$14,4,FALSE)</f>
        <v>39.295146846752075</v>
      </c>
      <c r="E12" s="11">
        <f>HLOOKUP(E$3,'Qual F1'!$M$4:$BW$14,4,FALSE)</f>
        <v>34.435310318223685</v>
      </c>
      <c r="F12" s="11">
        <f>HLOOKUP(F$3,'Qual F1'!$M$4:$BW$14,4,FALSE)</f>
        <v>21.524529335061867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25.652316986172202</v>
      </c>
      <c r="C13" s="11">
        <f>HLOOKUP(C$3,'Qual F1'!$M$4:$BW$14,3,FALSE)</f>
        <v>21.400327796472151</v>
      </c>
      <c r="D13" s="11">
        <f>HLOOKUP(D$3,'Qual F1'!$M$4:$BW$14,3,FALSE)</f>
        <v>20.918691393396806</v>
      </c>
      <c r="E13" s="11">
        <f>HLOOKUP(E$3,'Qual F1'!$M$4:$BW$14,3,FALSE)</f>
        <v>13.334522955694254</v>
      </c>
      <c r="F13" s="11">
        <f>HLOOKUP(F$3,'Qual F1'!$M$4:$BW$14,3,FALSE)</f>
        <v>8.1922998052662255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322.96299999999985</v>
      </c>
      <c r="C15" s="11">
        <f t="shared" ref="C15:F15" si="0">SUM(C5:C13)</f>
        <v>337.18300000000016</v>
      </c>
      <c r="D15" s="11">
        <f t="shared" si="0"/>
        <v>328.12799999999987</v>
      </c>
      <c r="E15" s="11">
        <f t="shared" si="0"/>
        <v>339.3429999999999</v>
      </c>
      <c r="F15" s="11">
        <f t="shared" si="0"/>
        <v>351.06999999999954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1.0376255070428391</v>
      </c>
      <c r="C19" s="18">
        <f t="shared" si="1"/>
        <v>1.4259821658611465</v>
      </c>
      <c r="D19" s="18">
        <f t="shared" si="1"/>
        <v>1.4245884006147922</v>
      </c>
      <c r="E19" s="18">
        <f t="shared" si="1"/>
        <v>1.7865456797882806</v>
      </c>
      <c r="F19" s="18">
        <f t="shared" si="1"/>
        <v>2.5413678882874033</v>
      </c>
      <c r="G19" s="11"/>
    </row>
    <row r="20" spans="1:7" x14ac:dyDescent="0.2">
      <c r="A20" t="str">
        <f>$A6</f>
        <v>RQF7 Other higher degree</v>
      </c>
      <c r="B20" s="18">
        <f t="shared" si="1"/>
        <v>6.8648149169983146</v>
      </c>
      <c r="C20" s="18">
        <f t="shared" si="1"/>
        <v>9.5270381981901053</v>
      </c>
      <c r="D20" s="18">
        <f t="shared" si="1"/>
        <v>9.7427648339816297</v>
      </c>
      <c r="E20" s="18">
        <f t="shared" si="1"/>
        <v>12.006630705048698</v>
      </c>
      <c r="F20" s="18">
        <f t="shared" si="1"/>
        <v>17.054905564330546</v>
      </c>
      <c r="G20" s="11"/>
    </row>
    <row r="21" spans="1:7" x14ac:dyDescent="0.2">
      <c r="A21" t="str">
        <f>$A7</f>
        <v>RQF6 First degree</v>
      </c>
      <c r="B21" s="18">
        <f t="shared" si="1"/>
        <v>16.93008044893206</v>
      </c>
      <c r="C21" s="18">
        <f t="shared" si="1"/>
        <v>16.521766201046258</v>
      </c>
      <c r="D21" s="18">
        <f t="shared" si="1"/>
        <v>18.825001759768224</v>
      </c>
      <c r="E21" s="18">
        <f t="shared" si="1"/>
        <v>19.654342145771086</v>
      </c>
      <c r="F21" s="18">
        <f t="shared" si="1"/>
        <v>21.994143649350974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5.6131385066527297</v>
      </c>
      <c r="C22" s="18">
        <f t="shared" si="3"/>
        <v>4.9642015936411976</v>
      </c>
      <c r="D22" s="18">
        <f t="shared" si="3"/>
        <v>5.6764215949680086</v>
      </c>
      <c r="E22" s="18">
        <f t="shared" si="3"/>
        <v>5.3918791857129378</v>
      </c>
      <c r="F22" s="18">
        <f t="shared" si="3"/>
        <v>5.7026258061529296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5.2549956241277274</v>
      </c>
      <c r="C23" s="18">
        <f t="shared" si="4"/>
        <v>4.8957382790809429</v>
      </c>
      <c r="D23" s="18">
        <f t="shared" si="4"/>
        <v>5.4701812214856229</v>
      </c>
      <c r="E23" s="18">
        <f t="shared" si="4"/>
        <v>5.5462829981520647</v>
      </c>
      <c r="F23" s="18">
        <f t="shared" si="4"/>
        <v>6.1527139282777847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19.925122057610672</v>
      </c>
      <c r="C24" s="18">
        <f t="shared" si="5"/>
        <v>21.186552691671064</v>
      </c>
      <c r="D24" s="18">
        <f t="shared" si="5"/>
        <v>20.711677907920865</v>
      </c>
      <c r="E24" s="18">
        <f t="shared" si="5"/>
        <v>21.105653127298147</v>
      </c>
      <c r="F24" s="18">
        <f t="shared" si="5"/>
        <v>20.641709448476053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22.0845342424176</v>
      </c>
      <c r="C25" s="18">
        <f t="shared" si="6"/>
        <v>22.324674000801849</v>
      </c>
      <c r="D25" s="18">
        <f t="shared" si="6"/>
        <v>19.798648024145077</v>
      </c>
      <c r="E25" s="18">
        <f t="shared" si="6"/>
        <v>20.431513167326386</v>
      </c>
      <c r="F25" s="18">
        <f t="shared" si="6"/>
        <v>17.44788873254873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14.346885035683499</v>
      </c>
      <c r="C26" s="18">
        <f>C12/C$15*100</f>
        <v>12.807247714212611</v>
      </c>
      <c r="D26" s="18">
        <f t="shared" si="7"/>
        <v>11.97555431013266</v>
      </c>
      <c r="E26" s="18">
        <f t="shared" si="7"/>
        <v>10.147641270992388</v>
      </c>
      <c r="F26" s="18">
        <f t="shared" si="7"/>
        <v>6.1311218090585626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7.9428036605345547</v>
      </c>
      <c r="C27" s="18">
        <f>C13/C$15*100</f>
        <v>6.3467991554948329</v>
      </c>
      <c r="D27" s="18">
        <f t="shared" si="8"/>
        <v>6.3751619469831322</v>
      </c>
      <c r="E27" s="18">
        <f t="shared" si="8"/>
        <v>3.9295117199100198</v>
      </c>
      <c r="F27" s="18">
        <f t="shared" si="8"/>
        <v>2.3335231735170296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9.4451671019125438</v>
      </c>
      <c r="C33" s="18">
        <f t="shared" si="9"/>
        <v>-2.7806012379355205</v>
      </c>
      <c r="D33" s="18">
        <f t="shared" si="9"/>
        <v>5.3377566196254334</v>
      </c>
      <c r="E33" s="18">
        <f t="shared" si="9"/>
        <v>3.9395479635765618</v>
      </c>
      <c r="F33" s="18">
        <f>IF(F$3-D$3 &lt;&gt; 0,(EXP(LN(F5/D5)/(F$3-D$3))-1)*100,0)</f>
        <v>4.4035431188085283</v>
      </c>
    </row>
    <row r="34" spans="1:6" x14ac:dyDescent="0.2">
      <c r="A34" t="str">
        <f>$A20</f>
        <v>RQF7 Other higher degree</v>
      </c>
      <c r="B34" s="18">
        <f t="shared" si="9"/>
        <v>9.7136070069220537</v>
      </c>
      <c r="C34" s="18">
        <f t="shared" si="9"/>
        <v>-0.48193240752245625</v>
      </c>
      <c r="D34" s="18">
        <f t="shared" si="9"/>
        <v>4.9704133414690599</v>
      </c>
      <c r="E34" s="18">
        <f t="shared" si="9"/>
        <v>3.9245850262418003</v>
      </c>
      <c r="F34" s="18">
        <f t="shared" ref="F34:F43" si="10">IF(F$3-D$3 &lt;&gt; 0,(EXP(LN(F6/D6)/(F$3-D$3))-1)*100,0)</f>
        <v>4.272031567243495</v>
      </c>
    </row>
    <row r="35" spans="1:6" x14ac:dyDescent="0.2">
      <c r="A35" t="str">
        <f>$A21</f>
        <v>RQF6 First degree</v>
      </c>
      <c r="B35" s="18">
        <f t="shared" si="9"/>
        <v>0.46796081714308713</v>
      </c>
      <c r="C35" s="18">
        <f t="shared" si="9"/>
        <v>10.880754976374529</v>
      </c>
      <c r="D35" s="18">
        <f t="shared" si="9"/>
        <v>1.5462331739792612</v>
      </c>
      <c r="E35" s="18">
        <f t="shared" si="9"/>
        <v>1.47529836806779</v>
      </c>
      <c r="F35" s="18">
        <f t="shared" si="10"/>
        <v>1.4989377959628847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-1.974483865709975</v>
      </c>
      <c r="C36" s="18">
        <f t="shared" ref="C36:E36" si="12">IF(D$3-C$3 &lt;&gt; 0,(EXP(LN(D8/C8)/(D$3-C$3))-1)*100,0)</f>
        <v>11.276345683589927</v>
      </c>
      <c r="D36" s="18">
        <f t="shared" si="12"/>
        <v>-0.35575462956540793</v>
      </c>
      <c r="E36" s="18">
        <f t="shared" si="12"/>
        <v>0.90413288975352835</v>
      </c>
      <c r="F36" s="18">
        <f t="shared" si="10"/>
        <v>0.48241027510396162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-0.69075424477678116</v>
      </c>
      <c r="C37" s="18">
        <f t="shared" si="13"/>
        <v>8.7329428946034895</v>
      </c>
      <c r="D37" s="18">
        <f t="shared" si="13"/>
        <v>0.95298922669722064</v>
      </c>
      <c r="E37" s="18">
        <f t="shared" si="13"/>
        <v>1.3869251825127327</v>
      </c>
      <c r="F37" s="18">
        <f t="shared" si="10"/>
        <v>1.2420730112088663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2.6462414646779342</v>
      </c>
      <c r="C38" s="18">
        <f t="shared" si="14"/>
        <v>-4.8666900677712839</v>
      </c>
      <c r="D38" s="18">
        <f t="shared" si="14"/>
        <v>1.0545385359258752</v>
      </c>
      <c r="E38" s="18">
        <f t="shared" si="14"/>
        <v>0.11753974880557294</v>
      </c>
      <c r="F38" s="18">
        <f t="shared" si="10"/>
        <v>0.42890333933478519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1.356696040075156</v>
      </c>
      <c r="C39" s="18">
        <f t="shared" si="15"/>
        <v>-13.696575209827488</v>
      </c>
      <c r="D39" s="18">
        <f t="shared" si="15"/>
        <v>1.3099544508845318</v>
      </c>
      <c r="E39" s="18">
        <f t="shared" si="15"/>
        <v>-1.2312135899004595</v>
      </c>
      <c r="F39" s="18">
        <f t="shared" si="10"/>
        <v>-0.39131996908352562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-1.7454269592348637</v>
      </c>
      <c r="C40" s="18">
        <f t="shared" si="16"/>
        <v>-9.0050195326189524</v>
      </c>
      <c r="D40" s="18">
        <f t="shared" si="16"/>
        <v>-2.6058174110226817</v>
      </c>
      <c r="E40" s="18">
        <f t="shared" si="16"/>
        <v>-4.5902042183469494</v>
      </c>
      <c r="F40" s="18">
        <f t="shared" si="10"/>
        <v>-3.9332755067909009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-4.4295882844957779</v>
      </c>
      <c r="C41" s="18">
        <f t="shared" si="17"/>
        <v>-2.2506029237306491</v>
      </c>
      <c r="D41" s="18">
        <f t="shared" si="17"/>
        <v>-8.6121218259927019</v>
      </c>
      <c r="E41" s="18">
        <f t="shared" si="17"/>
        <v>-4.7548576107001921</v>
      </c>
      <c r="F41" s="18">
        <f t="shared" si="10"/>
        <v>-6.0583706814587472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1.0830238020725469</v>
      </c>
      <c r="C43" s="18">
        <f t="shared" ref="C43" si="18">IF(D$3-C$3 &lt;&gt; 0,(EXP(LN(D15/C15)/(D$3-C$3))-1)*100,0)</f>
        <v>-2.6854853299247861</v>
      </c>
      <c r="D43" s="18">
        <f>IF(E$3-D$3 &lt;&gt; 0,(EXP(LN(E15/D15)/(E$3-D$3))-1)*100,0)</f>
        <v>0.67441639592689118</v>
      </c>
      <c r="E43" s="18">
        <f>IF(F$3-E$3 &lt;&gt; 0,(EXP(LN(F15/E15)/(F$3-E$3))-1)*100,0)</f>
        <v>0.34032016372831375</v>
      </c>
      <c r="F43" s="18">
        <f t="shared" si="10"/>
        <v>0.45156220068820474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1.4570229800048291</v>
      </c>
      <c r="C47" s="27">
        <f>D5-C5</f>
        <v>-0.13369601914628859</v>
      </c>
      <c r="D47" s="27">
        <f>E5-D5</f>
        <v>1.3880442789946406</v>
      </c>
      <c r="E47" s="27">
        <f>F5-E5</f>
        <v>2.8594625392466311</v>
      </c>
      <c r="F47" s="27">
        <f>F5-D5</f>
        <v>4.2475068182412716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9.9527410074180978</v>
      </c>
      <c r="C48" s="27">
        <f t="shared" si="20"/>
        <v>-0.15481381335612454</v>
      </c>
      <c r="D48" s="27">
        <f t="shared" si="20"/>
        <v>8.7749214389861656</v>
      </c>
      <c r="E48" s="27">
        <f t="shared" si="20"/>
        <v>19.130996131261782</v>
      </c>
      <c r="F48" s="27">
        <f t="shared" ref="F48:F57" si="21">F6-D6</f>
        <v>27.905917570247947</v>
      </c>
    </row>
    <row r="49" spans="1:6" x14ac:dyDescent="0.2">
      <c r="A49" t="str">
        <f t="shared" si="19"/>
        <v>RQF6 First degree</v>
      </c>
      <c r="B49" s="27">
        <f t="shared" ref="B49:E49" si="22">C7-B7</f>
        <v>1.0306912093894098</v>
      </c>
      <c r="C49" s="27">
        <f t="shared" si="22"/>
        <v>6.0615148446184151</v>
      </c>
      <c r="D49" s="27">
        <f t="shared" si="22"/>
        <v>4.9255324934317102</v>
      </c>
      <c r="E49" s="27">
        <f t="shared" si="22"/>
        <v>10.519205842052401</v>
      </c>
      <c r="F49" s="27">
        <f t="shared" si="21"/>
        <v>15.444738335484111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-1.3899166557536375</v>
      </c>
      <c r="C50" s="27">
        <f t="shared" si="23"/>
        <v>1.8874847916494097</v>
      </c>
      <c r="D50" s="27">
        <f t="shared" si="23"/>
        <v>-0.32896406596276861</v>
      </c>
      <c r="E50" s="27">
        <f t="shared" si="23"/>
        <v>1.7232438324872135</v>
      </c>
      <c r="F50" s="27">
        <f t="shared" si="21"/>
        <v>1.3942797665244449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-0.46409431599812123</v>
      </c>
      <c r="C51" s="27">
        <f t="shared" si="24"/>
        <v>1.4415990368828311</v>
      </c>
      <c r="D51" s="27">
        <f t="shared" si="24"/>
        <v>0.87172687598281939</v>
      </c>
      <c r="E51" s="27">
        <f t="shared" si="24"/>
        <v>2.7794096735856328</v>
      </c>
      <c r="F51" s="27">
        <f t="shared" si="21"/>
        <v>3.6511365495684522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7.0866820114361531</v>
      </c>
      <c r="C52" s="27">
        <f t="shared" si="25"/>
        <v>-3.4766394766547251</v>
      </c>
      <c r="D52" s="27">
        <f t="shared" si="25"/>
        <v>3.659742006064775</v>
      </c>
      <c r="E52" s="27">
        <f t="shared" si="25"/>
        <v>0.84629286899745182</v>
      </c>
      <c r="F52" s="27">
        <f t="shared" si="21"/>
        <v>4.5060348750622268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3.9501312107846047</v>
      </c>
      <c r="C53" s="27">
        <f>D11-C11</f>
        <v>-10.310097747456993</v>
      </c>
      <c r="D53" s="27">
        <f t="shared" si="26"/>
        <v>4.3680019387336273</v>
      </c>
      <c r="E53" s="27">
        <f t="shared" si="26"/>
        <v>-8.0786067540416155</v>
      </c>
      <c r="F53" s="27">
        <f t="shared" si="21"/>
        <v>-3.7106048153079882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-3.1512682575809521</v>
      </c>
      <c r="C54" s="27">
        <f t="shared" si="27"/>
        <v>-3.8887152134614524</v>
      </c>
      <c r="D54" s="27">
        <f t="shared" si="27"/>
        <v>-4.8598365285283904</v>
      </c>
      <c r="E54" s="27">
        <f t="shared" si="27"/>
        <v>-12.910780983161818</v>
      </c>
      <c r="F54" s="27">
        <f t="shared" si="21"/>
        <v>-17.770617511690208</v>
      </c>
    </row>
    <row r="55" spans="1:6" x14ac:dyDescent="0.2">
      <c r="A55" t="str">
        <f t="shared" si="19"/>
        <v>No Qualification</v>
      </c>
      <c r="B55" s="27">
        <f t="shared" ref="B55:E55" si="28">C13-B13</f>
        <v>-4.2519891897000512</v>
      </c>
      <c r="C55" s="27">
        <f t="shared" si="28"/>
        <v>-0.4816364030753455</v>
      </c>
      <c r="D55" s="27">
        <f t="shared" si="28"/>
        <v>-7.5841684377025516</v>
      </c>
      <c r="E55" s="27">
        <f t="shared" si="28"/>
        <v>-5.1422231504280287</v>
      </c>
      <c r="F55" s="27">
        <f t="shared" si="21"/>
        <v>-12.72639158813058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14.220000000000312</v>
      </c>
      <c r="C57" s="29">
        <f t="shared" ref="C57" si="29">D15-C15</f>
        <v>-9.055000000000291</v>
      </c>
      <c r="D57" s="29">
        <f>E15-D15</f>
        <v>11.215000000000032</v>
      </c>
      <c r="E57" s="29">
        <f>F15-E15</f>
        <v>11.726999999999634</v>
      </c>
      <c r="F57" s="29">
        <f t="shared" si="21"/>
        <v>22.941999999999666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Stoke-on-Trent and Staffordshire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28.476216661968063</v>
      </c>
      <c r="N6" s="11">
        <v>26.352724284925042</v>
      </c>
      <c r="O6" s="11">
        <v>27.755892605692534</v>
      </c>
      <c r="P6" s="11">
        <v>29.637124892761886</v>
      </c>
      <c r="Q6" s="11">
        <v>24.147609646363538</v>
      </c>
      <c r="R6" s="11">
        <v>25.652316986172202</v>
      </c>
      <c r="S6" s="11">
        <v>23.820022763775427</v>
      </c>
      <c r="T6" s="11">
        <v>24.634509774983634</v>
      </c>
      <c r="U6" s="11">
        <v>19.993935700411097</v>
      </c>
      <c r="V6" s="11">
        <v>21.400327796472151</v>
      </c>
      <c r="W6" s="11">
        <v>20.918691393396806</v>
      </c>
      <c r="X6" s="11">
        <v>15.424622005693926</v>
      </c>
      <c r="Y6" s="11">
        <v>16.327352645930745</v>
      </c>
      <c r="Z6" s="11">
        <v>15.179505466733483</v>
      </c>
      <c r="AA6" s="11">
        <v>14.068652586826733</v>
      </c>
      <c r="AB6" s="11">
        <v>13.334522955694254</v>
      </c>
      <c r="AC6" s="11">
        <v>12.671713616310941</v>
      </c>
      <c r="AD6" s="11">
        <v>12.025679141013692</v>
      </c>
      <c r="AE6" s="11">
        <v>11.41585180453065</v>
      </c>
      <c r="AF6" s="11">
        <v>10.832039788911507</v>
      </c>
      <c r="AG6" s="11">
        <v>10.283244159819718</v>
      </c>
      <c r="AH6" s="11">
        <v>9.7587496617485439</v>
      </c>
      <c r="AI6" s="11">
        <v>9.2589033312523874</v>
      </c>
      <c r="AJ6" s="11">
        <v>8.7854871014283802</v>
      </c>
      <c r="AK6" s="11">
        <v>8.3557199582707398</v>
      </c>
      <c r="AL6" s="11">
        <v>8.1922998052662255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55.249159570169653</v>
      </c>
      <c r="N7" s="11">
        <v>52.920910715956524</v>
      </c>
      <c r="O7" s="11">
        <v>49.276108177299974</v>
      </c>
      <c r="P7" s="11">
        <v>47.340750789538006</v>
      </c>
      <c r="Q7" s="11">
        <v>52.574852808240706</v>
      </c>
      <c r="R7" s="11">
        <v>46.33513031779448</v>
      </c>
      <c r="S7" s="11">
        <v>45.426156537325006</v>
      </c>
      <c r="T7" s="11">
        <v>46.107102196300893</v>
      </c>
      <c r="U7" s="11">
        <v>44.625461982854105</v>
      </c>
      <c r="V7" s="11">
        <v>43.183862060213528</v>
      </c>
      <c r="W7" s="11">
        <v>39.295146846752075</v>
      </c>
      <c r="X7" s="11">
        <v>39.822232366337332</v>
      </c>
      <c r="Y7" s="11">
        <v>38.145173122865813</v>
      </c>
      <c r="Z7" s="11">
        <v>36.940698885396031</v>
      </c>
      <c r="AA7" s="11">
        <v>35.740227839542769</v>
      </c>
      <c r="AB7" s="11">
        <v>34.435310318223685</v>
      </c>
      <c r="AC7" s="11">
        <v>33.107972506709075</v>
      </c>
      <c r="AD7" s="11">
        <v>31.773929192289259</v>
      </c>
      <c r="AE7" s="11">
        <v>30.451777871133071</v>
      </c>
      <c r="AF7" s="11">
        <v>29.141937935412557</v>
      </c>
      <c r="AG7" s="11">
        <v>27.858290143294557</v>
      </c>
      <c r="AH7" s="11">
        <v>26.577651433349981</v>
      </c>
      <c r="AI7" s="11">
        <v>25.304275931753867</v>
      </c>
      <c r="AJ7" s="11">
        <v>24.041704663773725</v>
      </c>
      <c r="AK7" s="11">
        <v>22.788685302813978</v>
      </c>
      <c r="AL7" s="11">
        <v>21.524529335061867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71.837226996256433</v>
      </c>
      <c r="N8" s="11">
        <v>69.936885782711855</v>
      </c>
      <c r="O8" s="11">
        <v>71.587419048615885</v>
      </c>
      <c r="P8" s="11">
        <v>70.69720900903998</v>
      </c>
      <c r="Q8" s="11">
        <v>66.494348282531831</v>
      </c>
      <c r="R8" s="11">
        <v>71.324874325339124</v>
      </c>
      <c r="S8" s="11">
        <v>73.670731978783522</v>
      </c>
      <c r="T8" s="11">
        <v>76.378014519455931</v>
      </c>
      <c r="U8" s="11">
        <v>80.289147407289349</v>
      </c>
      <c r="V8" s="11">
        <v>75.275005536123729</v>
      </c>
      <c r="W8" s="11">
        <v>64.964907788666736</v>
      </c>
      <c r="X8" s="11">
        <v>69.530961739553618</v>
      </c>
      <c r="Y8" s="11">
        <v>70.359764941850855</v>
      </c>
      <c r="Z8" s="11">
        <v>70.122401839507091</v>
      </c>
      <c r="AA8" s="11">
        <v>69.861511915996275</v>
      </c>
      <c r="AB8" s="11">
        <v>69.332909727400363</v>
      </c>
      <c r="AC8" s="11">
        <v>68.699716729298046</v>
      </c>
      <c r="AD8" s="11">
        <v>67.999065261962599</v>
      </c>
      <c r="AE8" s="11">
        <v>67.263968469838872</v>
      </c>
      <c r="AF8" s="11">
        <v>66.492681322147121</v>
      </c>
      <c r="AG8" s="11">
        <v>65.720380808928297</v>
      </c>
      <c r="AH8" s="11">
        <v>64.900169584442921</v>
      </c>
      <c r="AI8" s="11">
        <v>64.050202530221554</v>
      </c>
      <c r="AJ8" s="11">
        <v>63.169223416326368</v>
      </c>
      <c r="AK8" s="11">
        <v>62.252553227103725</v>
      </c>
      <c r="AL8" s="11">
        <v>61.254302973358747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62.143364222941187</v>
      </c>
      <c r="N9" s="11">
        <v>59.095396990995965</v>
      </c>
      <c r="O9" s="11">
        <v>65.034815653252252</v>
      </c>
      <c r="P9" s="11">
        <v>66.590831455423853</v>
      </c>
      <c r="Q9" s="11">
        <v>68.064988898967314</v>
      </c>
      <c r="R9" s="11">
        <v>64.350771950921128</v>
      </c>
      <c r="S9" s="11">
        <v>66.307129621167974</v>
      </c>
      <c r="T9" s="11">
        <v>70.381132237671849</v>
      </c>
      <c r="U9" s="11">
        <v>74.855682644691527</v>
      </c>
      <c r="V9" s="11">
        <v>71.437453962357282</v>
      </c>
      <c r="W9" s="11">
        <v>67.960814485702556</v>
      </c>
      <c r="X9" s="11">
        <v>69.638488437590794</v>
      </c>
      <c r="Y9" s="11">
        <v>70.329774687909634</v>
      </c>
      <c r="Z9" s="11">
        <v>70.836751585837106</v>
      </c>
      <c r="AA9" s="11">
        <v>71.354425823893337</v>
      </c>
      <c r="AB9" s="11">
        <v>71.620556491767331</v>
      </c>
      <c r="AC9" s="11">
        <v>71.800602168497505</v>
      </c>
      <c r="AD9" s="11">
        <v>71.927810768133369</v>
      </c>
      <c r="AE9" s="11">
        <v>72.038071817472101</v>
      </c>
      <c r="AF9" s="11">
        <v>72.126776095084693</v>
      </c>
      <c r="AG9" s="11">
        <v>72.232002099111256</v>
      </c>
      <c r="AH9" s="11">
        <v>72.314513018815632</v>
      </c>
      <c r="AI9" s="11">
        <v>72.386889638718529</v>
      </c>
      <c r="AJ9" s="11">
        <v>72.447304380347077</v>
      </c>
      <c r="AK9" s="11">
        <v>72.491424652923413</v>
      </c>
      <c r="AL9" s="11">
        <v>72.466849360764783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14.011083847228477</v>
      </c>
      <c r="N10" s="11">
        <v>13.598944922078182</v>
      </c>
      <c r="O10" s="11">
        <v>14.808323090336756</v>
      </c>
      <c r="P10" s="11">
        <v>14.684060539537045</v>
      </c>
      <c r="Q10" s="11">
        <v>15.089781145979167</v>
      </c>
      <c r="R10" s="11">
        <v>16.971691517551626</v>
      </c>
      <c r="S10" s="11">
        <v>17.959220082646674</v>
      </c>
      <c r="T10" s="11">
        <v>15.643525946333154</v>
      </c>
      <c r="U10" s="11">
        <v>15.7725601841369</v>
      </c>
      <c r="V10" s="11">
        <v>16.507597201553505</v>
      </c>
      <c r="W10" s="11">
        <v>17.949196238436336</v>
      </c>
      <c r="X10" s="11">
        <v>18.252426350055277</v>
      </c>
      <c r="Y10" s="11">
        <v>17.810758282445317</v>
      </c>
      <c r="Z10" s="11">
        <v>18.170639269342537</v>
      </c>
      <c r="AA10" s="11">
        <v>18.530868082361383</v>
      </c>
      <c r="AB10" s="11">
        <v>18.820923114419156</v>
      </c>
      <c r="AC10" s="11">
        <v>19.09740850556279</v>
      </c>
      <c r="AD10" s="11">
        <v>19.366820070287215</v>
      </c>
      <c r="AE10">
        <v>19.636825691834414</v>
      </c>
      <c r="AF10">
        <v>19.901564252836859</v>
      </c>
      <c r="AG10">
        <v>20.1803095673665</v>
      </c>
      <c r="AH10">
        <v>20.456783043773623</v>
      </c>
      <c r="AI10" s="11">
        <v>20.742305463026508</v>
      </c>
      <c r="AJ10" s="11">
        <v>21.042258777962676</v>
      </c>
      <c r="AK10" s="11">
        <v>21.331889869690936</v>
      </c>
      <c r="AL10" s="11">
        <v>21.600332788004788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17.900691517316751</v>
      </c>
      <c r="N11" s="11">
        <v>17.316732478858068</v>
      </c>
      <c r="O11" s="11">
        <v>18.08409801919067</v>
      </c>
      <c r="P11" s="11">
        <v>17.498794878445636</v>
      </c>
      <c r="Q11" s="11">
        <v>17.889431093563221</v>
      </c>
      <c r="R11" s="11">
        <v>18.128360515240846</v>
      </c>
      <c r="S11" s="11">
        <v>19.705797815785058</v>
      </c>
      <c r="T11" s="11">
        <v>17.789232108569113</v>
      </c>
      <c r="U11" s="11">
        <v>17.062925425220808</v>
      </c>
      <c r="V11" s="11">
        <v>16.738443859487209</v>
      </c>
      <c r="W11" s="11">
        <v>18.625928651136618</v>
      </c>
      <c r="X11" s="11">
        <v>18.482312678839129</v>
      </c>
      <c r="Y11" s="11">
        <v>17.812772919552508</v>
      </c>
      <c r="Z11" s="11">
        <v>17.97551312535035</v>
      </c>
      <c r="AA11" s="11">
        <v>18.163455914288566</v>
      </c>
      <c r="AB11" s="11">
        <v>18.29696458517385</v>
      </c>
      <c r="AC11" s="11">
        <v>18.423899674796303</v>
      </c>
      <c r="AD11" s="11">
        <v>18.554997094957603</v>
      </c>
      <c r="AE11">
        <v>18.678942278841596</v>
      </c>
      <c r="AF11">
        <v>18.848478285293492</v>
      </c>
      <c r="AG11">
        <v>19.026851401808354</v>
      </c>
      <c r="AH11">
        <v>19.211157415454913</v>
      </c>
      <c r="AI11" s="11">
        <v>19.411060800889022</v>
      </c>
      <c r="AJ11" s="11">
        <v>19.61551795902923</v>
      </c>
      <c r="AK11" s="11">
        <v>19.824233412552061</v>
      </c>
      <c r="AL11" s="11">
        <v>20.020208417661063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41.702543584128442</v>
      </c>
      <c r="N12" s="11">
        <v>42.993672946908745</v>
      </c>
      <c r="O12" s="11">
        <v>46.822789144000012</v>
      </c>
      <c r="P12" s="11">
        <v>47.726969783749432</v>
      </c>
      <c r="Q12" s="11">
        <v>50.08051084236557</v>
      </c>
      <c r="R12" s="11">
        <v>54.677895720284425</v>
      </c>
      <c r="S12" s="11">
        <v>59.246342375527462</v>
      </c>
      <c r="T12" s="11">
        <v>54.988904291266927</v>
      </c>
      <c r="U12" s="11">
        <v>54.086190251972084</v>
      </c>
      <c r="V12" s="11">
        <v>55.708586929673835</v>
      </c>
      <c r="W12" s="11">
        <v>61.77010177429225</v>
      </c>
      <c r="X12" s="11">
        <v>63.419102387000287</v>
      </c>
      <c r="Y12" s="11">
        <v>62.561566727261841</v>
      </c>
      <c r="Z12" s="11">
        <v>63.990626018491483</v>
      </c>
      <c r="AA12" s="11">
        <v>65.458643121368723</v>
      </c>
      <c r="AB12" s="11">
        <v>66.69563426772396</v>
      </c>
      <c r="AC12" s="11">
        <v>67.852493268937891</v>
      </c>
      <c r="AD12" s="11">
        <v>68.954376627557835</v>
      </c>
      <c r="AE12">
        <v>70.055568005845444</v>
      </c>
      <c r="AF12">
        <v>71.111900796189573</v>
      </c>
      <c r="AG12">
        <v>72.182165455117925</v>
      </c>
      <c r="AH12">
        <v>73.230234854727499</v>
      </c>
      <c r="AI12">
        <v>74.255971287052276</v>
      </c>
      <c r="AJ12">
        <v>75.263609643801061</v>
      </c>
      <c r="AK12">
        <v>76.261028021643341</v>
      </c>
      <c r="AL12">
        <v>77.214840109776361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19.121119308835247</v>
      </c>
      <c r="N13" s="11">
        <v>15.794941069295952</v>
      </c>
      <c r="O13" s="11">
        <v>18.229926542726897</v>
      </c>
      <c r="P13" s="11">
        <v>19.40905292421942</v>
      </c>
      <c r="Q13" s="11">
        <v>18.571713472912322</v>
      </c>
      <c r="R13" s="11">
        <v>22.170812200385257</v>
      </c>
      <c r="S13" s="11">
        <v>24.171787146229178</v>
      </c>
      <c r="T13" s="11">
        <v>24.442211285778569</v>
      </c>
      <c r="U13" s="11">
        <v>28.44221146405874</v>
      </c>
      <c r="V13" s="11">
        <v>32.123553207803354</v>
      </c>
      <c r="W13" s="11">
        <v>31.96873939444723</v>
      </c>
      <c r="X13" s="11">
        <v>32.224617391380676</v>
      </c>
      <c r="Y13" s="11">
        <v>34.925616777190271</v>
      </c>
      <c r="Z13" s="11">
        <v>36.863355821149057</v>
      </c>
      <c r="AA13" s="11">
        <v>38.8584682191361</v>
      </c>
      <c r="AB13" s="11">
        <v>40.743660833433395</v>
      </c>
      <c r="AC13" s="11">
        <v>42.60727885296636</v>
      </c>
      <c r="AD13" s="11">
        <v>44.461331711866436</v>
      </c>
      <c r="AE13">
        <v>46.337755577737589</v>
      </c>
      <c r="AF13">
        <v>48.227457747733638</v>
      </c>
      <c r="AG13">
        <v>50.145133065466581</v>
      </c>
      <c r="AH13">
        <v>52.071126595099152</v>
      </c>
      <c r="AI13">
        <v>54.012767932156777</v>
      </c>
      <c r="AJ13">
        <v>55.970629764994499</v>
      </c>
      <c r="AK13">
        <v>57.932471253821177</v>
      </c>
      <c r="AL13">
        <v>59.874656964695177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2.7775942911555602</v>
      </c>
      <c r="N14" s="11">
        <v>2.3867908082694105</v>
      </c>
      <c r="O14" s="11">
        <v>2.742627718885061</v>
      </c>
      <c r="P14" s="11">
        <v>2.8812057272848066</v>
      </c>
      <c r="Q14" s="11">
        <v>2.8837638090760764</v>
      </c>
      <c r="R14" s="11">
        <v>3.3511464663107629</v>
      </c>
      <c r="S14" s="11">
        <v>3.6558116787595578</v>
      </c>
      <c r="T14" s="11">
        <v>3.6983676396400558</v>
      </c>
      <c r="U14" s="11">
        <v>4.2828849393655783</v>
      </c>
      <c r="V14" s="11">
        <v>4.808169446315592</v>
      </c>
      <c r="W14" s="11">
        <v>4.6744734271693034</v>
      </c>
      <c r="X14" s="11">
        <v>4.7662366435489725</v>
      </c>
      <c r="Y14" s="11">
        <v>5.1972198949930153</v>
      </c>
      <c r="Z14" s="11">
        <v>5.4835079881930566</v>
      </c>
      <c r="AA14" s="11">
        <v>5.7797464965859993</v>
      </c>
      <c r="AB14" s="11">
        <v>6.0625177061639439</v>
      </c>
      <c r="AC14" s="11">
        <v>6.3449146769210918</v>
      </c>
      <c r="AD14" s="11">
        <v>6.6289901319317233</v>
      </c>
      <c r="AE14">
        <v>6.9082384827661052</v>
      </c>
      <c r="AF14">
        <v>7.187163776390741</v>
      </c>
      <c r="AG14">
        <v>7.471623299086553</v>
      </c>
      <c r="AH14">
        <v>7.757614392587648</v>
      </c>
      <c r="AI14">
        <v>8.0466230849287843</v>
      </c>
      <c r="AJ14">
        <v>8.3362642923371624</v>
      </c>
      <c r="AK14">
        <v>8.6309943011805412</v>
      </c>
      <c r="AL14">
        <v>8.921980245410575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Stoke-on-Trent and Staffordshire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Stoke-on-Trent and Staffordshire</v>
      </c>
      <c r="W1" s="203" t="str">
        <f>CONCATENATE("Shift-share Figure 1: Levels of Employment, ",C4," - ",F40,", ",Info!B5)</f>
        <v>Shift-share Figure 1: Levels of Employment, 2015 - 2035, Stoke-on-Trent and Staffordshire</v>
      </c>
      <c r="AK1" s="203" t="str">
        <f>CONCATENATE("Shift-share Figure 1.1: Net Changes, ",C4,"-",F40,", ",Info!B5)</f>
        <v>Shift-share Figure 1.1: Net Changes, 2015-2035, Stoke-on-Trent and Staffordshire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18.564461207307271</v>
      </c>
      <c r="C8" s="141">
        <f t="shared" ref="C8:C33" si="0">B8/B$35*100</f>
        <v>5.7481696687568764</v>
      </c>
      <c r="E8" s="151">
        <v>22.22461695010152</v>
      </c>
      <c r="F8" s="141">
        <f t="shared" ref="F8:F33" si="1">E8/E$35*100</f>
        <v>6.7731546683311175</v>
      </c>
      <c r="H8" s="151">
        <f>E8-B8</f>
        <v>3.6601557427942488</v>
      </c>
      <c r="I8" s="141">
        <f>IF(B8&lt;&gt;0,((E8/B8)-1)*100,0)</f>
        <v>19.71592766373178</v>
      </c>
      <c r="K8" s="207">
        <f t="shared" ref="K8:K33" si="2">(($E$35/$B$35)-1)*B8</f>
        <v>0.29689296339128551</v>
      </c>
      <c r="L8" s="141">
        <f>IF(B8&lt;&gt;0,K8/B8*100,0)</f>
        <v>1.5992544037551903</v>
      </c>
      <c r="N8" s="151">
        <f>H8-(K8+Q8)</f>
        <v>3.6593682681412378</v>
      </c>
      <c r="O8" s="141">
        <f>IF(B8&lt;&gt;0,N8/B8*100,0)</f>
        <v>19.71168582420723</v>
      </c>
      <c r="Q8" s="151">
        <v>-0.29610548873827458</v>
      </c>
      <c r="R8" s="141">
        <f>IF(B8&lt;&gt;0,Q8/B8*100,0)</f>
        <v>-1.5950125642306423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8.2555883253936582</v>
      </c>
      <c r="C9" s="141">
        <f t="shared" si="0"/>
        <v>2.5562025140321518</v>
      </c>
      <c r="E9" s="151">
        <v>8.9924499379329728</v>
      </c>
      <c r="F9" s="141">
        <f t="shared" si="1"/>
        <v>2.7405311152760436</v>
      </c>
      <c r="H9" s="151">
        <f t="shared" ref="H9:H32" si="3">E9-B9</f>
        <v>0.73686161253931459</v>
      </c>
      <c r="I9" s="141">
        <f t="shared" ref="I9:I32" si="4">IF(B9&lt;&gt;0,((E9/B9)-1)*100,0)</f>
        <v>8.9256099443909562</v>
      </c>
      <c r="K9" s="207">
        <f t="shared" si="2"/>
        <v>0.13202785984975746</v>
      </c>
      <c r="L9" s="141">
        <f t="shared" ref="L9:L32" si="5">IF(B9&lt;&gt;0,K9/B9*100,0)</f>
        <v>1.5992544037551903</v>
      </c>
      <c r="N9" s="151">
        <f t="shared" ref="N9:N31" si="6">H9-(K9+Q9)</f>
        <v>0.62607895738129393</v>
      </c>
      <c r="O9" s="141">
        <f>IF(B9&lt;&gt;0,N9/B9*100,0)</f>
        <v>7.5836988559072811</v>
      </c>
      <c r="Q9" s="151">
        <v>-2.1245204691736738E-2</v>
      </c>
      <c r="R9" s="141">
        <f>IF(B9&lt;&gt;0,Q9/B9*100,0)</f>
        <v>-0.25734331527152166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15.184919727182494</v>
      </c>
      <c r="C10" s="141">
        <f t="shared" si="0"/>
        <v>4.7017521286285096</v>
      </c>
      <c r="E10" s="151">
        <v>18.689573287220991</v>
      </c>
      <c r="F10" s="141">
        <f t="shared" si="1"/>
        <v>5.6958178781515132</v>
      </c>
      <c r="H10" s="151">
        <f t="shared" si="3"/>
        <v>3.5046535600384967</v>
      </c>
      <c r="I10" s="141">
        <f t="shared" si="4"/>
        <v>23.079829350462909</v>
      </c>
      <c r="K10" s="207">
        <f t="shared" si="2"/>
        <v>0.24284549744365669</v>
      </c>
      <c r="L10" s="141">
        <f t="shared" si="5"/>
        <v>1.5992544037551903</v>
      </c>
      <c r="N10" s="151">
        <f t="shared" si="6"/>
        <v>2.7677220220750902</v>
      </c>
      <c r="O10" s="141">
        <f t="shared" ref="O10:O32" si="7">IF(B10&lt;&gt;0,N10/B10*100,0)</f>
        <v>18.226780725884222</v>
      </c>
      <c r="Q10" s="151">
        <v>0.49408604051974991</v>
      </c>
      <c r="R10" s="141">
        <f t="shared" ref="R10:R32" si="8">IF(B10&lt;&gt;0,Q10/B10*100,0)</f>
        <v>3.2537942208234889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14.985582510623903</v>
      </c>
      <c r="C11" s="141">
        <f t="shared" si="0"/>
        <v>4.640030749845617</v>
      </c>
      <c r="E11" s="151">
        <v>17.695809247065721</v>
      </c>
      <c r="F11" s="141">
        <f t="shared" si="1"/>
        <v>5.3929592253833043</v>
      </c>
      <c r="H11" s="151">
        <f>E11-B11</f>
        <v>2.7102267364418182</v>
      </c>
      <c r="I11" s="141">
        <f>IF(B11&lt;&gt;0,((E11/B11)-1)*100,0)</f>
        <v>18.085561468968091</v>
      </c>
      <c r="K11" s="207">
        <f t="shared" si="2"/>
        <v>0.23965758822952038</v>
      </c>
      <c r="L11" s="141">
        <f t="shared" si="5"/>
        <v>1.5992544037551903</v>
      </c>
      <c r="N11" s="151">
        <f t="shared" si="6"/>
        <v>1.8057336439413516</v>
      </c>
      <c r="O11" s="141">
        <f t="shared" si="7"/>
        <v>12.049806156425296</v>
      </c>
      <c r="Q11" s="151">
        <v>0.66483550427094629</v>
      </c>
      <c r="R11" s="141">
        <f>IF(B11&lt;&gt;0,Q11/B11*100,0)</f>
        <v>4.4365009087876075</v>
      </c>
      <c r="T11" s="136"/>
    </row>
    <row r="12" spans="1:97" x14ac:dyDescent="0.2">
      <c r="A12" s="10" t="str">
        <f>name!$D8</f>
        <v>23 Teaching and other educational professionals</v>
      </c>
      <c r="B12" s="151">
        <v>11.975747397710139</v>
      </c>
      <c r="C12" s="141">
        <f t="shared" si="0"/>
        <v>3.7080864983636324</v>
      </c>
      <c r="E12" s="151">
        <v>13.592160174947555</v>
      </c>
      <c r="F12" s="141">
        <f t="shared" si="1"/>
        <v>4.1423347519710481</v>
      </c>
      <c r="H12" s="151">
        <f t="shared" si="3"/>
        <v>1.6164127772374162</v>
      </c>
      <c r="I12" s="141">
        <f t="shared" si="4"/>
        <v>13.49738537025662</v>
      </c>
      <c r="K12" s="207">
        <f t="shared" si="2"/>
        <v>0.19152266764047701</v>
      </c>
      <c r="L12" s="141">
        <f t="shared" si="5"/>
        <v>1.5992544037551903</v>
      </c>
      <c r="N12" s="151">
        <f t="shared" si="6"/>
        <v>1.551597099902422</v>
      </c>
      <c r="O12" s="141">
        <f t="shared" si="7"/>
        <v>12.956160883947001</v>
      </c>
      <c r="Q12" s="151">
        <v>-0.12670699030548277</v>
      </c>
      <c r="R12" s="141">
        <f t="shared" si="8"/>
        <v>-1.0580299174455714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14.55060858287781</v>
      </c>
      <c r="C13" s="141">
        <f t="shared" si="0"/>
        <v>4.5053484711492677</v>
      </c>
      <c r="E13" s="151">
        <v>18.975118361125418</v>
      </c>
      <c r="F13" s="141">
        <f t="shared" si="1"/>
        <v>5.7828403431360398</v>
      </c>
      <c r="H13" s="151">
        <f t="shared" si="3"/>
        <v>4.4245097782476073</v>
      </c>
      <c r="I13" s="141">
        <f t="shared" si="4"/>
        <v>30.407730048171857</v>
      </c>
      <c r="K13" s="207">
        <f t="shared" si="2"/>
        <v>0.23270124853485408</v>
      </c>
      <c r="L13" s="141">
        <f t="shared" si="5"/>
        <v>1.5992544037551903</v>
      </c>
      <c r="N13" s="151">
        <f>H13-(K13+Q13)</f>
        <v>4.1624228510307262</v>
      </c>
      <c r="O13" s="141">
        <f>IF(B13&lt;&gt;0,N13/B13*100,0)</f>
        <v>28.606520664220113</v>
      </c>
      <c r="Q13" s="151">
        <v>2.9385678682026923E-2</v>
      </c>
      <c r="R13" s="141">
        <f t="shared" si="8"/>
        <v>0.20195498019653993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4.6678499848945165</v>
      </c>
      <c r="C14" s="141">
        <f t="shared" si="0"/>
        <v>1.4453203570980317</v>
      </c>
      <c r="E14" s="151">
        <v>5.9024442707529099</v>
      </c>
      <c r="F14" s="141">
        <f t="shared" si="1"/>
        <v>1.7988237123174224</v>
      </c>
      <c r="H14" s="151">
        <f t="shared" si="3"/>
        <v>1.2345942858583934</v>
      </c>
      <c r="I14" s="141">
        <f t="shared" si="4"/>
        <v>26.448885243819433</v>
      </c>
      <c r="K14" s="207">
        <f t="shared" si="2"/>
        <v>7.4650796444111545E-2</v>
      </c>
      <c r="L14" s="141">
        <f>IF(B14&lt;&gt;0,K14/B14*100,0)</f>
        <v>1.5992544037551903</v>
      </c>
      <c r="N14" s="151">
        <f t="shared" si="6"/>
        <v>1.044060300996791</v>
      </c>
      <c r="O14" s="141">
        <f t="shared" si="7"/>
        <v>22.367049163435883</v>
      </c>
      <c r="Q14" s="151">
        <v>0.11588318841749079</v>
      </c>
      <c r="R14" s="141">
        <f t="shared" si="8"/>
        <v>2.482581676628357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6.2544452394946584</v>
      </c>
      <c r="C15" s="141">
        <f t="shared" si="0"/>
        <v>1.9365825928959843</v>
      </c>
      <c r="E15" s="151">
        <v>7.2966238408520558</v>
      </c>
      <c r="F15" s="141">
        <f t="shared" si="1"/>
        <v>2.2237126489821226</v>
      </c>
      <c r="H15" s="151">
        <f t="shared" si="3"/>
        <v>1.0421786013573975</v>
      </c>
      <c r="I15" s="141">
        <f t="shared" si="4"/>
        <v>16.663006253158951</v>
      </c>
      <c r="K15" s="207">
        <f t="shared" si="2"/>
        <v>0.10002449092307518</v>
      </c>
      <c r="L15" s="141">
        <f t="shared" si="5"/>
        <v>1.5992544037551903</v>
      </c>
      <c r="N15" s="151">
        <f t="shared" si="6"/>
        <v>0.63110694034865522</v>
      </c>
      <c r="O15" s="141">
        <f t="shared" si="7"/>
        <v>10.090534270944339</v>
      </c>
      <c r="Q15" s="151">
        <v>0.31104717008566707</v>
      </c>
      <c r="R15" s="141">
        <f t="shared" si="8"/>
        <v>4.9732175784594252</v>
      </c>
      <c r="T15" s="11"/>
    </row>
    <row r="16" spans="1:97" x14ac:dyDescent="0.2">
      <c r="A16" s="10" t="str">
        <f>name!$D12</f>
        <v>33 Protective service occupations</v>
      </c>
      <c r="B16" s="151">
        <v>3.3408855361221748</v>
      </c>
      <c r="C16" s="141">
        <f t="shared" si="0"/>
        <v>1.0344483845276935</v>
      </c>
      <c r="E16" s="151">
        <v>3.5890180210100664</v>
      </c>
      <c r="F16" s="141">
        <f t="shared" si="1"/>
        <v>1.0937859679789801</v>
      </c>
      <c r="H16" s="151">
        <f t="shared" si="3"/>
        <v>0.24813248488789164</v>
      </c>
      <c r="I16" s="141">
        <f t="shared" si="4"/>
        <v>7.4271471502104669</v>
      </c>
      <c r="K16" s="207">
        <f t="shared" si="2"/>
        <v>5.3429259060854079E-2</v>
      </c>
      <c r="L16" s="141">
        <f t="shared" si="5"/>
        <v>1.5992544037551903</v>
      </c>
      <c r="N16" s="151">
        <f t="shared" si="6"/>
        <v>0.32475282984553294</v>
      </c>
      <c r="O16" s="141">
        <f t="shared" si="7"/>
        <v>9.7205614000915244</v>
      </c>
      <c r="Q16" s="151">
        <v>-0.13004960401849538</v>
      </c>
      <c r="R16" s="141">
        <f t="shared" si="8"/>
        <v>-3.8926686536362531</v>
      </c>
      <c r="T16" s="11"/>
    </row>
    <row r="17" spans="1:20" x14ac:dyDescent="0.2">
      <c r="A17" s="10" t="str">
        <f>name!$D13</f>
        <v>34 Culture, media and sports occupations</v>
      </c>
      <c r="B17" s="151">
        <v>5.5998733569864578</v>
      </c>
      <c r="C17" s="141">
        <f t="shared" si="0"/>
        <v>1.7339055424263636</v>
      </c>
      <c r="E17" s="151">
        <v>6.1326190011169706</v>
      </c>
      <c r="F17" s="141">
        <f t="shared" si="1"/>
        <v>1.8689715602194794</v>
      </c>
      <c r="H17" s="151">
        <f t="shared" si="3"/>
        <v>0.53274564413051273</v>
      </c>
      <c r="I17" s="141">
        <f t="shared" si="4"/>
        <v>9.5135302205692653</v>
      </c>
      <c r="K17" s="207">
        <f t="shared" si="2"/>
        <v>8.9556221266319541E-2</v>
      </c>
      <c r="L17" s="141">
        <f t="shared" si="5"/>
        <v>1.5992544037551903</v>
      </c>
      <c r="N17" s="151">
        <f t="shared" si="6"/>
        <v>0.45588274572549009</v>
      </c>
      <c r="O17" s="141">
        <f t="shared" si="7"/>
        <v>8.1409474226185186</v>
      </c>
      <c r="Q17" s="151">
        <v>-1.2693322861296897E-2</v>
      </c>
      <c r="R17" s="141">
        <f t="shared" si="8"/>
        <v>-0.22667160580445234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17.157247145394553</v>
      </c>
      <c r="C18" s="141">
        <f t="shared" si="0"/>
        <v>5.3124497683618719</v>
      </c>
      <c r="E18" s="151">
        <v>18.384844974193996</v>
      </c>
      <c r="F18" s="141">
        <f t="shared" si="1"/>
        <v>5.6029491461240744</v>
      </c>
      <c r="H18" s="151">
        <f t="shared" si="3"/>
        <v>1.2275978287994427</v>
      </c>
      <c r="I18" s="141">
        <f t="shared" si="4"/>
        <v>7.1549813230321169</v>
      </c>
      <c r="K18" s="207">
        <f t="shared" si="2"/>
        <v>0.27438803053588406</v>
      </c>
      <c r="L18" s="141">
        <f t="shared" si="5"/>
        <v>1.5992544037551903</v>
      </c>
      <c r="N18" s="151">
        <f t="shared" si="6"/>
        <v>1.4565309851413135</v>
      </c>
      <c r="O18" s="141">
        <f t="shared" si="7"/>
        <v>8.4893046815629969</v>
      </c>
      <c r="Q18" s="151">
        <v>-0.50332118687775496</v>
      </c>
      <c r="R18" s="141">
        <f t="shared" si="8"/>
        <v>-2.9335777622860633</v>
      </c>
      <c r="T18" s="11"/>
    </row>
    <row r="19" spans="1:20" x14ac:dyDescent="0.2">
      <c r="A19" s="10" t="str">
        <f>name!$D15</f>
        <v>41 Administrative occupations</v>
      </c>
      <c r="B19" s="151">
        <v>31.537528147630024</v>
      </c>
      <c r="C19" s="141">
        <f t="shared" si="0"/>
        <v>9.7650592010942496</v>
      </c>
      <c r="E19" s="151">
        <v>31.104265508098269</v>
      </c>
      <c r="F19" s="141">
        <f t="shared" si="1"/>
        <v>9.4793085345043036</v>
      </c>
      <c r="H19" s="151">
        <f t="shared" si="3"/>
        <v>-0.4332626395317547</v>
      </c>
      <c r="I19" s="141">
        <f t="shared" si="4"/>
        <v>-1.3738002468158372</v>
      </c>
      <c r="K19" s="207">
        <f t="shared" si="2"/>
        <v>0.5043653077365059</v>
      </c>
      <c r="L19" s="141">
        <f t="shared" si="5"/>
        <v>1.5992544037551903</v>
      </c>
      <c r="N19" s="151">
        <f t="shared" si="6"/>
        <v>-0.31729488835338404</v>
      </c>
      <c r="O19" s="141">
        <f t="shared" si="7"/>
        <v>-1.0060867385297223</v>
      </c>
      <c r="Q19" s="151">
        <v>-0.62033305891487656</v>
      </c>
      <c r="R19" s="141">
        <f t="shared" si="8"/>
        <v>-1.9669679120413033</v>
      </c>
      <c r="T19" s="11"/>
    </row>
    <row r="20" spans="1:20" x14ac:dyDescent="0.2">
      <c r="A20" s="10" t="str">
        <f>name!$D16</f>
        <v>42 Secretarial and related occupations</v>
      </c>
      <c r="B20" s="151">
        <v>7.2119777033050649</v>
      </c>
      <c r="C20" s="141">
        <f t="shared" si="0"/>
        <v>2.2330662346166785</v>
      </c>
      <c r="E20" s="151">
        <v>6.2574167356767658</v>
      </c>
      <c r="F20" s="141">
        <f t="shared" si="1"/>
        <v>1.907004807781344</v>
      </c>
      <c r="H20" s="151">
        <f t="shared" si="3"/>
        <v>-0.95456096762829912</v>
      </c>
      <c r="I20" s="141">
        <f t="shared" si="4"/>
        <v>-13.235772584139415</v>
      </c>
      <c r="K20" s="207">
        <f t="shared" si="2"/>
        <v>0.11533787101794869</v>
      </c>
      <c r="L20" s="141">
        <f t="shared" si="5"/>
        <v>1.5992544037551903</v>
      </c>
      <c r="N20" s="151">
        <f t="shared" si="6"/>
        <v>-1.1599824790208739</v>
      </c>
      <c r="O20" s="141">
        <f t="shared" si="7"/>
        <v>-16.084110721657993</v>
      </c>
      <c r="Q20" s="151">
        <v>9.0083640374626225E-2</v>
      </c>
      <c r="R20" s="141">
        <f t="shared" si="8"/>
        <v>1.2490837337633918</v>
      </c>
      <c r="T20" s="11"/>
    </row>
    <row r="21" spans="1:20" x14ac:dyDescent="0.2">
      <c r="A21" s="10" t="str">
        <f>name!$D17</f>
        <v>51 Skilled agricultural and related trades</v>
      </c>
      <c r="B21" s="151">
        <v>4.8333354534394397</v>
      </c>
      <c r="C21" s="141">
        <f t="shared" si="0"/>
        <v>1.4965601178585286</v>
      </c>
      <c r="E21" s="151">
        <v>3.5750169889301948</v>
      </c>
      <c r="F21" s="141">
        <f t="shared" si="1"/>
        <v>1.0895190257857288</v>
      </c>
      <c r="H21" s="151">
        <f t="shared" si="3"/>
        <v>-1.2583184645092449</v>
      </c>
      <c r="I21" s="141">
        <f t="shared" si="4"/>
        <v>-26.034163708083113</v>
      </c>
      <c r="K21" s="207">
        <f t="shared" si="2"/>
        <v>7.7297330087391133E-2</v>
      </c>
      <c r="L21" s="141">
        <f t="shared" si="5"/>
        <v>1.5992544037551903</v>
      </c>
      <c r="N21" s="151">
        <f t="shared" si="6"/>
        <v>-8.3684681102590419E-2</v>
      </c>
      <c r="O21" s="141">
        <f t="shared" si="7"/>
        <v>-1.7314064357573142</v>
      </c>
      <c r="Q21" s="151">
        <v>-1.2519311134940456</v>
      </c>
      <c r="R21" s="141">
        <f t="shared" si="8"/>
        <v>-25.902011676080988</v>
      </c>
      <c r="T21" s="11"/>
    </row>
    <row r="22" spans="1:20" x14ac:dyDescent="0.2">
      <c r="A22" s="10" t="str">
        <f>name!$D18</f>
        <v>52 Skilled metal, electrical and electronic trades</v>
      </c>
      <c r="B22" s="151">
        <v>16.774065318941872</v>
      </c>
      <c r="C22" s="141">
        <f t="shared" si="0"/>
        <v>5.1938040329517223</v>
      </c>
      <c r="E22" s="151">
        <v>14.261433670829147</v>
      </c>
      <c r="F22" s="141">
        <f t="shared" si="1"/>
        <v>4.3463019525396041</v>
      </c>
      <c r="H22" s="151">
        <f t="shared" si="3"/>
        <v>-2.5126316481127251</v>
      </c>
      <c r="I22" s="141">
        <f t="shared" si="4"/>
        <v>-14.979264718108443</v>
      </c>
      <c r="K22" s="207">
        <f t="shared" si="2"/>
        <v>0.26825997830195003</v>
      </c>
      <c r="L22" s="141">
        <f t="shared" si="5"/>
        <v>1.5992544037551903</v>
      </c>
      <c r="N22" s="151">
        <f t="shared" si="6"/>
        <v>-2.5073744663612354</v>
      </c>
      <c r="O22" s="141">
        <f t="shared" si="7"/>
        <v>-14.94792358731201</v>
      </c>
      <c r="Q22" s="151">
        <v>-0.27351716005343996</v>
      </c>
      <c r="R22" s="141">
        <f t="shared" si="8"/>
        <v>-1.630595534551631</v>
      </c>
      <c r="T22" s="11"/>
    </row>
    <row r="23" spans="1:20" x14ac:dyDescent="0.2">
      <c r="A23" s="10" t="str">
        <f>name!$D19</f>
        <v>53 Skilled construction and building trades</v>
      </c>
      <c r="B23" s="151">
        <v>11.557252695510497</v>
      </c>
      <c r="C23" s="141">
        <f t="shared" si="0"/>
        <v>3.5785067315793131</v>
      </c>
      <c r="E23" s="151">
        <v>11.34396738614393</v>
      </c>
      <c r="F23" s="141">
        <f t="shared" si="1"/>
        <v>3.4571774996781546</v>
      </c>
      <c r="H23" s="151">
        <f t="shared" si="3"/>
        <v>-0.21328530936656698</v>
      </c>
      <c r="I23" s="141">
        <f t="shared" si="4"/>
        <v>-1.845467214275065</v>
      </c>
      <c r="K23" s="207">
        <f t="shared" si="2"/>
        <v>0.18482987268606707</v>
      </c>
      <c r="L23" s="141">
        <f t="shared" si="5"/>
        <v>1.5992544037551903</v>
      </c>
      <c r="N23" s="151">
        <f t="shared" si="6"/>
        <v>-1.4944610863643539</v>
      </c>
      <c r="O23" s="141">
        <f t="shared" si="7"/>
        <v>-12.930937184966879</v>
      </c>
      <c r="Q23" s="151">
        <v>1.0963459043117199</v>
      </c>
      <c r="R23" s="141">
        <f t="shared" si="8"/>
        <v>9.486215566936627</v>
      </c>
      <c r="T23" s="11"/>
    </row>
    <row r="24" spans="1:20" x14ac:dyDescent="0.2">
      <c r="A24" s="10" t="str">
        <f>name!$D20</f>
        <v>54 Textiles, printing and other skilled trades</v>
      </c>
      <c r="B24" s="151">
        <v>6.2268062885969115</v>
      </c>
      <c r="C24" s="141">
        <f t="shared" si="0"/>
        <v>1.9280246618333714</v>
      </c>
      <c r="E24" s="151">
        <v>5.5205584972572082</v>
      </c>
      <c r="F24" s="141">
        <f t="shared" si="1"/>
        <v>1.6824405406601115</v>
      </c>
      <c r="H24" s="151">
        <f t="shared" si="3"/>
        <v>-0.70624779133970339</v>
      </c>
      <c r="I24" s="141">
        <f t="shared" si="4"/>
        <v>-11.342054957339009</v>
      </c>
      <c r="K24" s="207">
        <f t="shared" si="2"/>
        <v>9.9582473783691242E-2</v>
      </c>
      <c r="L24" s="141">
        <f t="shared" si="5"/>
        <v>1.5992544037551903</v>
      </c>
      <c r="N24" s="151">
        <f t="shared" si="6"/>
        <v>-0.91365610027599686</v>
      </c>
      <c r="O24" s="141">
        <f t="shared" si="7"/>
        <v>-14.672948826899693</v>
      </c>
      <c r="Q24" s="151">
        <v>0.10782583515260219</v>
      </c>
      <c r="R24" s="141">
        <f t="shared" si="8"/>
        <v>1.7316394658054894</v>
      </c>
      <c r="T24" s="11"/>
    </row>
    <row r="25" spans="1:20" x14ac:dyDescent="0.2">
      <c r="A25" s="10" t="str">
        <f>name!$D21</f>
        <v>61 Caring personal service occupations</v>
      </c>
      <c r="B25" s="151">
        <v>26.024487536085122</v>
      </c>
      <c r="C25" s="141">
        <f t="shared" si="0"/>
        <v>8.0580399414437931</v>
      </c>
      <c r="E25" s="151">
        <v>26.167170596761871</v>
      </c>
      <c r="F25" s="141">
        <f t="shared" si="1"/>
        <v>7.9746838419037331</v>
      </c>
      <c r="H25" s="151">
        <f t="shared" si="3"/>
        <v>0.14268306067674885</v>
      </c>
      <c r="I25" s="141">
        <f t="shared" si="4"/>
        <v>0.54826463145107862</v>
      </c>
      <c r="K25" s="207">
        <f t="shared" si="2"/>
        <v>0.41619776297556194</v>
      </c>
      <c r="L25" s="141">
        <f t="shared" si="5"/>
        <v>1.5992544037551903</v>
      </c>
      <c r="N25" s="151">
        <f t="shared" si="6"/>
        <v>-1.3057309465928524</v>
      </c>
      <c r="O25" s="141">
        <f t="shared" si="7"/>
        <v>-5.0173166514128189</v>
      </c>
      <c r="Q25" s="151">
        <v>1.0322162442940392</v>
      </c>
      <c r="R25" s="141">
        <f t="shared" si="8"/>
        <v>3.9663268791087067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7.349019005678449</v>
      </c>
      <c r="C26" s="141">
        <f t="shared" si="0"/>
        <v>2.2754987431001226</v>
      </c>
      <c r="E26" s="151">
        <v>6.4962523719594394</v>
      </c>
      <c r="F26" s="141">
        <f t="shared" si="1"/>
        <v>1.9797921457356402</v>
      </c>
      <c r="H26" s="151">
        <f t="shared" si="3"/>
        <v>-0.85276663371900963</v>
      </c>
      <c r="I26" s="141">
        <f t="shared" si="4"/>
        <v>-11.603815870663725</v>
      </c>
      <c r="K26" s="207">
        <f t="shared" si="2"/>
        <v>0.1175295100811185</v>
      </c>
      <c r="L26" s="141">
        <f t="shared" si="5"/>
        <v>1.5992544037551903</v>
      </c>
      <c r="N26" s="151">
        <f t="shared" si="6"/>
        <v>-0.8518762443615977</v>
      </c>
      <c r="O26" s="141">
        <f t="shared" si="7"/>
        <v>-11.591700112673118</v>
      </c>
      <c r="Q26" s="151">
        <v>-0.11841989943853043</v>
      </c>
      <c r="R26" s="141">
        <f t="shared" si="8"/>
        <v>-1.6113701617458003</v>
      </c>
      <c r="T26" s="11"/>
    </row>
    <row r="27" spans="1:20" x14ac:dyDescent="0.2">
      <c r="A27" s="10" t="str">
        <f>name!$D23</f>
        <v>63 Community and civil enforcement occupations</v>
      </c>
      <c r="B27" s="151">
        <v>0.30983480620656095</v>
      </c>
      <c r="C27" s="141">
        <f t="shared" si="0"/>
        <v>9.5935078075990415E-2</v>
      </c>
      <c r="E27" s="151">
        <v>0.32365226188995205</v>
      </c>
      <c r="F27" s="141">
        <f t="shared" si="1"/>
        <v>9.8635977999424668E-2</v>
      </c>
      <c r="H27" s="151">
        <f t="shared" si="3"/>
        <v>1.38174556833911E-2</v>
      </c>
      <c r="I27" s="141">
        <f t="shared" si="4"/>
        <v>4.4596202255531292</v>
      </c>
      <c r="K27" s="207">
        <f t="shared" si="2"/>
        <v>4.9550467826247856E-3</v>
      </c>
      <c r="L27" s="141">
        <f t="shared" si="5"/>
        <v>1.5992544037551903</v>
      </c>
      <c r="N27" s="151">
        <f t="shared" si="6"/>
        <v>1.2363097854783808E-2</v>
      </c>
      <c r="O27" s="141">
        <f t="shared" si="7"/>
        <v>3.9902224046905714</v>
      </c>
      <c r="Q27" s="151">
        <v>-3.500688954017494E-3</v>
      </c>
      <c r="R27" s="141">
        <f t="shared" si="8"/>
        <v>-1.1298565828926437</v>
      </c>
      <c r="T27" s="172"/>
    </row>
    <row r="28" spans="1:20" x14ac:dyDescent="0.2">
      <c r="A28" s="10" t="str">
        <f>name!$D24</f>
        <v>71 Sales occupations</v>
      </c>
      <c r="B28" s="151">
        <v>20.638352412372075</v>
      </c>
      <c r="C28" s="141">
        <f t="shared" si="0"/>
        <v>6.3903148076937839</v>
      </c>
      <c r="E28" s="151">
        <v>17.827108079569346</v>
      </c>
      <c r="F28" s="141">
        <f t="shared" si="1"/>
        <v>5.4329737418231154</v>
      </c>
      <c r="H28" s="151">
        <f t="shared" si="3"/>
        <v>-2.8112443328027297</v>
      </c>
      <c r="I28" s="141">
        <f t="shared" si="4"/>
        <v>-13.621457162042994</v>
      </c>
      <c r="K28" s="207">
        <f t="shared" si="2"/>
        <v>0.33005975981737595</v>
      </c>
      <c r="L28" s="141">
        <f t="shared" si="5"/>
        <v>1.5992544037551903</v>
      </c>
      <c r="N28" s="151">
        <f>H28-(K28+Q28)</f>
        <v>-1.5910201559987862</v>
      </c>
      <c r="O28" s="141">
        <f t="shared" si="7"/>
        <v>-7.7090463628531571</v>
      </c>
      <c r="Q28" s="151">
        <v>-1.5502839366213195</v>
      </c>
      <c r="R28" s="141">
        <f t="shared" si="8"/>
        <v>-7.5116652029450313</v>
      </c>
      <c r="T28" s="11"/>
    </row>
    <row r="29" spans="1:20" x14ac:dyDescent="0.2">
      <c r="A29" s="10" t="str">
        <f>name!$D25</f>
        <v>72 Customer service occupations</v>
      </c>
      <c r="B29" s="151">
        <v>5.4417813694062449</v>
      </c>
      <c r="C29" s="141">
        <f t="shared" si="0"/>
        <v>1.684955047298373</v>
      </c>
      <c r="E29" s="151">
        <v>5.821980680141742</v>
      </c>
      <c r="F29" s="141">
        <f t="shared" si="1"/>
        <v>1.774301699380042</v>
      </c>
      <c r="H29" s="151">
        <f t="shared" si="3"/>
        <v>0.38019931073549706</v>
      </c>
      <c r="I29" s="141">
        <f t="shared" si="4"/>
        <v>6.9866700796357151</v>
      </c>
      <c r="K29" s="207">
        <f t="shared" si="2"/>
        <v>8.7027928192958875E-2</v>
      </c>
      <c r="L29" s="141">
        <f t="shared" si="5"/>
        <v>1.5992544037551903</v>
      </c>
      <c r="N29" s="151">
        <f t="shared" si="6"/>
        <v>0.43282736683147915</v>
      </c>
      <c r="O29" s="141">
        <f t="shared" si="7"/>
        <v>7.9537808936029544</v>
      </c>
      <c r="Q29" s="151">
        <v>-0.13965598428894097</v>
      </c>
      <c r="R29" s="141">
        <f t="shared" si="8"/>
        <v>-2.5663652177224257</v>
      </c>
      <c r="T29" s="11"/>
    </row>
    <row r="30" spans="1:20" x14ac:dyDescent="0.2">
      <c r="A30" s="10" t="str">
        <f>name!$D26</f>
        <v>81 Process, plant and machine operatives</v>
      </c>
      <c r="B30" s="151">
        <v>13.169877729157248</v>
      </c>
      <c r="C30" s="141">
        <f t="shared" si="0"/>
        <v>4.0778286457449449</v>
      </c>
      <c r="E30" s="151">
        <v>10.948652702196583</v>
      </c>
      <c r="F30" s="141">
        <f t="shared" si="1"/>
        <v>3.3367017451106236</v>
      </c>
      <c r="H30" s="151">
        <f t="shared" si="3"/>
        <v>-2.2212250269606653</v>
      </c>
      <c r="I30" s="141">
        <f t="shared" si="4"/>
        <v>-16.865950258923203</v>
      </c>
      <c r="K30" s="207">
        <f t="shared" si="2"/>
        <v>0.21061984955272134</v>
      </c>
      <c r="L30" s="141">
        <f t="shared" si="5"/>
        <v>1.5992544037551903</v>
      </c>
      <c r="N30" s="151">
        <f t="shared" si="6"/>
        <v>-2.0843134546197364</v>
      </c>
      <c r="O30" s="141">
        <f t="shared" si="7"/>
        <v>-15.826369063436349</v>
      </c>
      <c r="Q30" s="151">
        <v>-0.34753142189364999</v>
      </c>
      <c r="R30" s="141">
        <f t="shared" si="8"/>
        <v>-2.6388355992420354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14.934936254721071</v>
      </c>
      <c r="C31" s="141">
        <f t="shared" si="0"/>
        <v>4.6243489980960888</v>
      </c>
      <c r="E31" s="151">
        <v>15.278818308840314</v>
      </c>
      <c r="F31" s="141">
        <f t="shared" si="1"/>
        <v>4.6563591978862879</v>
      </c>
      <c r="H31" s="151">
        <f t="shared" si="3"/>
        <v>0.34388205411924311</v>
      </c>
      <c r="I31" s="141">
        <f t="shared" si="4"/>
        <v>2.302534461843031</v>
      </c>
      <c r="K31" s="207">
        <f t="shared" si="2"/>
        <v>0.23884762575165722</v>
      </c>
      <c r="L31" s="141">
        <f t="shared" si="5"/>
        <v>1.5992544037551903</v>
      </c>
      <c r="N31" s="151">
        <f t="shared" si="6"/>
        <v>-0.82442587593452932</v>
      </c>
      <c r="O31" s="141">
        <f t="shared" si="7"/>
        <v>-5.52011646968979</v>
      </c>
      <c r="Q31" s="151">
        <v>0.92946030430211524</v>
      </c>
      <c r="R31" s="141">
        <f t="shared" si="8"/>
        <v>6.2233965277776404</v>
      </c>
      <c r="T31" s="11"/>
    </row>
    <row r="32" spans="1:20" x14ac:dyDescent="0.2">
      <c r="A32" s="10" t="str">
        <f>name!$D28</f>
        <v>91 Elementary trades and related occupations</v>
      </c>
      <c r="B32" s="151">
        <v>7.2892077430193352</v>
      </c>
      <c r="C32" s="141">
        <f t="shared" si="0"/>
        <v>2.2569792028868121</v>
      </c>
      <c r="E32" s="151">
        <v>5.6414160981050996</v>
      </c>
      <c r="F32" s="141">
        <f t="shared" si="1"/>
        <v>1.7192729965455864</v>
      </c>
      <c r="H32" s="151">
        <f t="shared" si="3"/>
        <v>-1.6477916449142356</v>
      </c>
      <c r="I32" s="141">
        <f t="shared" si="4"/>
        <v>-22.605908666717291</v>
      </c>
      <c r="K32" s="207">
        <f t="shared" si="2"/>
        <v>0.11657297582910103</v>
      </c>
      <c r="L32" s="141">
        <f t="shared" si="5"/>
        <v>1.5992544037551903</v>
      </c>
      <c r="N32" s="151">
        <f>H32-(K32+Q32)</f>
        <v>-1.5938911745357656</v>
      </c>
      <c r="O32" s="141">
        <f t="shared" si="7"/>
        <v>-21.866452853702643</v>
      </c>
      <c r="Q32" s="151">
        <v>-0.17047344620757107</v>
      </c>
      <c r="R32" s="141">
        <f t="shared" si="8"/>
        <v>-2.3387102167698348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29.127328521942413</v>
      </c>
      <c r="C33" s="141">
        <f t="shared" si="0"/>
        <v>9.0187818796402102</v>
      </c>
      <c r="E33" s="151">
        <v>26.085012047279868</v>
      </c>
      <c r="F33" s="141">
        <f t="shared" si="1"/>
        <v>7.9496452747951638</v>
      </c>
      <c r="H33" s="151">
        <f t="shared" ref="H33" si="9">E33-B33</f>
        <v>-3.0423164746625453</v>
      </c>
      <c r="I33" s="141">
        <f>IF(B33&lt;&gt;0,((E33/B33)-1)*100,0)</f>
        <v>-10.444886740542259</v>
      </c>
      <c r="K33" s="207">
        <f t="shared" si="2"/>
        <v>0.46582008408340564</v>
      </c>
      <c r="L33" s="141">
        <f t="shared" ref="L33" si="10">IF(B33&lt;&gt;0,K33/B33*100,0)</f>
        <v>1.5992544037551903</v>
      </c>
      <c r="N33" s="151">
        <f>H33-(K33+Q33)</f>
        <v>-4.202735555697914</v>
      </c>
      <c r="O33" s="141">
        <f t="shared" ref="O33" si="11">IF(B33&lt;&gt;0,N33/B33*100,0)</f>
        <v>-14.428839749350436</v>
      </c>
      <c r="Q33" s="151">
        <v>0.69459899695196292</v>
      </c>
      <c r="R33" s="141">
        <f t="shared" ref="R33" si="12">IF(B33&lt;&gt;0,Q33/B33*100,0)</f>
        <v>2.3846986050529919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322.96300000000002</v>
      </c>
      <c r="C35" s="147">
        <f>B35/B$35*100</f>
        <v>100</v>
      </c>
      <c r="D35" s="145"/>
      <c r="E35" s="152">
        <f>SUM(E8:E33)</f>
        <v>328.12799999999987</v>
      </c>
      <c r="F35" s="147">
        <f t="shared" ref="F35" si="13">E35/E$35*100</f>
        <v>100</v>
      </c>
      <c r="G35" s="145"/>
      <c r="H35" s="152">
        <f>E35-B35</f>
        <v>5.1649999999998499</v>
      </c>
      <c r="I35" s="147">
        <f>IF(B35&lt;&gt;0,((E35/B35)-1)*100,0)</f>
        <v>1.5992544037551903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Stoke-on-Trent and Staffordshire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22.22461695010152</v>
      </c>
      <c r="C44" s="141">
        <f t="shared" ref="C44:C68" si="15">B44/B$71*100</f>
        <v>6.7731546683311175</v>
      </c>
      <c r="E44" s="151">
        <v>22.226026945979044</v>
      </c>
      <c r="F44" s="141">
        <f t="shared" ref="F44:F68" si="16">E44/E$71*100</f>
        <v>6.3309388287176489</v>
      </c>
      <c r="H44" s="151">
        <f>E44-B44</f>
        <v>1.409995877523329E-3</v>
      </c>
      <c r="I44" s="141">
        <f>IF(B44&gt;0,((E44/B44)-1)*100,0)</f>
        <v>6.3442977698446867E-3</v>
      </c>
      <c r="K44" s="151">
        <f>(($E$71/$B$71)-1)*B44</f>
        <v>1.5538971440085294</v>
      </c>
      <c r="L44" s="141">
        <f>IF(B44&gt;0,K44/B44*100,0)</f>
        <v>6.9917836941681522</v>
      </c>
      <c r="N44" s="151">
        <f>H44-(K44+Q44)</f>
        <v>-1.1627467804285609</v>
      </c>
      <c r="O44" s="141">
        <f>IF(B44&gt;0,N44/B44*100,0)</f>
        <v>-5.2317967191027321</v>
      </c>
      <c r="Q44" s="151">
        <v>-0.38974036770244519</v>
      </c>
      <c r="R44" s="141">
        <f>IF(B44&gt;0,Q44/B44*100,0)</f>
        <v>-1.7536426772955693</v>
      </c>
      <c r="T44" s="151"/>
    </row>
    <row r="45" spans="1:20" x14ac:dyDescent="0.2">
      <c r="A45" s="135" t="str">
        <f t="shared" si="14"/>
        <v>12 Other managers and proprietors</v>
      </c>
      <c r="B45" s="151">
        <v>8.9924499379329728</v>
      </c>
      <c r="C45" s="141">
        <f t="shared" si="15"/>
        <v>2.7405311152760436</v>
      </c>
      <c r="E45" s="151">
        <v>10.645657537669418</v>
      </c>
      <c r="F45" s="141">
        <f t="shared" si="16"/>
        <v>3.0323461240406244</v>
      </c>
      <c r="H45" s="151">
        <f t="shared" ref="H45:H71" si="17">E45-B45</f>
        <v>1.6532075997364455</v>
      </c>
      <c r="I45" s="141">
        <f t="shared" ref="I45:I71" si="18">IF(B45&gt;0,((E45/B45)-1)*100,0)</f>
        <v>18.384395922658371</v>
      </c>
      <c r="K45" s="151">
        <f t="shared" ref="K45:K68" si="19">(($E$71/$B$71)-1)*B45</f>
        <v>0.62873264846663168</v>
      </c>
      <c r="L45" s="141">
        <f t="shared" ref="L45:L68" si="20">IF(B45&gt;0,K45/B45*100,0)</f>
        <v>6.9917836941681522</v>
      </c>
      <c r="N45" s="151">
        <f t="shared" ref="N45:N68" si="21">H45-(K45+Q45)</f>
        <v>0.75352952867521927</v>
      </c>
      <c r="O45" s="141">
        <f t="shared" ref="O45:O68" si="22">IF(B45&gt;0,N45/B45*100,0)</f>
        <v>8.3795799128844237</v>
      </c>
      <c r="Q45" s="151">
        <v>0.27094542259459459</v>
      </c>
      <c r="R45" s="141">
        <f>IF(B45&gt;0,Q45/B45*100,0)</f>
        <v>3.0130323156058045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18.689573287220991</v>
      </c>
      <c r="C46" s="141">
        <f t="shared" si="15"/>
        <v>5.6958178781515132</v>
      </c>
      <c r="E46" s="151">
        <v>25.954180257594729</v>
      </c>
      <c r="F46" s="141">
        <f t="shared" si="16"/>
        <v>7.3928789864114659</v>
      </c>
      <c r="H46" s="151">
        <f t="shared" si="17"/>
        <v>7.2646069703737375</v>
      </c>
      <c r="I46" s="141">
        <f t="shared" si="18"/>
        <v>38.869838592521091</v>
      </c>
      <c r="K46" s="151">
        <f t="shared" si="19"/>
        <v>1.3067345376055239</v>
      </c>
      <c r="L46" s="141">
        <f t="shared" si="20"/>
        <v>6.9917836941681522</v>
      </c>
      <c r="N46" s="151">
        <f t="shared" si="21"/>
        <v>6.3373898537725601</v>
      </c>
      <c r="O46" s="141">
        <f t="shared" si="22"/>
        <v>33.90869206257242</v>
      </c>
      <c r="Q46" s="151">
        <v>-0.3795174210043461</v>
      </c>
      <c r="R46" s="141">
        <f t="shared" ref="R46:R68" si="23">IF(B46&gt;0,Q46/B46*100,0)</f>
        <v>-2.030637164219482</v>
      </c>
      <c r="T46" s="151"/>
    </row>
    <row r="47" spans="1:20" x14ac:dyDescent="0.2">
      <c r="A47" s="135" t="str">
        <f t="shared" si="14"/>
        <v>22 Health professionals</v>
      </c>
      <c r="B47" s="151">
        <v>17.695809247065721</v>
      </c>
      <c r="C47" s="141">
        <f t="shared" si="15"/>
        <v>5.3929592253833043</v>
      </c>
      <c r="E47" s="151">
        <v>18.691030356477619</v>
      </c>
      <c r="F47" s="141">
        <f t="shared" si="16"/>
        <v>5.324018103648168</v>
      </c>
      <c r="H47" s="151">
        <f t="shared" si="17"/>
        <v>0.99522110941189723</v>
      </c>
      <c r="I47" s="141">
        <f t="shared" si="18"/>
        <v>5.6240497143521306</v>
      </c>
      <c r="K47" s="151">
        <f t="shared" si="19"/>
        <v>1.2372527054874412</v>
      </c>
      <c r="L47" s="141">
        <f t="shared" si="20"/>
        <v>6.9917836941681522</v>
      </c>
      <c r="N47" s="151">
        <f t="shared" si="21"/>
        <v>-0.73929567988471123</v>
      </c>
      <c r="O47" s="141">
        <f t="shared" si="22"/>
        <v>-4.1778009107286209</v>
      </c>
      <c r="Q47" s="151">
        <v>0.49726408380916726</v>
      </c>
      <c r="R47" s="141">
        <f t="shared" si="23"/>
        <v>2.8100669309125967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13.592160174947555</v>
      </c>
      <c r="C48" s="141">
        <f t="shared" si="15"/>
        <v>4.1423347519710481</v>
      </c>
      <c r="E48" s="151">
        <v>14.507272906788396</v>
      </c>
      <c r="F48" s="141">
        <f t="shared" si="16"/>
        <v>4.1323020784425895</v>
      </c>
      <c r="H48" s="151">
        <f t="shared" si="17"/>
        <v>0.91511273184084096</v>
      </c>
      <c r="I48" s="141">
        <f t="shared" si="18"/>
        <v>6.7326511758413199</v>
      </c>
      <c r="K48" s="151">
        <f t="shared" si="19"/>
        <v>0.95033443879720048</v>
      </c>
      <c r="L48" s="141">
        <f t="shared" si="20"/>
        <v>6.9917836941681522</v>
      </c>
      <c r="N48" s="151">
        <f t="shared" si="21"/>
        <v>6.6775574112555858E-2</v>
      </c>
      <c r="O48" s="141">
        <f t="shared" si="22"/>
        <v>0.49128007066627666</v>
      </c>
      <c r="Q48" s="151">
        <v>-0.10199728106891541</v>
      </c>
      <c r="R48" s="141">
        <f t="shared" si="23"/>
        <v>-0.75041258899311758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18.975118361125418</v>
      </c>
      <c r="C49" s="141">
        <f t="shared" si="15"/>
        <v>5.7828403431360398</v>
      </c>
      <c r="E49" s="151">
        <v>22.433808703693096</v>
      </c>
      <c r="F49" s="141">
        <f t="shared" si="16"/>
        <v>6.3901241073555406</v>
      </c>
      <c r="H49" s="151">
        <f t="shared" si="17"/>
        <v>3.458690342567678</v>
      </c>
      <c r="I49" s="141">
        <f t="shared" si="18"/>
        <v>18.227503390195142</v>
      </c>
      <c r="K49" s="151">
        <f t="shared" si="19"/>
        <v>1.3266992315222741</v>
      </c>
      <c r="L49" s="141">
        <f t="shared" si="20"/>
        <v>6.9917836941681522</v>
      </c>
      <c r="N49" s="151">
        <f t="shared" si="21"/>
        <v>2.2331955319709191</v>
      </c>
      <c r="O49" s="141">
        <f t="shared" si="22"/>
        <v>11.769073001126028</v>
      </c>
      <c r="Q49" s="151">
        <v>-0.10120442092551525</v>
      </c>
      <c r="R49" s="141">
        <f t="shared" si="23"/>
        <v>-0.53335330509902967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5.9024442707529099</v>
      </c>
      <c r="C50" s="141">
        <f t="shared" si="15"/>
        <v>1.7988237123174224</v>
      </c>
      <c r="E50" s="151">
        <v>5.8847869518241467</v>
      </c>
      <c r="F50" s="141">
        <f t="shared" si="16"/>
        <v>1.6762431856393731</v>
      </c>
      <c r="H50" s="151">
        <f t="shared" si="17"/>
        <v>-1.765731892876321E-2</v>
      </c>
      <c r="I50" s="141">
        <f t="shared" si="18"/>
        <v>-0.29915265809888902</v>
      </c>
      <c r="K50" s="151">
        <f t="shared" si="19"/>
        <v>0.41268613607986426</v>
      </c>
      <c r="L50" s="141">
        <f t="shared" si="20"/>
        <v>6.9917836941681522</v>
      </c>
      <c r="N50" s="151">
        <f t="shared" si="21"/>
        <v>-0.28641325080052005</v>
      </c>
      <c r="O50" s="141">
        <f t="shared" si="22"/>
        <v>-4.8524515889073436</v>
      </c>
      <c r="Q50" s="151">
        <v>-0.14393020420810743</v>
      </c>
      <c r="R50" s="141">
        <f t="shared" si="23"/>
        <v>-2.4384847633597029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7.2966238408520558</v>
      </c>
      <c r="C51" s="141">
        <f t="shared" si="15"/>
        <v>2.2237126489821226</v>
      </c>
      <c r="E51" s="151">
        <v>13.829841131842937</v>
      </c>
      <c r="F51" s="141">
        <f t="shared" si="16"/>
        <v>3.9393400552148967</v>
      </c>
      <c r="H51" s="151">
        <f t="shared" si="17"/>
        <v>6.5332172909908808</v>
      </c>
      <c r="I51" s="141">
        <f t="shared" si="18"/>
        <v>89.537537270497026</v>
      </c>
      <c r="K51" s="151">
        <f t="shared" si="19"/>
        <v>0.51016415592947995</v>
      </c>
      <c r="L51" s="141">
        <f t="shared" si="20"/>
        <v>6.9917836941681522</v>
      </c>
      <c r="N51" s="151">
        <f t="shared" si="21"/>
        <v>5.8052640355157807</v>
      </c>
      <c r="O51" s="141">
        <f t="shared" si="22"/>
        <v>79.560960824285516</v>
      </c>
      <c r="Q51" s="151">
        <v>0.21778909954562001</v>
      </c>
      <c r="R51" s="141">
        <f t="shared" si="23"/>
        <v>2.9847927520433601</v>
      </c>
      <c r="T51" s="151"/>
    </row>
    <row r="52" spans="1:20" x14ac:dyDescent="0.2">
      <c r="A52" s="135" t="str">
        <f t="shared" si="14"/>
        <v>33 Protective service occupations</v>
      </c>
      <c r="B52" s="151">
        <v>3.5890180210100664</v>
      </c>
      <c r="C52" s="141">
        <f t="shared" si="15"/>
        <v>1.0937859679789801</v>
      </c>
      <c r="E52" s="151">
        <v>3.4034912694930206</v>
      </c>
      <c r="F52" s="141">
        <f t="shared" si="16"/>
        <v>0.96946229227590552</v>
      </c>
      <c r="H52" s="151">
        <f t="shared" si="17"/>
        <v>-0.18552675151704578</v>
      </c>
      <c r="I52" s="141">
        <f t="shared" si="18"/>
        <v>-5.16929005179062</v>
      </c>
      <c r="K52" s="151">
        <f t="shared" si="19"/>
        <v>0.25093637677373831</v>
      </c>
      <c r="L52" s="141">
        <f t="shared" si="20"/>
        <v>6.9917836941681522</v>
      </c>
      <c r="N52" s="151">
        <f t="shared" si="21"/>
        <v>-0.41730589273039326</v>
      </c>
      <c r="O52" s="141">
        <f t="shared" si="22"/>
        <v>-11.627300010406461</v>
      </c>
      <c r="Q52" s="151">
        <v>-1.915723556039085E-2</v>
      </c>
      <c r="R52" s="141">
        <f t="shared" si="23"/>
        <v>-0.53377373555230523</v>
      </c>
      <c r="T52" s="151"/>
    </row>
    <row r="53" spans="1:20" x14ac:dyDescent="0.2">
      <c r="A53" s="135" t="str">
        <f t="shared" si="14"/>
        <v>34 Culture, media and sports occupations</v>
      </c>
      <c r="B53" s="151">
        <v>6.1326190011169706</v>
      </c>
      <c r="C53" s="141">
        <f t="shared" si="15"/>
        <v>1.8689715602194794</v>
      </c>
      <c r="E53" s="151">
        <v>6.0793115657054404</v>
      </c>
      <c r="F53" s="141">
        <f t="shared" si="16"/>
        <v>1.7316522533128553</v>
      </c>
      <c r="H53" s="151">
        <f t="shared" si="17"/>
        <v>-5.3307435411530157E-2</v>
      </c>
      <c r="I53" s="141">
        <f t="shared" si="18"/>
        <v>-0.8692442071131623</v>
      </c>
      <c r="K53" s="151">
        <f t="shared" si="19"/>
        <v>0.42877945534555417</v>
      </c>
      <c r="L53" s="141">
        <f t="shared" si="20"/>
        <v>6.9917836941681522</v>
      </c>
      <c r="N53" s="151">
        <f t="shared" si="21"/>
        <v>-0.54273714963210984</v>
      </c>
      <c r="O53" s="141">
        <f t="shared" si="22"/>
        <v>-8.8500060012411961</v>
      </c>
      <c r="Q53" s="151">
        <v>6.0650258875025516E-2</v>
      </c>
      <c r="R53" s="141">
        <f t="shared" si="23"/>
        <v>0.98897809995988539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18.384844974193996</v>
      </c>
      <c r="C54" s="141">
        <f t="shared" si="15"/>
        <v>5.6029491461240744</v>
      </c>
      <c r="E54" s="151">
        <v>19.818792288866131</v>
      </c>
      <c r="F54" s="141">
        <f t="shared" si="16"/>
        <v>5.6452537353992467</v>
      </c>
      <c r="H54" s="151">
        <f t="shared" si="17"/>
        <v>1.4339473146721353</v>
      </c>
      <c r="I54" s="141">
        <f t="shared" si="18"/>
        <v>7.7996160244206747</v>
      </c>
      <c r="K54" s="151">
        <f t="shared" si="19"/>
        <v>1.2854285931037888</v>
      </c>
      <c r="L54" s="141">
        <f t="shared" si="20"/>
        <v>6.9917836941681522</v>
      </c>
      <c r="N54" s="151">
        <f t="shared" si="21"/>
        <v>0.3307892104644794</v>
      </c>
      <c r="O54" s="141">
        <f t="shared" si="22"/>
        <v>1.7992493868117669</v>
      </c>
      <c r="Q54" s="151">
        <v>-0.18227048889613279</v>
      </c>
      <c r="R54" s="141">
        <f t="shared" si="23"/>
        <v>-0.99141705655923629</v>
      </c>
      <c r="T54" s="151"/>
    </row>
    <row r="55" spans="1:20" x14ac:dyDescent="0.2">
      <c r="A55" s="135" t="str">
        <f t="shared" si="14"/>
        <v>41 Administrative occupations</v>
      </c>
      <c r="B55" s="151">
        <v>31.104265508098269</v>
      </c>
      <c r="C55" s="141">
        <f t="shared" si="15"/>
        <v>9.4793085345043036</v>
      </c>
      <c r="E55" s="151">
        <v>32.396757053025496</v>
      </c>
      <c r="F55" s="141">
        <f t="shared" si="16"/>
        <v>9.2280049713804946</v>
      </c>
      <c r="H55" s="151">
        <f t="shared" si="17"/>
        <v>1.292491544927227</v>
      </c>
      <c r="I55" s="141">
        <f t="shared" si="18"/>
        <v>4.1553514407556502</v>
      </c>
      <c r="K55" s="151">
        <f t="shared" si="19"/>
        <v>2.1747429639859837</v>
      </c>
      <c r="L55" s="141">
        <f t="shared" si="20"/>
        <v>6.9917836941681522</v>
      </c>
      <c r="N55" s="151">
        <f t="shared" si="21"/>
        <v>-0.78227804381398247</v>
      </c>
      <c r="O55" s="141">
        <f t="shared" si="22"/>
        <v>-2.5150185385676749</v>
      </c>
      <c r="Q55" s="151">
        <v>-9.9973375244774426E-2</v>
      </c>
      <c r="R55" s="141">
        <f t="shared" si="23"/>
        <v>-0.32141371484481923</v>
      </c>
      <c r="T55" s="151"/>
    </row>
    <row r="56" spans="1:20" x14ac:dyDescent="0.2">
      <c r="A56" s="135" t="str">
        <f t="shared" si="14"/>
        <v>42 Secretarial and related occupations</v>
      </c>
      <c r="B56" s="151">
        <v>6.2574167356767658</v>
      </c>
      <c r="C56" s="141">
        <f t="shared" si="15"/>
        <v>1.907004807781344</v>
      </c>
      <c r="E56" s="151">
        <v>3.8256618688754771</v>
      </c>
      <c r="F56" s="141">
        <f t="shared" si="16"/>
        <v>1.0897148343280478</v>
      </c>
      <c r="H56" s="151">
        <f t="shared" si="17"/>
        <v>-2.4317548668012887</v>
      </c>
      <c r="I56" s="141">
        <f t="shared" si="18"/>
        <v>-38.861961245710198</v>
      </c>
      <c r="K56" s="151">
        <f t="shared" si="19"/>
        <v>0.43750504300119719</v>
      </c>
      <c r="L56" s="141">
        <f t="shared" si="20"/>
        <v>6.9917836941681522</v>
      </c>
      <c r="N56" s="151">
        <f t="shared" si="21"/>
        <v>-2.950415682331363</v>
      </c>
      <c r="O56" s="141">
        <f t="shared" si="22"/>
        <v>-47.150698234776641</v>
      </c>
      <c r="Q56" s="151">
        <v>8.1155772528877082E-2</v>
      </c>
      <c r="R56" s="141">
        <f t="shared" si="23"/>
        <v>1.296953294898294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3.5750169889301948</v>
      </c>
      <c r="C57" s="141">
        <f t="shared" si="15"/>
        <v>1.0895190257857288</v>
      </c>
      <c r="E57" s="151">
        <v>3.7104699887974597</v>
      </c>
      <c r="F57" s="141">
        <f t="shared" si="16"/>
        <v>1.0569031785106846</v>
      </c>
      <c r="H57" s="151">
        <f t="shared" si="17"/>
        <v>0.13545299986726489</v>
      </c>
      <c r="I57" s="141">
        <f t="shared" si="18"/>
        <v>3.788877095876364</v>
      </c>
      <c r="K57" s="151">
        <f t="shared" si="19"/>
        <v>0.24995745489576263</v>
      </c>
      <c r="L57" s="141">
        <f t="shared" si="20"/>
        <v>6.9917836941681522</v>
      </c>
      <c r="N57" s="151">
        <f t="shared" si="21"/>
        <v>-1.6970995555763979E-2</v>
      </c>
      <c r="O57" s="141">
        <f t="shared" si="22"/>
        <v>-0.47471090650236214</v>
      </c>
      <c r="Q57" s="151">
        <v>-9.7533459472733744E-2</v>
      </c>
      <c r="R57" s="141">
        <f t="shared" si="23"/>
        <v>-2.7281956917894292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14.261433670829147</v>
      </c>
      <c r="C58" s="141">
        <f t="shared" si="15"/>
        <v>4.3463019525396041</v>
      </c>
      <c r="E58" s="151">
        <v>13.128287090335252</v>
      </c>
      <c r="F58" s="141">
        <f t="shared" si="16"/>
        <v>3.7395069616701098</v>
      </c>
      <c r="H58" s="151">
        <f t="shared" si="17"/>
        <v>-1.1331465804938947</v>
      </c>
      <c r="I58" s="141">
        <f t="shared" si="18"/>
        <v>-7.9455306293060417</v>
      </c>
      <c r="K58" s="151">
        <f t="shared" si="19"/>
        <v>0.99712859395163889</v>
      </c>
      <c r="L58" s="141">
        <f t="shared" si="20"/>
        <v>6.9917836941681522</v>
      </c>
      <c r="N58" s="151">
        <f t="shared" si="21"/>
        <v>-1.0679998791915595</v>
      </c>
      <c r="O58" s="141">
        <f t="shared" si="22"/>
        <v>-7.4887273176194409</v>
      </c>
      <c r="Q58" s="151">
        <v>-1.062275295253974</v>
      </c>
      <c r="R58" s="141">
        <f t="shared" si="23"/>
        <v>-7.4485870058547512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11.34396738614393</v>
      </c>
      <c r="C59" s="141">
        <f t="shared" si="15"/>
        <v>3.4571774996781546</v>
      </c>
      <c r="E59" s="151">
        <v>9.4230124530915749</v>
      </c>
      <c r="F59" s="141">
        <f t="shared" si="16"/>
        <v>2.6840836451680792</v>
      </c>
      <c r="H59" s="151">
        <f t="shared" si="17"/>
        <v>-1.9209549330523554</v>
      </c>
      <c r="I59" s="141">
        <f t="shared" si="18"/>
        <v>-16.933713467818169</v>
      </c>
      <c r="K59" s="151">
        <f t="shared" si="19"/>
        <v>0.79314566197616443</v>
      </c>
      <c r="L59" s="141">
        <f t="shared" si="20"/>
        <v>6.9917836941681522</v>
      </c>
      <c r="N59" s="151">
        <f t="shared" si="21"/>
        <v>-2.0651673772147729</v>
      </c>
      <c r="O59" s="141">
        <f t="shared" si="22"/>
        <v>-18.204983379423922</v>
      </c>
      <c r="Q59" s="151">
        <v>-0.6489332178137468</v>
      </c>
      <c r="R59" s="141">
        <f t="shared" si="23"/>
        <v>-5.7205137825623966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5.5205584972572082</v>
      </c>
      <c r="C60" s="141">
        <f t="shared" si="15"/>
        <v>1.6824405406601115</v>
      </c>
      <c r="E60" s="151">
        <v>5.4623838573911927</v>
      </c>
      <c r="F60" s="141">
        <f t="shared" si="16"/>
        <v>1.555924418888311</v>
      </c>
      <c r="H60" s="151">
        <f t="shared" si="17"/>
        <v>-5.8174639866015454E-2</v>
      </c>
      <c r="I60" s="141">
        <f t="shared" si="18"/>
        <v>-1.0537817848487285</v>
      </c>
      <c r="K60" s="151">
        <f t="shared" si="19"/>
        <v>0.38598550883824384</v>
      </c>
      <c r="L60" s="141">
        <f t="shared" si="20"/>
        <v>6.9917836941681522</v>
      </c>
      <c r="N60" s="151">
        <f t="shared" si="21"/>
        <v>-0.53345429787384302</v>
      </c>
      <c r="O60" s="141">
        <f t="shared" si="22"/>
        <v>-9.6630494566605947</v>
      </c>
      <c r="Q60" s="151">
        <v>8.9294149169583795E-2</v>
      </c>
      <c r="R60" s="141">
        <f t="shared" si="23"/>
        <v>1.6174839776437115</v>
      </c>
      <c r="T60" s="151"/>
    </row>
    <row r="61" spans="1:20" x14ac:dyDescent="0.2">
      <c r="A61" s="135" t="str">
        <f t="shared" si="14"/>
        <v>61 Caring personal service occupations</v>
      </c>
      <c r="B61" s="151">
        <v>26.167170596761871</v>
      </c>
      <c r="C61" s="141">
        <f t="shared" si="15"/>
        <v>7.9746838419037331</v>
      </c>
      <c r="E61" s="151">
        <v>29.373442221617562</v>
      </c>
      <c r="F61" s="141">
        <f t="shared" si="16"/>
        <v>8.3668334581757389</v>
      </c>
      <c r="H61" s="151">
        <f t="shared" si="17"/>
        <v>3.2062716248556917</v>
      </c>
      <c r="I61" s="141">
        <f t="shared" si="18"/>
        <v>12.253031381438163</v>
      </c>
      <c r="K61" s="151">
        <f t="shared" si="19"/>
        <v>1.8295519670095597</v>
      </c>
      <c r="L61" s="141">
        <f t="shared" si="20"/>
        <v>6.9917836941681522</v>
      </c>
      <c r="N61" s="151">
        <f t="shared" si="21"/>
        <v>0.67581779135874109</v>
      </c>
      <c r="O61" s="141">
        <f t="shared" si="22"/>
        <v>2.5826934129529926</v>
      </c>
      <c r="Q61" s="151">
        <v>0.70090186648739106</v>
      </c>
      <c r="R61" s="141">
        <f t="shared" si="23"/>
        <v>2.6785542743170181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6.4962523719594394</v>
      </c>
      <c r="C62" s="141">
        <f t="shared" si="15"/>
        <v>1.9797921457356402</v>
      </c>
      <c r="E62" s="151">
        <v>6.1273230893427888</v>
      </c>
      <c r="F62" s="141">
        <f t="shared" si="16"/>
        <v>1.7453280227142136</v>
      </c>
      <c r="H62" s="151">
        <f t="shared" si="17"/>
        <v>-0.36892928261665059</v>
      </c>
      <c r="I62" s="141">
        <f t="shared" si="18"/>
        <v>-5.6791094540770137</v>
      </c>
      <c r="K62" s="151">
        <f t="shared" si="19"/>
        <v>0.45420391407467192</v>
      </c>
      <c r="L62" s="141">
        <f t="shared" si="20"/>
        <v>6.9917836941681522</v>
      </c>
      <c r="N62" s="151">
        <f t="shared" si="21"/>
        <v>-0.93803116835638267</v>
      </c>
      <c r="O62" s="141">
        <f t="shared" si="22"/>
        <v>-14.439573998161157</v>
      </c>
      <c r="Q62" s="151">
        <v>0.11489797166506013</v>
      </c>
      <c r="R62" s="141">
        <f t="shared" si="23"/>
        <v>1.7686808499159941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0.32365226188995205</v>
      </c>
      <c r="C63" s="141">
        <f t="shared" si="15"/>
        <v>9.8635977999424668E-2</v>
      </c>
      <c r="E63" s="151">
        <v>0.27606794060543177</v>
      </c>
      <c r="F63" s="141">
        <f t="shared" si="16"/>
        <v>7.8636152506745619E-2</v>
      </c>
      <c r="H63" s="151">
        <f t="shared" si="17"/>
        <v>-4.7584321284520281E-2</v>
      </c>
      <c r="I63" s="141">
        <f t="shared" si="18"/>
        <v>-14.702298388601974</v>
      </c>
      <c r="K63" s="151">
        <f t="shared" si="19"/>
        <v>2.2629066072628073E-2</v>
      </c>
      <c r="L63" s="141">
        <f t="shared" si="20"/>
        <v>6.9917836941681522</v>
      </c>
      <c r="N63" s="151">
        <f t="shared" si="21"/>
        <v>-7.8909692494093339E-2</v>
      </c>
      <c r="O63" s="141">
        <f t="shared" si="22"/>
        <v>-24.381010666603697</v>
      </c>
      <c r="Q63" s="151">
        <v>8.696305136944988E-3</v>
      </c>
      <c r="R63" s="141">
        <f t="shared" si="23"/>
        <v>2.6869285838335646</v>
      </c>
      <c r="T63" s="151"/>
    </row>
    <row r="64" spans="1:20" x14ac:dyDescent="0.2">
      <c r="A64" s="135" t="str">
        <f t="shared" si="14"/>
        <v>71 Sales occupations</v>
      </c>
      <c r="B64" s="151">
        <v>17.827108079569346</v>
      </c>
      <c r="C64" s="141">
        <f t="shared" si="15"/>
        <v>5.4329737418231154</v>
      </c>
      <c r="E64" s="151">
        <v>16.951280694693796</v>
      </c>
      <c r="F64" s="141">
        <f t="shared" si="16"/>
        <v>4.8284617582515743</v>
      </c>
      <c r="H64" s="151">
        <f t="shared" si="17"/>
        <v>-0.87582738487554934</v>
      </c>
      <c r="I64" s="141">
        <f t="shared" si="18"/>
        <v>-4.9128965896565457</v>
      </c>
      <c r="K64" s="151">
        <f t="shared" si="19"/>
        <v>1.2464328358490628</v>
      </c>
      <c r="L64" s="141">
        <f t="shared" si="20"/>
        <v>6.9917836941681522</v>
      </c>
      <c r="N64" s="151">
        <f t="shared" si="21"/>
        <v>-1.80529167809928</v>
      </c>
      <c r="O64" s="141">
        <f t="shared" si="22"/>
        <v>-10.126665918227221</v>
      </c>
      <c r="Q64" s="151">
        <v>-0.31696854262533214</v>
      </c>
      <c r="R64" s="141">
        <f t="shared" si="23"/>
        <v>-1.7780143655974807</v>
      </c>
      <c r="T64" s="151"/>
    </row>
    <row r="65" spans="1:20" x14ac:dyDescent="0.2">
      <c r="A65" s="135" t="str">
        <f t="shared" si="14"/>
        <v>72 Customer service occupations</v>
      </c>
      <c r="B65" s="151">
        <v>5.821980680141742</v>
      </c>
      <c r="C65" s="141">
        <f t="shared" si="15"/>
        <v>1.774301699380042</v>
      </c>
      <c r="E65" s="151">
        <v>7.4988479459438846</v>
      </c>
      <c r="F65" s="141">
        <f t="shared" si="16"/>
        <v>2.1359979337294233</v>
      </c>
      <c r="H65" s="151">
        <f t="shared" si="17"/>
        <v>1.6768672658021426</v>
      </c>
      <c r="I65" s="141">
        <f t="shared" si="18"/>
        <v>28.802350229738604</v>
      </c>
      <c r="K65" s="151">
        <f t="shared" si="19"/>
        <v>0.40706029587177039</v>
      </c>
      <c r="L65" s="141">
        <f t="shared" si="20"/>
        <v>6.9917836941681522</v>
      </c>
      <c r="N65" s="151">
        <f t="shared" si="21"/>
        <v>1.2191251645778327</v>
      </c>
      <c r="O65" s="141">
        <f t="shared" si="22"/>
        <v>20.940041397529196</v>
      </c>
      <c r="Q65" s="151">
        <v>5.0681805352539404E-2</v>
      </c>
      <c r="R65" s="141">
        <f t="shared" si="23"/>
        <v>0.8705251380412603</v>
      </c>
      <c r="T65" s="151"/>
    </row>
    <row r="66" spans="1:20" x14ac:dyDescent="0.2">
      <c r="A66" s="135" t="str">
        <f t="shared" si="14"/>
        <v>81 Process, plant and machine operatives</v>
      </c>
      <c r="B66" s="151">
        <v>10.948652702196583</v>
      </c>
      <c r="C66" s="141">
        <f t="shared" si="15"/>
        <v>3.3367017451106236</v>
      </c>
      <c r="E66" s="151">
        <v>10.770427878581518</v>
      </c>
      <c r="F66" s="141">
        <f t="shared" si="16"/>
        <v>3.067886141960726</v>
      </c>
      <c r="H66" s="151">
        <f t="shared" si="17"/>
        <v>-0.17822482361506431</v>
      </c>
      <c r="I66" s="141">
        <f t="shared" si="18"/>
        <v>-1.6278242489078831</v>
      </c>
      <c r="K66" s="151">
        <f t="shared" si="19"/>
        <v>0.76550611436328142</v>
      </c>
      <c r="L66" s="141">
        <f t="shared" si="20"/>
        <v>6.9917836941681522</v>
      </c>
      <c r="N66" s="151">
        <f t="shared" si="21"/>
        <v>-7.3517662840892339E-2</v>
      </c>
      <c r="O66" s="141">
        <f t="shared" si="22"/>
        <v>-0.67147680030203893</v>
      </c>
      <c r="Q66" s="151">
        <v>-0.87021327513745339</v>
      </c>
      <c r="R66" s="141">
        <f t="shared" si="23"/>
        <v>-7.9481311427739971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15.278818308840314</v>
      </c>
      <c r="C67" s="141">
        <f t="shared" si="15"/>
        <v>4.6563591978862879</v>
      </c>
      <c r="E67" s="151">
        <v>16.39940209008714</v>
      </c>
      <c r="F67" s="141">
        <f t="shared" si="16"/>
        <v>4.6712627368009638</v>
      </c>
      <c r="H67" s="151">
        <f t="shared" si="17"/>
        <v>1.1205837812468253</v>
      </c>
      <c r="I67" s="141">
        <f t="shared" si="18"/>
        <v>7.3342306884980557</v>
      </c>
      <c r="K67" s="151">
        <f t="shared" si="19"/>
        <v>1.0682619271790754</v>
      </c>
      <c r="L67" s="141">
        <f t="shared" si="20"/>
        <v>6.9917836941681522</v>
      </c>
      <c r="N67" s="151">
        <f t="shared" si="21"/>
        <v>-0.744632381833779</v>
      </c>
      <c r="O67" s="141">
        <f t="shared" si="22"/>
        <v>-4.8736254779791128</v>
      </c>
      <c r="Q67" s="151">
        <v>0.79695423590152903</v>
      </c>
      <c r="R67" s="141">
        <f t="shared" si="23"/>
        <v>5.2160724723090119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5.6414160981050996</v>
      </c>
      <c r="C68" s="141">
        <f t="shared" si="15"/>
        <v>1.7192729965455864</v>
      </c>
      <c r="E68" s="151">
        <v>10.883292488551742</v>
      </c>
      <c r="F68" s="141">
        <f t="shared" si="16"/>
        <v>3.1000348900651566</v>
      </c>
      <c r="H68" s="151">
        <f t="shared" si="17"/>
        <v>5.2418763904466426</v>
      </c>
      <c r="I68" s="141">
        <f t="shared" si="18"/>
        <v>92.917740852466821</v>
      </c>
      <c r="K68" s="151">
        <f t="shared" si="19"/>
        <v>0.39443561086748957</v>
      </c>
      <c r="L68" s="141">
        <f t="shared" si="20"/>
        <v>6.9917836941681522</v>
      </c>
      <c r="N68" s="151">
        <f t="shared" si="21"/>
        <v>4.883354506244217</v>
      </c>
      <c r="O68" s="141">
        <f t="shared" si="22"/>
        <v>86.562565521172814</v>
      </c>
      <c r="Q68" s="151">
        <v>-3.5913726665063955E-2</v>
      </c>
      <c r="R68" s="141">
        <f t="shared" si="23"/>
        <v>-0.63660836287412037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26.085012047279868</v>
      </c>
      <c r="C69" s="141">
        <f t="shared" ref="C69" si="25">B69/B$71*100</f>
        <v>7.9496452747951638</v>
      </c>
      <c r="E69" s="151">
        <v>21.369143423125571</v>
      </c>
      <c r="F69" s="141">
        <f t="shared" ref="F69" si="26">E69/E$71*100</f>
        <v>6.0868611453913966</v>
      </c>
      <c r="H69" s="151">
        <f t="shared" ref="H69" si="27">E69-B69</f>
        <v>-4.7158686241542966</v>
      </c>
      <c r="I69" s="141">
        <f t="shared" ref="I69" si="28">IF(B69&gt;0,((E69/B69)-1)*100,0)</f>
        <v>-18.078843956854008</v>
      </c>
      <c r="K69" s="151">
        <f t="shared" ref="K69" si="29">(($E$71/$B$71)-1)*B69</f>
        <v>1.823807618943512</v>
      </c>
      <c r="L69" s="141">
        <f t="shared" ref="L69" si="30">IF(B69&gt;0,K69/B69*100,0)</f>
        <v>6.9917836941681522</v>
      </c>
      <c r="N69" s="151">
        <f t="shared" ref="N69" si="31">H69-(K69+Q69)</f>
        <v>-8.1000735836099551</v>
      </c>
      <c r="O69" s="141">
        <f t="shared" ref="O69" si="32">IF(B69&gt;0,N69/B69*100,0)</f>
        <v>-31.052596674781398</v>
      </c>
      <c r="Q69" s="151">
        <v>1.5603973405121472</v>
      </c>
      <c r="R69" s="141">
        <f t="shared" ref="R69" si="33">IF(B69&gt;0,Q69/B69*100,0)</f>
        <v>5.9819690237592384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328.12799999999987</v>
      </c>
      <c r="C71" s="147">
        <f>B71/B$71*100</f>
        <v>100</v>
      </c>
      <c r="D71" s="145"/>
      <c r="E71" s="152">
        <f>SUM(E44:E69)</f>
        <v>351.06999999999994</v>
      </c>
      <c r="F71" s="147">
        <f>E71/E$71*100</f>
        <v>100</v>
      </c>
      <c r="G71" s="145"/>
      <c r="H71" s="152">
        <f t="shared" si="17"/>
        <v>22.942000000000064</v>
      </c>
      <c r="I71" s="147">
        <f t="shared" si="18"/>
        <v>6.9917836941681522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Stoke-on-Trent and Staffordshire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Stoke-on-Trent and Staffordshire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Stoke-on-Trent and Staffordshire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Stoke-on-Trent and Staffordshire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22.224616950101488</v>
      </c>
      <c r="C7" s="11">
        <f t="shared" si="2"/>
        <v>22.226026945979079</v>
      </c>
      <c r="D7" s="11">
        <f t="shared" si="2"/>
        <v>1.4099958775894428E-3</v>
      </c>
      <c r="E7" s="11">
        <f t="shared" si="2"/>
        <v>10.756161484195969</v>
      </c>
      <c r="F7" s="11">
        <f t="shared" si="2"/>
        <v>10.757571480073562</v>
      </c>
      <c r="G7" s="200">
        <f>IF(B7&gt;0,(1+(E7/B7))^(1/($C$6-$B$6))-1,0)</f>
        <v>2.666425394499905E-2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15.126875291833521</v>
      </c>
      <c r="R7" s="11">
        <v>13.944117642202343</v>
      </c>
      <c r="S7" s="345">
        <f>R7-Q7</f>
        <v>-1.1827576496311778</v>
      </c>
      <c r="T7" s="345">
        <v>6.3638632338860264</v>
      </c>
      <c r="U7" s="345">
        <f>SUM(S7:T7)</f>
        <v>5.1811055842548486</v>
      </c>
      <c r="V7" s="346">
        <f>IF(Q7&gt;0,(1+(T7/Q7))^(1/($C$6-$B$6))-1,0)</f>
        <v>2.3686102988714097E-2</v>
      </c>
      <c r="X7" s="10" t="str">
        <f>name!B4</f>
        <v>Agriculture</v>
      </c>
      <c r="Y7" s="11">
        <v>3.4770000000000021</v>
      </c>
      <c r="Z7" s="11">
        <v>3.6449999999999974</v>
      </c>
      <c r="AA7" s="345">
        <f>Z7-Y7</f>
        <v>0.16799999999999526</v>
      </c>
      <c r="AB7" s="11">
        <v>1.8480051881646535</v>
      </c>
      <c r="AC7" s="345">
        <f>SUM(AA7:AB7)</f>
        <v>2.016005188164649</v>
      </c>
      <c r="AD7" s="348">
        <f>IF(Y7&gt;0,(1+(AB7/Y7))^(1/($C$6-$B$6))-1,0)</f>
        <v>2.8823848913516414E-2</v>
      </c>
    </row>
    <row r="8" spans="1:30" x14ac:dyDescent="0.2">
      <c r="A8" s="10" t="str">
        <f>name!D5</f>
        <v>12 Other managers and proprietors</v>
      </c>
      <c r="B8" s="11">
        <f t="shared" si="2"/>
        <v>8.9924499379329621</v>
      </c>
      <c r="C8" s="11">
        <f t="shared" si="2"/>
        <v>10.645657537669432</v>
      </c>
      <c r="D8" s="11">
        <f t="shared" si="2"/>
        <v>1.6532075997364695</v>
      </c>
      <c r="E8" s="11">
        <f t="shared" si="2"/>
        <v>5.5536377509166508</v>
      </c>
      <c r="F8" s="11">
        <f t="shared" si="2"/>
        <v>7.2068453506531203</v>
      </c>
      <c r="G8" s="200">
        <f t="shared" ref="G8:G33" si="3">IF(B8&gt;0,(1+(E8/B8))^(1/($C$6-$B$6))-1,0)</f>
        <v>3.2581987390760458E-2</v>
      </c>
      <c r="H8" s="11"/>
      <c r="I8" s="10" t="str">
        <f>name!E4</f>
        <v>Managers, directors and senior officials</v>
      </c>
      <c r="J8" s="11">
        <f t="array" ref="J8:J16">MMULT(aggregation!$B$13:$AA$21,B7:B32)</f>
        <v>31.217066888034452</v>
      </c>
      <c r="K8" s="11">
        <f t="array" ref="K8:K16">MMULT(aggregation!$B$13:$AA$21,C7:C32)</f>
        <v>32.871684483648508</v>
      </c>
      <c r="L8" s="11">
        <f t="array" ref="L8:L16">MMULT(aggregation!$B$13:$AA$21,D7:D32)</f>
        <v>1.654617595614059</v>
      </c>
      <c r="M8" s="11">
        <f t="array" ref="M8:M16">MMULT(aggregation!$B$13:$AA$21,E7:E32)</f>
        <v>16.309799235112621</v>
      </c>
      <c r="N8" s="11">
        <f t="array" ref="N8:N16">MMULT(aggregation!$B$13:$AA$21,F7:F32)</f>
        <v>17.964416830726684</v>
      </c>
      <c r="O8" s="11"/>
      <c r="P8" s="10" t="str">
        <f>name!D5</f>
        <v>12 Other managers and proprietors</v>
      </c>
      <c r="Q8" s="11">
        <v>5.0234273149633237</v>
      </c>
      <c r="R8" s="11">
        <v>6.4721993294615396</v>
      </c>
      <c r="S8" s="345">
        <f t="shared" ref="S8:S31" si="4">R8-Q8</f>
        <v>1.4487720144982159</v>
      </c>
      <c r="T8" s="345">
        <v>3.0241527232094065</v>
      </c>
      <c r="U8" s="345">
        <f t="shared" ref="U8:U31" si="5">SUM(S8:T8)</f>
        <v>4.472924737707622</v>
      </c>
      <c r="V8" s="346">
        <f t="shared" ref="V8:V33" si="6">IF(Q8&gt;0,(1+(T8/Q8))^(1/($C$6-$B$6))-1,0)</f>
        <v>3.1915998010564328E-2</v>
      </c>
      <c r="X8" s="10" t="str">
        <f>name!B5</f>
        <v>Mining and quarrying</v>
      </c>
      <c r="Y8" s="11">
        <v>0.50000000000000111</v>
      </c>
      <c r="Z8" s="11">
        <v>0.18900000000000031</v>
      </c>
      <c r="AA8" s="345">
        <f t="shared" ref="AA8:AA29" si="7">Z8-Y8</f>
        <v>-0.31100000000000083</v>
      </c>
      <c r="AB8" s="11">
        <v>0.13158456589118067</v>
      </c>
      <c r="AC8" s="345">
        <f t="shared" ref="AC8:AC29" si="8">SUM(AA8:AB8)</f>
        <v>-0.17941543410882016</v>
      </c>
      <c r="AD8" s="348">
        <f t="shared" ref="AD8:AD29" si="9">IF(Y8&gt;0,(1+(AB8/Y8))^(1/($C$6-$B$6))-1,0)</f>
        <v>1.5696837635603478E-2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18.689573287221027</v>
      </c>
      <c r="C9" s="11">
        <f t="shared" si="2"/>
        <v>25.954180257594651</v>
      </c>
      <c r="D9" s="11">
        <f t="shared" si="2"/>
        <v>7.2646069703736247</v>
      </c>
      <c r="E9" s="11">
        <f t="shared" si="2"/>
        <v>8.5299339422988414</v>
      </c>
      <c r="F9" s="11">
        <f t="shared" si="2"/>
        <v>15.794540912672465</v>
      </c>
      <c r="G9" s="200">
        <f t="shared" si="3"/>
        <v>2.5381296749095617E-2</v>
      </c>
      <c r="H9" s="11"/>
      <c r="I9" s="10" t="str">
        <f>name!E5</f>
        <v>Professional occupations</v>
      </c>
      <c r="J9" s="11">
        <v>68.95266107035971</v>
      </c>
      <c r="K9" s="11">
        <v>81.586292224553745</v>
      </c>
      <c r="L9" s="11">
        <v>12.633631154194031</v>
      </c>
      <c r="M9" s="11">
        <v>34.712545876355478</v>
      </c>
      <c r="N9" s="11">
        <v>47.346177030549512</v>
      </c>
      <c r="O9" s="11"/>
      <c r="P9" s="10" t="str">
        <f>name!D6</f>
        <v>21 Science, research, engineering and technology professionals</v>
      </c>
      <c r="Q9" s="11">
        <v>15.293144690769129</v>
      </c>
      <c r="R9" s="11">
        <v>20.208049963531952</v>
      </c>
      <c r="S9" s="345">
        <f t="shared" si="4"/>
        <v>4.9149052727628231</v>
      </c>
      <c r="T9" s="345">
        <v>6.0509137927711443</v>
      </c>
      <c r="U9" s="345">
        <f t="shared" si="5"/>
        <v>10.965819065533967</v>
      </c>
      <c r="V9" s="346">
        <f t="shared" si="6"/>
        <v>2.2473388569762109E-2</v>
      </c>
      <c r="X9" s="10" t="str">
        <f>name!B6</f>
        <v>Food drink and tobacco</v>
      </c>
      <c r="Y9" s="11">
        <v>3.1910000000000029</v>
      </c>
      <c r="Z9" s="11">
        <v>3.1239999999999917</v>
      </c>
      <c r="AA9" s="345">
        <f t="shared" si="7"/>
        <v>-6.7000000000011273E-2</v>
      </c>
      <c r="AB9" s="11">
        <v>1.4031138303147275</v>
      </c>
      <c r="AC9" s="345">
        <f t="shared" si="8"/>
        <v>1.3361138303147162</v>
      </c>
      <c r="AD9" s="348">
        <f t="shared" si="9"/>
        <v>2.4593657531088331E-2</v>
      </c>
    </row>
    <row r="10" spans="1:30" x14ac:dyDescent="0.2">
      <c r="A10" s="10" t="str">
        <f>name!D7</f>
        <v>22 Health professionals</v>
      </c>
      <c r="B10" s="11">
        <f t="shared" si="2"/>
        <v>17.695809247065707</v>
      </c>
      <c r="C10" s="11">
        <f t="shared" si="2"/>
        <v>18.691030356477604</v>
      </c>
      <c r="D10" s="11">
        <f t="shared" si="2"/>
        <v>0.99522110941189434</v>
      </c>
      <c r="E10" s="11">
        <f t="shared" si="2"/>
        <v>9.4218219824289342</v>
      </c>
      <c r="F10" s="11">
        <f t="shared" si="2"/>
        <v>10.41704309184083</v>
      </c>
      <c r="G10" s="200">
        <f t="shared" si="3"/>
        <v>2.8865855722591149E-2</v>
      </c>
      <c r="H10" s="11"/>
      <c r="I10" s="10" t="str">
        <f>name!E6</f>
        <v>Associate professional occupations</v>
      </c>
      <c r="J10" s="11">
        <v>41.30555010792601</v>
      </c>
      <c r="K10" s="11">
        <v>49.016223207731684</v>
      </c>
      <c r="L10" s="11">
        <v>7.7106730998056729</v>
      </c>
      <c r="M10" s="11">
        <v>21.613450328939294</v>
      </c>
      <c r="N10" s="11">
        <v>29.324123428744969</v>
      </c>
      <c r="O10" s="11"/>
      <c r="P10" s="10" t="str">
        <f>name!D7</f>
        <v>22 Health professionals</v>
      </c>
      <c r="Q10" s="11">
        <v>4.5644262266086129</v>
      </c>
      <c r="R10" s="11">
        <v>4.7673522424613708</v>
      </c>
      <c r="S10" s="345">
        <f t="shared" si="4"/>
        <v>0.20292601585275793</v>
      </c>
      <c r="T10" s="345">
        <v>1.7512676169447345</v>
      </c>
      <c r="U10" s="345">
        <f t="shared" si="5"/>
        <v>1.9541936327974925</v>
      </c>
      <c r="V10" s="346">
        <f t="shared" si="6"/>
        <v>2.1885707878509963E-2</v>
      </c>
      <c r="X10" s="10" t="str">
        <f>name!B7</f>
        <v>Engineering</v>
      </c>
      <c r="Y10" s="11">
        <v>6.2629999999999866</v>
      </c>
      <c r="Z10" s="11">
        <v>6.2139999999999951</v>
      </c>
      <c r="AA10" s="345">
        <f t="shared" si="7"/>
        <v>-4.8999999999991495E-2</v>
      </c>
      <c r="AB10" s="11">
        <v>2.7221493345826855</v>
      </c>
      <c r="AC10" s="345">
        <f t="shared" si="8"/>
        <v>2.673149334582694</v>
      </c>
      <c r="AD10" s="348">
        <f t="shared" si="9"/>
        <v>2.4352722083321288E-2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13.592160174947544</v>
      </c>
      <c r="C11" s="11">
        <f t="shared" si="2"/>
        <v>14.507272906788396</v>
      </c>
      <c r="D11" s="11">
        <f t="shared" si="2"/>
        <v>0.9151127318408524</v>
      </c>
      <c r="E11" s="11">
        <f t="shared" si="2"/>
        <v>6.9850286060858435</v>
      </c>
      <c r="F11" s="11">
        <f t="shared" si="2"/>
        <v>7.9001413379266969</v>
      </c>
      <c r="G11" s="200">
        <f t="shared" si="3"/>
        <v>2.803169353787327E-2</v>
      </c>
      <c r="H11" s="11"/>
      <c r="I11" s="10" t="str">
        <f>name!E7</f>
        <v>Administrative and secretarial occupations</v>
      </c>
      <c r="J11" s="11">
        <v>37.361682243775036</v>
      </c>
      <c r="K11" s="11">
        <v>36.222418921900974</v>
      </c>
      <c r="L11" s="11">
        <v>-1.1392633218740607</v>
      </c>
      <c r="M11" s="11">
        <v>18.979033337106024</v>
      </c>
      <c r="N11" s="11">
        <v>17.839770015231963</v>
      </c>
      <c r="O11" s="11"/>
      <c r="P11" s="10" t="str">
        <f>name!D8</f>
        <v>23 Teaching and other educational professionals</v>
      </c>
      <c r="Q11" s="11">
        <v>4.3921044145346455</v>
      </c>
      <c r="R11" s="11">
        <v>4.6853643281937494</v>
      </c>
      <c r="S11" s="345">
        <f t="shared" si="4"/>
        <v>0.29325991365910387</v>
      </c>
      <c r="T11" s="345">
        <v>1.9336479105470676</v>
      </c>
      <c r="U11" s="345">
        <f t="shared" si="5"/>
        <v>2.2269078242061715</v>
      </c>
      <c r="V11" s="346">
        <f t="shared" si="6"/>
        <v>2.4619543177742731E-2</v>
      </c>
      <c r="X11" s="10" t="str">
        <f>name!B8</f>
        <v>Rest of manufacturing</v>
      </c>
      <c r="Y11" s="11">
        <v>27.35599999999998</v>
      </c>
      <c r="Z11" s="11">
        <v>24.741999999999951</v>
      </c>
      <c r="AA11" s="345">
        <f t="shared" si="7"/>
        <v>-2.6140000000000292</v>
      </c>
      <c r="AB11" s="11">
        <v>11.057486945694322</v>
      </c>
      <c r="AC11" s="345">
        <f t="shared" si="8"/>
        <v>8.4434869456942927</v>
      </c>
      <c r="AD11" s="348">
        <f t="shared" si="9"/>
        <v>2.2889551472561998E-2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18.975118361125435</v>
      </c>
      <c r="C12" s="11">
        <f t="shared" si="2"/>
        <v>22.433808703693096</v>
      </c>
      <c r="D12" s="11">
        <f t="shared" si="2"/>
        <v>3.4586903425676607</v>
      </c>
      <c r="E12" s="11">
        <f t="shared" si="2"/>
        <v>9.7757613455418593</v>
      </c>
      <c r="F12" s="11">
        <f t="shared" si="2"/>
        <v>13.23445168810952</v>
      </c>
      <c r="G12" s="200">
        <f t="shared" si="3"/>
        <v>2.8089940143305903E-2</v>
      </c>
      <c r="H12" s="11"/>
      <c r="I12" s="10" t="str">
        <f>name!E8</f>
        <v>Skilled trades occupations</v>
      </c>
      <c r="J12" s="11">
        <v>34.700976543160465</v>
      </c>
      <c r="K12" s="11">
        <v>31.724153389615452</v>
      </c>
      <c r="L12" s="11">
        <v>-2.9768231535450176</v>
      </c>
      <c r="M12" s="11">
        <v>13.98203908004233</v>
      </c>
      <c r="N12" s="11">
        <v>11.005215926497314</v>
      </c>
      <c r="O12" s="11"/>
      <c r="P12" s="10" t="str">
        <f>name!D9</f>
        <v>24 Business, media and public service professionals</v>
      </c>
      <c r="Q12" s="11">
        <v>10.934748154387687</v>
      </c>
      <c r="R12" s="11">
        <v>12.654864938950979</v>
      </c>
      <c r="S12" s="345">
        <f t="shared" si="4"/>
        <v>1.7201167845632916</v>
      </c>
      <c r="T12" s="345">
        <v>4.9954033276847625</v>
      </c>
      <c r="U12" s="345">
        <f t="shared" si="5"/>
        <v>6.7155201122480541</v>
      </c>
      <c r="V12" s="346">
        <f t="shared" si="6"/>
        <v>2.5401798203346093E-2</v>
      </c>
      <c r="X12" s="10" t="str">
        <f>name!B9</f>
        <v>Electricity and gas</v>
      </c>
      <c r="Y12" s="11">
        <v>0.40499999999999936</v>
      </c>
      <c r="Z12" s="11">
        <v>0.37500000000000089</v>
      </c>
      <c r="AA12" s="345">
        <f t="shared" si="7"/>
        <v>-2.9999999999998472E-2</v>
      </c>
      <c r="AB12" s="11">
        <v>0.16210747850046703</v>
      </c>
      <c r="AC12" s="345">
        <f t="shared" si="8"/>
        <v>0.13210747850046856</v>
      </c>
      <c r="AD12" s="348">
        <f t="shared" si="9"/>
        <v>2.2697882511961698E-2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5.9024442707529179</v>
      </c>
      <c r="C13" s="11">
        <f t="shared" si="2"/>
        <v>5.8847869518241476</v>
      </c>
      <c r="D13" s="11">
        <f t="shared" si="2"/>
        <v>-1.765731892877101E-2</v>
      </c>
      <c r="E13" s="11">
        <f t="shared" si="2"/>
        <v>2.2617873660162573</v>
      </c>
      <c r="F13" s="11">
        <f t="shared" si="2"/>
        <v>2.2441300470874861</v>
      </c>
      <c r="G13" s="200">
        <f t="shared" si="3"/>
        <v>2.186195023851556E-2</v>
      </c>
      <c r="H13" s="11"/>
      <c r="I13" s="10" t="str">
        <f>name!E9</f>
        <v>Caring, leisure and other service occupations</v>
      </c>
      <c r="J13" s="11">
        <v>32.987075230611282</v>
      </c>
      <c r="K13" s="11">
        <v>35.776833251565783</v>
      </c>
      <c r="L13" s="11">
        <v>2.7897580209545074</v>
      </c>
      <c r="M13" s="11">
        <v>19.051762112761971</v>
      </c>
      <c r="N13" s="11">
        <v>21.841520133716475</v>
      </c>
      <c r="O13" s="11"/>
      <c r="P13" s="10" t="str">
        <f>name!D10</f>
        <v>31 Science, engineering and technology associate professionals</v>
      </c>
      <c r="Q13" s="11">
        <v>4.5206801230152811</v>
      </c>
      <c r="R13" s="11">
        <v>4.1467806700712631</v>
      </c>
      <c r="S13" s="345">
        <f t="shared" si="4"/>
        <v>-0.37389945294401805</v>
      </c>
      <c r="T13" s="345">
        <v>1.4821399477545858</v>
      </c>
      <c r="U13" s="345">
        <f t="shared" si="5"/>
        <v>1.1082404948105677</v>
      </c>
      <c r="V13" s="346">
        <f t="shared" si="6"/>
        <v>1.9084281903012146E-2</v>
      </c>
      <c r="X13" s="10" t="str">
        <f>name!B10</f>
        <v>Water and sewerage</v>
      </c>
      <c r="Y13" s="11">
        <v>2.2929999999999988</v>
      </c>
      <c r="Z13" s="11">
        <v>2.3749999999999987</v>
      </c>
      <c r="AA13" s="345">
        <f t="shared" si="7"/>
        <v>8.1999999999999851E-2</v>
      </c>
      <c r="AB13" s="11">
        <v>1.0340304320942719</v>
      </c>
      <c r="AC13" s="345">
        <f t="shared" si="8"/>
        <v>1.1160304320942718</v>
      </c>
      <c r="AD13" s="348">
        <f t="shared" si="9"/>
        <v>2.5125054298122729E-2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7.2966238408520576</v>
      </c>
      <c r="C14" s="11">
        <f t="shared" si="2"/>
        <v>13.829841131842924</v>
      </c>
      <c r="D14" s="11">
        <f t="shared" si="2"/>
        <v>6.5332172909908692</v>
      </c>
      <c r="E14" s="11">
        <f t="shared" si="2"/>
        <v>6.913602088219422</v>
      </c>
      <c r="F14" s="11">
        <f t="shared" si="2"/>
        <v>13.446819379210293</v>
      </c>
      <c r="G14" s="200">
        <f t="shared" si="3"/>
        <v>4.5438769601891416E-2</v>
      </c>
      <c r="H14" s="11"/>
      <c r="I14" s="10" t="str">
        <f>name!E10</f>
        <v>Sales and customer service occupations</v>
      </c>
      <c r="J14" s="11">
        <v>23.649088759711102</v>
      </c>
      <c r="K14" s="11">
        <v>24.450128640637693</v>
      </c>
      <c r="L14" s="11">
        <v>0.8010398809265904</v>
      </c>
      <c r="M14" s="11">
        <v>10.941000960823821</v>
      </c>
      <c r="N14" s="11">
        <v>11.742040841750413</v>
      </c>
      <c r="O14" s="11"/>
      <c r="P14" s="10" t="str">
        <f>name!D11</f>
        <v>32 Health and social care associate professionals</v>
      </c>
      <c r="Q14" s="11">
        <v>1.637434104532532</v>
      </c>
      <c r="R14" s="11">
        <v>2.4220698432165437</v>
      </c>
      <c r="S14" s="345">
        <f t="shared" si="4"/>
        <v>0.78463573868401171</v>
      </c>
      <c r="T14" s="345">
        <v>1.0671644196461763</v>
      </c>
      <c r="U14" s="345">
        <f t="shared" si="5"/>
        <v>1.851800158330188</v>
      </c>
      <c r="V14" s="346">
        <f t="shared" si="6"/>
        <v>3.4020776293652411E-2</v>
      </c>
      <c r="X14" s="10" t="str">
        <f>name!B11</f>
        <v>Construction</v>
      </c>
      <c r="Y14" s="11">
        <v>24.876999999999938</v>
      </c>
      <c r="Z14" s="11">
        <v>25.190999999999971</v>
      </c>
      <c r="AA14" s="345">
        <f t="shared" si="7"/>
        <v>0.31400000000003203</v>
      </c>
      <c r="AB14" s="11">
        <v>10.362208637173755</v>
      </c>
      <c r="AC14" s="345">
        <f t="shared" si="8"/>
        <v>10.676208637173787</v>
      </c>
      <c r="AD14" s="348">
        <f t="shared" si="9"/>
        <v>2.3485928392707356E-2</v>
      </c>
    </row>
    <row r="15" spans="1:30" x14ac:dyDescent="0.2">
      <c r="A15" s="10" t="str">
        <f>name!D12</f>
        <v>33 Protective service occupations</v>
      </c>
      <c r="B15" s="11">
        <f t="shared" si="2"/>
        <v>3.5890180210100713</v>
      </c>
      <c r="C15" s="11">
        <f t="shared" si="2"/>
        <v>3.4034912694930175</v>
      </c>
      <c r="D15" s="11">
        <f t="shared" si="2"/>
        <v>-0.18552675151705394</v>
      </c>
      <c r="E15" s="11">
        <f t="shared" si="2"/>
        <v>1.1146019606043038</v>
      </c>
      <c r="F15" s="11">
        <f t="shared" si="2"/>
        <v>0.92907520908725028</v>
      </c>
      <c r="G15" s="200">
        <f t="shared" si="3"/>
        <v>1.8193778850168041E-2</v>
      </c>
      <c r="H15" s="11"/>
      <c r="I15" s="10" t="str">
        <f>name!E11</f>
        <v>Process, plant and machine operatives</v>
      </c>
      <c r="J15" s="11">
        <v>26.227471011036929</v>
      </c>
      <c r="K15" s="11">
        <v>27.169829968668655</v>
      </c>
      <c r="L15" s="11">
        <v>0.94235895763172572</v>
      </c>
      <c r="M15" s="11">
        <v>13.109238672451673</v>
      </c>
      <c r="N15" s="11">
        <v>14.051597630083398</v>
      </c>
      <c r="O15" s="11"/>
      <c r="P15" s="10" t="str">
        <f>name!D12</f>
        <v>33 Protective service occupations</v>
      </c>
      <c r="Q15" s="11">
        <v>2.6236319122683258</v>
      </c>
      <c r="R15" s="11">
        <v>2.2587686836517422</v>
      </c>
      <c r="S15" s="345">
        <f t="shared" si="4"/>
        <v>-0.3648632286165836</v>
      </c>
      <c r="T15" s="345">
        <v>0.64148748460436789</v>
      </c>
      <c r="U15" s="345">
        <f t="shared" si="5"/>
        <v>0.27662425598778428</v>
      </c>
      <c r="V15" s="346">
        <f t="shared" si="6"/>
        <v>1.4689292423351707E-2</v>
      </c>
      <c r="X15" s="10" t="str">
        <f>name!B12</f>
        <v>Wholesale and retail trade</v>
      </c>
      <c r="Y15" s="11">
        <v>48.02500000000007</v>
      </c>
      <c r="Z15" s="11">
        <v>49.044999999999995</v>
      </c>
      <c r="AA15" s="345">
        <f t="shared" si="7"/>
        <v>1.019999999999925</v>
      </c>
      <c r="AB15" s="11">
        <v>22.666283002177952</v>
      </c>
      <c r="AC15" s="345">
        <f t="shared" si="8"/>
        <v>23.686283002177877</v>
      </c>
      <c r="AD15" s="348">
        <f t="shared" si="9"/>
        <v>2.6108375936042538E-2</v>
      </c>
    </row>
    <row r="16" spans="1:30" x14ac:dyDescent="0.2">
      <c r="A16" s="10" t="str">
        <f>name!D13</f>
        <v>34 Culture, media and sports occupations</v>
      </c>
      <c r="B16" s="11">
        <f t="shared" si="2"/>
        <v>6.1326190011169688</v>
      </c>
      <c r="C16" s="11">
        <f t="shared" si="2"/>
        <v>6.079311565705444</v>
      </c>
      <c r="D16" s="11">
        <f t="shared" si="2"/>
        <v>-5.3307435411525134E-2</v>
      </c>
      <c r="E16" s="11">
        <f t="shared" si="2"/>
        <v>2.6232835139272197</v>
      </c>
      <c r="F16" s="11">
        <f t="shared" si="2"/>
        <v>2.5699760785156944</v>
      </c>
      <c r="G16" s="200">
        <f t="shared" si="3"/>
        <v>2.4024456475900458E-2</v>
      </c>
      <c r="H16" s="11"/>
      <c r="I16" s="10" t="str">
        <f>name!E12</f>
        <v>Elementary occupations</v>
      </c>
      <c r="J16" s="11">
        <v>31.726428145384951</v>
      </c>
      <c r="K16" s="11">
        <v>32.25243591167731</v>
      </c>
      <c r="L16" s="11">
        <v>0.52600776629236101</v>
      </c>
      <c r="M16" s="11">
        <v>15.865832963552378</v>
      </c>
      <c r="N16" s="11">
        <v>16.391840729844738</v>
      </c>
      <c r="O16" s="11"/>
      <c r="P16" s="10" t="str">
        <f>name!D13</f>
        <v>34 Culture, media and sports occupations</v>
      </c>
      <c r="Q16" s="11">
        <v>3.6970819291562749</v>
      </c>
      <c r="R16" s="11">
        <v>3.5563673322399723</v>
      </c>
      <c r="S16" s="345">
        <f t="shared" si="4"/>
        <v>-0.14071459691630261</v>
      </c>
      <c r="T16" s="345">
        <v>1.3657460097015788</v>
      </c>
      <c r="U16" s="345">
        <f t="shared" si="5"/>
        <v>1.2250314127852762</v>
      </c>
      <c r="V16" s="346">
        <f t="shared" si="6"/>
        <v>2.1179935108773584E-2</v>
      </c>
      <c r="X16" s="10" t="str">
        <f>name!B13</f>
        <v>Transport and storage</v>
      </c>
      <c r="Y16" s="11">
        <v>25.254000000000012</v>
      </c>
      <c r="Z16" s="11">
        <v>29.987999999999992</v>
      </c>
      <c r="AA16" s="345">
        <f t="shared" si="7"/>
        <v>4.7339999999999804</v>
      </c>
      <c r="AB16" s="11">
        <v>13.550542362715465</v>
      </c>
      <c r="AC16" s="345">
        <f t="shared" si="8"/>
        <v>18.284542362715445</v>
      </c>
      <c r="AD16" s="348">
        <f t="shared" si="9"/>
        <v>2.9050826939387431E-2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18.384844974193992</v>
      </c>
      <c r="C17" s="11">
        <f t="shared" si="10"/>
        <v>19.818792288866145</v>
      </c>
      <c r="D17" s="11">
        <f t="shared" si="10"/>
        <v>1.433947314672154</v>
      </c>
      <c r="E17" s="11">
        <f t="shared" si="10"/>
        <v>8.7001754001720926</v>
      </c>
      <c r="F17" s="11">
        <f t="shared" si="10"/>
        <v>10.134122714844247</v>
      </c>
      <c r="G17" s="200">
        <f t="shared" si="3"/>
        <v>2.6166768483217862E-2</v>
      </c>
      <c r="H17" s="11"/>
      <c r="O17" s="11"/>
      <c r="P17" s="10" t="str">
        <f>name!D14</f>
        <v>35 Business and public service associate professionals</v>
      </c>
      <c r="Q17" s="11">
        <v>9.9591800091189491</v>
      </c>
      <c r="R17" s="11">
        <v>10.196107566965418</v>
      </c>
      <c r="S17" s="345">
        <f t="shared" si="4"/>
        <v>0.23692755784646913</v>
      </c>
      <c r="T17" s="345">
        <v>3.8618425602183186</v>
      </c>
      <c r="U17" s="345">
        <f t="shared" si="5"/>
        <v>4.0987701180647882</v>
      </c>
      <c r="V17" s="346">
        <f t="shared" si="6"/>
        <v>2.2086784502500345E-2</v>
      </c>
      <c r="X17" s="10" t="str">
        <f>name!B14</f>
        <v>Accommodation and food</v>
      </c>
      <c r="Y17" s="11">
        <v>20.002999999999982</v>
      </c>
      <c r="Z17" s="11">
        <v>24.627000000000006</v>
      </c>
      <c r="AA17" s="345">
        <f t="shared" si="7"/>
        <v>4.6240000000000236</v>
      </c>
      <c r="AB17" s="11">
        <v>11.363082927636533</v>
      </c>
      <c r="AC17" s="345">
        <f t="shared" si="8"/>
        <v>15.987082927636557</v>
      </c>
      <c r="AD17" s="348">
        <f t="shared" si="9"/>
        <v>3.0443878097096588E-2</v>
      </c>
    </row>
    <row r="18" spans="1:30" x14ac:dyDescent="0.2">
      <c r="A18" s="10" t="str">
        <f>name!D15</f>
        <v>41 Administrative occupations</v>
      </c>
      <c r="B18" s="11">
        <f t="shared" si="10"/>
        <v>31.104265508098269</v>
      </c>
      <c r="C18" s="11">
        <f t="shared" si="10"/>
        <v>32.396757053025496</v>
      </c>
      <c r="D18" s="11">
        <f t="shared" si="10"/>
        <v>1.292491544927229</v>
      </c>
      <c r="E18" s="11">
        <f t="shared" si="10"/>
        <v>16.226476028550554</v>
      </c>
      <c r="F18" s="11">
        <f t="shared" si="10"/>
        <v>17.518967573477784</v>
      </c>
      <c r="G18" s="200">
        <f t="shared" si="3"/>
        <v>2.8383004160351E-2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10.652996569980401</v>
      </c>
      <c r="R18" s="11">
        <v>13.194976494119128</v>
      </c>
      <c r="S18" s="345">
        <f t="shared" si="4"/>
        <v>2.5419799241387278</v>
      </c>
      <c r="T18" s="345">
        <v>4.5958253262890061</v>
      </c>
      <c r="U18" s="345">
        <f t="shared" si="5"/>
        <v>7.1378052504277338</v>
      </c>
      <c r="V18" s="346">
        <f t="shared" si="6"/>
        <v>2.4198888813166342E-2</v>
      </c>
      <c r="X18" s="10" t="str">
        <f>name!B15</f>
        <v>Media</v>
      </c>
      <c r="Y18" s="11">
        <v>1.5680000000000032</v>
      </c>
      <c r="Z18" s="11">
        <v>1.5650000000000013</v>
      </c>
      <c r="AA18" s="345">
        <f t="shared" si="7"/>
        <v>-3.00000000000189E-3</v>
      </c>
      <c r="AB18" s="11">
        <v>0.71386782660218528</v>
      </c>
      <c r="AC18" s="345">
        <f t="shared" si="8"/>
        <v>0.71086782660218339</v>
      </c>
      <c r="AD18" s="348">
        <f t="shared" si="9"/>
        <v>2.532834087604785E-2</v>
      </c>
    </row>
    <row r="19" spans="1:30" x14ac:dyDescent="0.2">
      <c r="A19" s="10" t="str">
        <f>name!D16</f>
        <v>42 Secretarial and related occupations</v>
      </c>
      <c r="B19" s="11">
        <f t="shared" si="10"/>
        <v>6.2574167356767658</v>
      </c>
      <c r="C19" s="11">
        <f t="shared" si="10"/>
        <v>3.8256618688754771</v>
      </c>
      <c r="D19" s="11">
        <f t="shared" si="10"/>
        <v>-2.4317548668012896</v>
      </c>
      <c r="E19" s="11">
        <f t="shared" si="10"/>
        <v>2.7525573085554691</v>
      </c>
      <c r="F19" s="11">
        <f t="shared" si="10"/>
        <v>0.32080244175417971</v>
      </c>
      <c r="G19" s="200">
        <f t="shared" si="3"/>
        <v>2.4602074139985941E-2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0.36072624133389269</v>
      </c>
      <c r="K19" s="11">
        <f t="array" ref="K19:K27">MMULT(aggregation!$B$13:$AA$21,C36:C61)</f>
        <v>0.71018517251877644</v>
      </c>
      <c r="L19" s="11">
        <f t="array" ref="L19:L27">MMULT(aggregation!$B$13:$AA$21,D36:D61)</f>
        <v>0.3494589311848838</v>
      </c>
      <c r="M19" s="11">
        <f t="array" ref="M19:M27">MMULT(aggregation!$B$13:$AA$21,E36:E61)</f>
        <v>0.2778610405808406</v>
      </c>
      <c r="N19" s="11">
        <f t="array" ref="N19:N27">MMULT(aggregation!$B$13:$AA$21,F36:F61)</f>
        <v>0.6273199717657244</v>
      </c>
      <c r="O19" s="11"/>
      <c r="P19" s="10" t="str">
        <f>name!D16</f>
        <v>42 Secretarial and related occupations</v>
      </c>
      <c r="Q19" s="11">
        <v>0.47427147662982966</v>
      </c>
      <c r="R19" s="11">
        <v>0.4911900646611167</v>
      </c>
      <c r="S19" s="345">
        <f t="shared" si="4"/>
        <v>1.6918588031287041E-2</v>
      </c>
      <c r="T19" s="345">
        <v>0.14808752853867288</v>
      </c>
      <c r="U19" s="345">
        <f t="shared" si="5"/>
        <v>0.16500611656995992</v>
      </c>
      <c r="V19" s="346">
        <f t="shared" si="6"/>
        <v>1.8280900861504579E-2</v>
      </c>
      <c r="X19" s="10" t="str">
        <f>name!B16</f>
        <v>Information technology</v>
      </c>
      <c r="Y19" s="11">
        <v>8.1479999999999908</v>
      </c>
      <c r="Z19" s="11">
        <v>9.2900000000000027</v>
      </c>
      <c r="AA19" s="345">
        <f t="shared" si="7"/>
        <v>1.1420000000000119</v>
      </c>
      <c r="AB19" s="11">
        <v>3.7772609019137828</v>
      </c>
      <c r="AC19" s="345">
        <f t="shared" si="8"/>
        <v>4.9192609019137947</v>
      </c>
      <c r="AD19" s="348">
        <f t="shared" si="9"/>
        <v>2.571756162292349E-2</v>
      </c>
    </row>
    <row r="20" spans="1:30" x14ac:dyDescent="0.2">
      <c r="A20" s="10" t="str">
        <f>name!D17</f>
        <v>51 Skilled agricultural and related trades</v>
      </c>
      <c r="B20" s="11">
        <f t="shared" si="10"/>
        <v>3.5750169889301904</v>
      </c>
      <c r="C20" s="11">
        <f t="shared" si="10"/>
        <v>3.7104699887974588</v>
      </c>
      <c r="D20" s="11">
        <f t="shared" si="10"/>
        <v>0.13545299986726778</v>
      </c>
      <c r="E20" s="11">
        <f t="shared" si="10"/>
        <v>1.9982274274662561</v>
      </c>
      <c r="F20" s="11">
        <f t="shared" si="10"/>
        <v>2.1336804273335237</v>
      </c>
      <c r="G20" s="200">
        <f t="shared" si="3"/>
        <v>3.0042945231792961E-2</v>
      </c>
      <c r="H20" s="11"/>
      <c r="I20" s="11" t="str">
        <f t="shared" si="11"/>
        <v>Professional occupations</v>
      </c>
      <c r="J20" s="11">
        <v>3.4963112695095599</v>
      </c>
      <c r="K20" s="11">
        <v>6.312685623017888</v>
      </c>
      <c r="L20" s="11">
        <v>2.8163743535083281</v>
      </c>
      <c r="M20" s="11">
        <v>2.2417534328243489</v>
      </c>
      <c r="N20" s="11">
        <v>5.0581277863326761</v>
      </c>
      <c r="O20" s="11"/>
      <c r="P20" s="10" t="str">
        <f>name!D17</f>
        <v>51 Skilled agricultural and related trades</v>
      </c>
      <c r="Q20" s="11">
        <v>2.8476843794087459</v>
      </c>
      <c r="R20" s="11">
        <v>2.8388325442700224</v>
      </c>
      <c r="S20" s="345">
        <f t="shared" si="4"/>
        <v>-8.8518351387234517E-3</v>
      </c>
      <c r="T20" s="345">
        <v>1.4437120476751271</v>
      </c>
      <c r="U20" s="345">
        <f t="shared" si="5"/>
        <v>1.4348602125364036</v>
      </c>
      <c r="V20" s="346">
        <f t="shared" si="6"/>
        <v>2.7717579791126656E-2</v>
      </c>
      <c r="X20" s="10" t="str">
        <f>name!B17</f>
        <v>Finance and insurance</v>
      </c>
      <c r="Y20" s="11">
        <v>4.6949999999999896</v>
      </c>
      <c r="Z20" s="11">
        <v>4.4649999999999945</v>
      </c>
      <c r="AA20" s="345">
        <f t="shared" si="7"/>
        <v>-0.2299999999999951</v>
      </c>
      <c r="AB20" s="11">
        <v>2.2238312377507854</v>
      </c>
      <c r="AC20" s="345">
        <f t="shared" si="8"/>
        <v>1.9938312377507903</v>
      </c>
      <c r="AD20" s="348">
        <f t="shared" si="9"/>
        <v>2.6186923116841676E-2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14.261433670829151</v>
      </c>
      <c r="C21" s="11">
        <f t="shared" si="10"/>
        <v>13.128287090335217</v>
      </c>
      <c r="D21" s="11">
        <f t="shared" si="10"/>
        <v>-1.1331465804939365</v>
      </c>
      <c r="E21" s="11">
        <f t="shared" si="10"/>
        <v>5.1954288470771859</v>
      </c>
      <c r="F21" s="11">
        <f t="shared" si="10"/>
        <v>4.0622822665832485</v>
      </c>
      <c r="G21" s="200">
        <f t="shared" si="3"/>
        <v>2.0925320047443519E-2</v>
      </c>
      <c r="H21" s="11"/>
      <c r="I21" s="11" t="str">
        <f t="shared" si="11"/>
        <v>Associate professional occupations</v>
      </c>
      <c r="J21" s="11">
        <v>0.41662834288764</v>
      </c>
      <c r="K21" s="11">
        <v>0.93230974506228881</v>
      </c>
      <c r="L21" s="11">
        <v>0.51568140217464875</v>
      </c>
      <c r="M21" s="11">
        <v>0.31056163276166282</v>
      </c>
      <c r="N21" s="11">
        <v>0.82624303493631168</v>
      </c>
      <c r="O21" s="11"/>
      <c r="P21" s="10" t="str">
        <f>name!D18</f>
        <v>52 Skilled metal, electrical and electronic trades</v>
      </c>
      <c r="Q21" s="11">
        <v>13.971590042087172</v>
      </c>
      <c r="R21" s="11">
        <v>12.547039515943645</v>
      </c>
      <c r="S21" s="345">
        <f t="shared" si="4"/>
        <v>-1.424550526143527</v>
      </c>
      <c r="T21" s="345">
        <v>4.9165191146316394</v>
      </c>
      <c r="U21" s="345">
        <f t="shared" si="5"/>
        <v>3.4919685884881124</v>
      </c>
      <c r="V21" s="346">
        <f t="shared" si="6"/>
        <v>2.0303813773810075E-2</v>
      </c>
      <c r="X21" s="10" t="str">
        <f>name!B18</f>
        <v>Real estate</v>
      </c>
      <c r="Y21" s="11">
        <v>4.3569999999999967</v>
      </c>
      <c r="Z21" s="11">
        <v>4.9379999999999979</v>
      </c>
      <c r="AA21" s="345">
        <f t="shared" si="7"/>
        <v>0.58100000000000129</v>
      </c>
      <c r="AB21" s="11">
        <v>2.2057041712190353</v>
      </c>
      <c r="AC21" s="345">
        <f t="shared" si="8"/>
        <v>2.7867041712190366</v>
      </c>
      <c r="AD21" s="348">
        <f t="shared" si="9"/>
        <v>2.7684211728548069E-2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11.34396738614392</v>
      </c>
      <c r="C22" s="11">
        <f t="shared" si="10"/>
        <v>9.423012453091582</v>
      </c>
      <c r="D22" s="11">
        <f t="shared" si="10"/>
        <v>-1.9209549330523361</v>
      </c>
      <c r="E22" s="11">
        <f t="shared" si="10"/>
        <v>4.4229429214786204</v>
      </c>
      <c r="F22" s="11">
        <f t="shared" si="10"/>
        <v>2.5019879884262841</v>
      </c>
      <c r="G22" s="200">
        <f t="shared" si="3"/>
        <v>2.219113105961501E-2</v>
      </c>
      <c r="H22" s="11"/>
      <c r="I22" s="11" t="str">
        <f t="shared" si="11"/>
        <v>Administrative and secretarial occupations</v>
      </c>
      <c r="J22" s="11">
        <v>0.20527520437637539</v>
      </c>
      <c r="K22" s="11">
        <v>0.48417011685031069</v>
      </c>
      <c r="L22" s="11">
        <v>0.27889491247393533</v>
      </c>
      <c r="M22" s="11">
        <v>0.17294626486742279</v>
      </c>
      <c r="N22" s="11">
        <v>0.45184117734135809</v>
      </c>
      <c r="O22" s="11"/>
      <c r="P22" s="10" t="str">
        <f>name!D19</f>
        <v>53 Skilled construction and building trades</v>
      </c>
      <c r="Q22" s="11">
        <v>11.167937569281763</v>
      </c>
      <c r="R22" s="11">
        <v>9.3134975117758163</v>
      </c>
      <c r="S22" s="345">
        <f t="shared" si="4"/>
        <v>-1.854440057505947</v>
      </c>
      <c r="T22" s="345">
        <v>4.3660386841574166</v>
      </c>
      <c r="U22" s="345">
        <f t="shared" si="5"/>
        <v>2.5115986266514696</v>
      </c>
      <c r="V22" s="346">
        <f t="shared" si="6"/>
        <v>2.2242604491851781E-2</v>
      </c>
      <c r="X22" s="10" t="str">
        <f>name!B19</f>
        <v>Professional services</v>
      </c>
      <c r="Y22" s="11">
        <v>18.503999999999987</v>
      </c>
      <c r="Z22" s="11">
        <v>20.114000000000004</v>
      </c>
      <c r="AA22" s="345">
        <f t="shared" si="7"/>
        <v>1.6100000000000172</v>
      </c>
      <c r="AB22" s="11">
        <v>9.0405805221180433</v>
      </c>
      <c r="AC22" s="345">
        <f t="shared" si="8"/>
        <v>10.650580522118061</v>
      </c>
      <c r="AD22" s="348">
        <f t="shared" si="9"/>
        <v>2.6876076844491781E-2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5.5205584972572082</v>
      </c>
      <c r="C23" s="11">
        <f t="shared" si="10"/>
        <v>5.4623838573911971</v>
      </c>
      <c r="D23" s="11">
        <f t="shared" si="10"/>
        <v>-5.8174639866012623E-2</v>
      </c>
      <c r="E23" s="11">
        <f t="shared" si="10"/>
        <v>2.3654398840202697</v>
      </c>
      <c r="F23" s="11">
        <f t="shared" si="10"/>
        <v>2.3072652441542578</v>
      </c>
      <c r="G23" s="200">
        <f t="shared" si="3"/>
        <v>2.4058840643093493E-2</v>
      </c>
      <c r="H23" s="11"/>
      <c r="I23" s="11" t="str">
        <f t="shared" si="11"/>
        <v>Skilled trades occupations</v>
      </c>
      <c r="J23" s="11">
        <v>3.7358652973231828E-2</v>
      </c>
      <c r="K23" s="11">
        <v>6.840854679482343E-2</v>
      </c>
      <c r="L23" s="11">
        <v>3.1049893821591602E-2</v>
      </c>
      <c r="M23" s="11">
        <v>2.6960133266540252E-2</v>
      </c>
      <c r="N23" s="11">
        <v>5.8010027088131855E-2</v>
      </c>
      <c r="O23" s="11"/>
      <c r="P23" s="10" t="str">
        <f>name!D20</f>
        <v>54 Textiles, printing and other skilled trades</v>
      </c>
      <c r="Q23" s="11">
        <v>3.2526102509308563</v>
      </c>
      <c r="R23" s="11">
        <v>3.1447424748140098</v>
      </c>
      <c r="S23" s="345">
        <f t="shared" si="4"/>
        <v>-0.1078677761168465</v>
      </c>
      <c r="T23" s="345">
        <v>1.0424435430813381</v>
      </c>
      <c r="U23" s="345">
        <f t="shared" si="5"/>
        <v>0.93457576696449163</v>
      </c>
      <c r="V23" s="346">
        <f t="shared" si="6"/>
        <v>1.8706566074430331E-2</v>
      </c>
      <c r="X23" s="10" t="str">
        <f>name!B20</f>
        <v>Support services</v>
      </c>
      <c r="Y23" s="11">
        <v>20.463000000000044</v>
      </c>
      <c r="Z23" s="11">
        <v>23.421000000000014</v>
      </c>
      <c r="AA23" s="345">
        <f t="shared" si="7"/>
        <v>2.95799999999997</v>
      </c>
      <c r="AB23" s="11">
        <v>10.370655474382982</v>
      </c>
      <c r="AC23" s="345">
        <f t="shared" si="8"/>
        <v>13.328655474382952</v>
      </c>
      <c r="AD23" s="348">
        <f t="shared" si="9"/>
        <v>2.770952281779393E-2</v>
      </c>
    </row>
    <row r="24" spans="1:30" x14ac:dyDescent="0.2">
      <c r="A24" s="10" t="str">
        <f>name!D21</f>
        <v>61 Caring personal service occupations</v>
      </c>
      <c r="B24" s="11">
        <f t="shared" si="10"/>
        <v>26.167170596761874</v>
      </c>
      <c r="C24" s="11">
        <f t="shared" si="10"/>
        <v>29.373442221617573</v>
      </c>
      <c r="D24" s="11">
        <f t="shared" si="10"/>
        <v>3.2062716248557019</v>
      </c>
      <c r="E24" s="11">
        <f t="shared" si="10"/>
        <v>15.777688023810567</v>
      </c>
      <c r="F24" s="11">
        <f t="shared" si="10"/>
        <v>18.983959648666268</v>
      </c>
      <c r="G24" s="200">
        <f t="shared" si="3"/>
        <v>3.1956675169068527E-2</v>
      </c>
      <c r="H24" s="11"/>
      <c r="I24" s="11" t="str">
        <f t="shared" si="11"/>
        <v>Caring, leisure and other service occupations</v>
      </c>
      <c r="J24" s="11">
        <v>3.020523188894296E-2</v>
      </c>
      <c r="K24" s="11">
        <v>7.4288008625659957E-2</v>
      </c>
      <c r="L24" s="11">
        <v>4.4082776736716997E-2</v>
      </c>
      <c r="M24" s="11">
        <v>2.7269100009782093E-2</v>
      </c>
      <c r="N24" s="11">
        <v>7.1351876746499093E-2</v>
      </c>
      <c r="O24" s="11"/>
      <c r="P24" s="10" t="str">
        <f>name!D21</f>
        <v>61 Caring personal service occupations</v>
      </c>
      <c r="Q24" s="11">
        <v>2.8631755131008196</v>
      </c>
      <c r="R24" s="11">
        <v>3.862158175344621</v>
      </c>
      <c r="S24" s="345">
        <f t="shared" si="4"/>
        <v>0.99898266224380139</v>
      </c>
      <c r="T24" s="345">
        <v>1.537146875370061</v>
      </c>
      <c r="U24" s="345">
        <f t="shared" si="5"/>
        <v>2.5361295376138626</v>
      </c>
      <c r="V24" s="346">
        <f t="shared" si="6"/>
        <v>2.906411743846582E-2</v>
      </c>
      <c r="X24" s="10" t="str">
        <f>name!B21</f>
        <v>Public admin. and defence</v>
      </c>
      <c r="Y24" s="11">
        <v>12.942999999999989</v>
      </c>
      <c r="Z24" s="11">
        <v>13.584999999999971</v>
      </c>
      <c r="AA24" s="345">
        <f t="shared" si="7"/>
        <v>0.6419999999999817</v>
      </c>
      <c r="AB24" s="11">
        <v>6.5408300970420328</v>
      </c>
      <c r="AC24" s="345">
        <f t="shared" si="8"/>
        <v>7.1828300970420145</v>
      </c>
      <c r="AD24" s="348">
        <f t="shared" si="9"/>
        <v>2.7643845237301568E-2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6.4962523719594536</v>
      </c>
      <c r="C25" s="11">
        <f t="shared" si="10"/>
        <v>6.1273230893427799</v>
      </c>
      <c r="D25" s="11">
        <f t="shared" si="10"/>
        <v>-0.36892928261667368</v>
      </c>
      <c r="E25" s="11">
        <f t="shared" si="10"/>
        <v>3.1403718855227685</v>
      </c>
      <c r="F25" s="11">
        <f t="shared" si="10"/>
        <v>2.7714426029060957</v>
      </c>
      <c r="G25" s="200">
        <f t="shared" si="3"/>
        <v>2.6638316637346948E-2</v>
      </c>
      <c r="H25" s="11"/>
      <c r="I25" s="11" t="str">
        <f t="shared" si="11"/>
        <v>Sales and customer service occupations</v>
      </c>
      <c r="J25" s="11">
        <v>5.5839088074046819E-2</v>
      </c>
      <c r="K25" s="11">
        <v>0.12899094736239466</v>
      </c>
      <c r="L25" s="11">
        <v>7.3151859288347831E-2</v>
      </c>
      <c r="M25" s="11">
        <v>4.0029176214615748E-2</v>
      </c>
      <c r="N25" s="11">
        <v>0.11318103550296359</v>
      </c>
      <c r="O25" s="11"/>
      <c r="P25" s="10" t="str">
        <f>name!D22</f>
        <v>62 Leisure, travel and related personal service occupations</v>
      </c>
      <c r="Q25" s="11">
        <v>1.9637726534698798</v>
      </c>
      <c r="R25" s="11">
        <v>2.0292325250155372</v>
      </c>
      <c r="S25" s="345">
        <f t="shared" si="4"/>
        <v>6.5459871545657355E-2</v>
      </c>
      <c r="T25" s="345">
        <v>0.85383169066231979</v>
      </c>
      <c r="U25" s="345">
        <f t="shared" si="5"/>
        <v>0.91929156220797714</v>
      </c>
      <c r="V25" s="346">
        <f t="shared" si="6"/>
        <v>2.4359941556494791E-2</v>
      </c>
      <c r="X25" s="10" t="str">
        <f>name!B22</f>
        <v>Education</v>
      </c>
      <c r="Y25" s="11">
        <v>27.263999999999985</v>
      </c>
      <c r="Z25" s="11">
        <v>28.836999999999982</v>
      </c>
      <c r="AA25" s="345">
        <f t="shared" si="7"/>
        <v>1.5729999999999968</v>
      </c>
      <c r="AB25" s="11">
        <v>14.862425980809183</v>
      </c>
      <c r="AC25" s="345">
        <f t="shared" si="8"/>
        <v>16.435425980809178</v>
      </c>
      <c r="AD25" s="348">
        <f t="shared" si="9"/>
        <v>2.9432012441406918E-2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0.3236522618899525</v>
      </c>
      <c r="C26" s="11">
        <f t="shared" si="10"/>
        <v>0.27606794060543172</v>
      </c>
      <c r="D26" s="11">
        <f t="shared" si="10"/>
        <v>-4.7584321284520711E-2</v>
      </c>
      <c r="E26" s="11">
        <f t="shared" si="10"/>
        <v>0.13370220342863384</v>
      </c>
      <c r="F26" s="11">
        <f t="shared" si="10"/>
        <v>8.6117882144113145E-2</v>
      </c>
      <c r="G26" s="200">
        <f t="shared" si="3"/>
        <v>2.3320368320517426E-2</v>
      </c>
      <c r="H26" s="11"/>
      <c r="I26" s="11" t="str">
        <f t="shared" si="11"/>
        <v>Process, plant and machine operatives</v>
      </c>
      <c r="J26" s="11">
        <v>5.1869901777185951E-2</v>
      </c>
      <c r="K26" s="11">
        <v>0.16616533724495031</v>
      </c>
      <c r="L26" s="11">
        <v>0.11429543546776436</v>
      </c>
      <c r="M26" s="11">
        <v>6.1459483775501075E-2</v>
      </c>
      <c r="N26" s="11">
        <v>0.17575491924326545</v>
      </c>
      <c r="O26" s="11"/>
      <c r="P26" s="10" t="str">
        <f>name!D23</f>
        <v>63 Community and civil enforcement occupations</v>
      </c>
      <c r="Q26" s="11">
        <v>0.24748249315224327</v>
      </c>
      <c r="R26" s="11">
        <v>0.17087143719269235</v>
      </c>
      <c r="S26" s="345">
        <f t="shared" si="4"/>
        <v>-7.6611055959550922E-2</v>
      </c>
      <c r="T26" s="345">
        <v>6.6754585187738136E-2</v>
      </c>
      <c r="U26" s="345">
        <f t="shared" si="5"/>
        <v>-9.8564707718127864E-3</v>
      </c>
      <c r="V26" s="346">
        <f t="shared" si="6"/>
        <v>1.6047932316903379E-2</v>
      </c>
      <c r="X26" s="10" t="str">
        <f>name!B23</f>
        <v>Health and social work</v>
      </c>
      <c r="Y26" s="11">
        <v>48.087999999999916</v>
      </c>
      <c r="Z26" s="11">
        <v>53.760000000000034</v>
      </c>
      <c r="AA26" s="345">
        <f t="shared" si="7"/>
        <v>5.6720000000001178</v>
      </c>
      <c r="AB26" s="11">
        <v>28.292026461118219</v>
      </c>
      <c r="AC26" s="345">
        <f t="shared" si="8"/>
        <v>33.964026461118337</v>
      </c>
      <c r="AD26" s="348">
        <f t="shared" si="9"/>
        <v>3.1326568514242759E-2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17.82710807956936</v>
      </c>
      <c r="C27" s="11">
        <f t="shared" si="12"/>
        <v>16.9512806946938</v>
      </c>
      <c r="D27" s="11">
        <f t="shared" si="12"/>
        <v>-0.87582738487556333</v>
      </c>
      <c r="E27" s="11">
        <f t="shared" si="12"/>
        <v>7.8765969805137823</v>
      </c>
      <c r="F27" s="11">
        <f t="shared" si="12"/>
        <v>7.0007695956382197</v>
      </c>
      <c r="G27" s="200">
        <f t="shared" si="3"/>
        <v>2.4694304069102335E-2</v>
      </c>
      <c r="H27" s="11"/>
      <c r="I27" s="11" t="str">
        <f t="shared" si="11"/>
        <v>Elementary occupations</v>
      </c>
      <c r="J27" s="11">
        <v>2.0259494348427443E-2</v>
      </c>
      <c r="K27" s="11">
        <v>4.477674793348322E-2</v>
      </c>
      <c r="L27" s="11">
        <v>2.4517253585055781E-2</v>
      </c>
      <c r="M27" s="11">
        <v>1.6942803576380401E-2</v>
      </c>
      <c r="N27" s="11">
        <v>4.1460057161436178E-2</v>
      </c>
      <c r="O27" s="11"/>
      <c r="P27" s="10" t="str">
        <f>name!D24</f>
        <v>71 Sales occupations</v>
      </c>
      <c r="Q27" s="11">
        <v>7.6910738961882155</v>
      </c>
      <c r="R27" s="11">
        <v>7.5198128863491673</v>
      </c>
      <c r="S27" s="345">
        <f t="shared" si="4"/>
        <v>-0.17126100983904813</v>
      </c>
      <c r="T27" s="345">
        <v>2.4808467384504231</v>
      </c>
      <c r="U27" s="345">
        <f t="shared" si="5"/>
        <v>2.309585728611375</v>
      </c>
      <c r="V27" s="346">
        <f t="shared" si="6"/>
        <v>1.8812813947887363E-2</v>
      </c>
      <c r="X27" s="10" t="str">
        <f>name!B24</f>
        <v>Arts and entertainment</v>
      </c>
      <c r="Y27" s="11">
        <v>11.998999999999993</v>
      </c>
      <c r="Z27" s="11">
        <v>13.289000000000007</v>
      </c>
      <c r="AA27" s="345">
        <f t="shared" si="7"/>
        <v>1.2900000000000134</v>
      </c>
      <c r="AB27" s="11">
        <v>6.0527288356468034</v>
      </c>
      <c r="AC27" s="345">
        <f t="shared" si="8"/>
        <v>7.3427288356468168</v>
      </c>
      <c r="AD27" s="348">
        <f t="shared" si="9"/>
        <v>2.7601942424404946E-2</v>
      </c>
    </row>
    <row r="28" spans="1:30" x14ac:dyDescent="0.2">
      <c r="A28" s="10" t="str">
        <f>name!D25</f>
        <v>72 Customer service occupations</v>
      </c>
      <c r="B28" s="11">
        <f t="shared" si="12"/>
        <v>5.8219806801417411</v>
      </c>
      <c r="C28" s="11">
        <f t="shared" si="12"/>
        <v>7.4988479459438944</v>
      </c>
      <c r="D28" s="11">
        <f t="shared" si="12"/>
        <v>1.6768672658021537</v>
      </c>
      <c r="E28" s="11">
        <f t="shared" si="12"/>
        <v>3.0644039803100398</v>
      </c>
      <c r="F28" s="11">
        <f t="shared" si="12"/>
        <v>4.741271246112194</v>
      </c>
      <c r="G28" s="200">
        <f t="shared" si="3"/>
        <v>2.85931392383314E-2</v>
      </c>
      <c r="H28" s="11"/>
      <c r="O28" s="11"/>
      <c r="P28" s="10" t="str">
        <f>name!D25</f>
        <v>72 Customer service occupations</v>
      </c>
      <c r="Q28" s="11">
        <v>2.4316962851431718</v>
      </c>
      <c r="R28" s="11">
        <v>3.6381845032706064</v>
      </c>
      <c r="S28" s="345">
        <f t="shared" si="4"/>
        <v>1.2064882181274346</v>
      </c>
      <c r="T28" s="345">
        <v>1.1075257865148018</v>
      </c>
      <c r="U28" s="345">
        <f t="shared" si="5"/>
        <v>2.3140140046422362</v>
      </c>
      <c r="V28" s="346">
        <f t="shared" si="6"/>
        <v>2.5336848937099088E-2</v>
      </c>
      <c r="X28" s="10" t="str">
        <f>name!B25</f>
        <v>Other services</v>
      </c>
      <c r="Y28" s="11">
        <v>8.4549999999999983</v>
      </c>
      <c r="Z28" s="11">
        <v>8.2909999999999844</v>
      </c>
      <c r="AA28" s="345">
        <f t="shared" si="7"/>
        <v>-0.16400000000001391</v>
      </c>
      <c r="AB28" s="11">
        <v>4.1841963535965441</v>
      </c>
      <c r="AC28" s="345">
        <f t="shared" si="8"/>
        <v>4.0201963535965302</v>
      </c>
      <c r="AD28" s="348">
        <f t="shared" si="9"/>
        <v>2.7165419238260435E-2</v>
      </c>
    </row>
    <row r="29" spans="1:30" x14ac:dyDescent="0.2">
      <c r="A29" s="10" t="str">
        <f>name!D26</f>
        <v>81 Process, plant and machine operatives</v>
      </c>
      <c r="B29" s="11">
        <f t="shared" si="12"/>
        <v>10.948652702196599</v>
      </c>
      <c r="C29" s="11">
        <f t="shared" si="12"/>
        <v>10.770427878581504</v>
      </c>
      <c r="D29" s="11">
        <f t="shared" si="12"/>
        <v>-0.1782248236150934</v>
      </c>
      <c r="E29" s="11">
        <f t="shared" si="12"/>
        <v>4.5113035172981295</v>
      </c>
      <c r="F29" s="11">
        <f t="shared" si="12"/>
        <v>4.333078693683035</v>
      </c>
      <c r="G29" s="200">
        <f t="shared" si="3"/>
        <v>2.3269050203069019E-2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8.5640458709463694</v>
      </c>
      <c r="R29" s="11">
        <v>7.9323702561673874</v>
      </c>
      <c r="S29" s="345">
        <f t="shared" si="4"/>
        <v>-0.63167561477898193</v>
      </c>
      <c r="T29" s="345">
        <v>3.0869704226798014</v>
      </c>
      <c r="U29" s="345">
        <f t="shared" si="5"/>
        <v>2.4552948079008194</v>
      </c>
      <c r="V29" s="346">
        <f t="shared" si="6"/>
        <v>2.0733390251773232E-2</v>
      </c>
      <c r="X29" s="231" t="str">
        <f>name!B3</f>
        <v>All industries</v>
      </c>
      <c r="Y29" s="34">
        <f>SUM(Y7:Y28)</f>
        <v>328.12799999999987</v>
      </c>
      <c r="Z29" s="34">
        <f>SUM(Z7:Z28)</f>
        <v>351.06999999999988</v>
      </c>
      <c r="AA29" s="349">
        <f t="shared" si="7"/>
        <v>22.942000000000007</v>
      </c>
      <c r="AB29" s="34">
        <f>SUM(AB7:AB28)</f>
        <v>164.56470256714562</v>
      </c>
      <c r="AC29" s="349">
        <f t="shared" si="8"/>
        <v>187.50670256714562</v>
      </c>
      <c r="AD29" s="350">
        <f t="shared" si="9"/>
        <v>2.746930364582445E-2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15.27881830884033</v>
      </c>
      <c r="C30" s="11">
        <f t="shared" si="12"/>
        <v>16.39940209008715</v>
      </c>
      <c r="D30" s="11">
        <f t="shared" si="12"/>
        <v>1.1205837812468191</v>
      </c>
      <c r="E30" s="11">
        <f t="shared" si="12"/>
        <v>8.597935155153543</v>
      </c>
      <c r="F30" s="11">
        <f t="shared" si="12"/>
        <v>9.718518936400363</v>
      </c>
      <c r="G30" s="200">
        <f t="shared" si="3"/>
        <v>3.0209856314558747E-2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3.4285930704620191</v>
      </c>
      <c r="K30" s="11">
        <f t="array" ref="K30:K38">MMULT(aggregation!$B$13:$AA$21,C65:C90)</f>
        <v>6.2580748385071079</v>
      </c>
      <c r="L30" s="11">
        <f t="array" ref="L30:L38">MMULT(aggregation!$B$13:$AA$21,D65:D90)</f>
        <v>2.8294817680450883</v>
      </c>
      <c r="M30" s="11">
        <f t="array" ref="M30:M38">MMULT(aggregation!$B$13:$AA$21,E65:E90)</f>
        <v>2.490925536671738</v>
      </c>
      <c r="N30" s="11">
        <f t="array" ref="N30:N38">MMULT(aggregation!$B$13:$AA$21,F65:F90)</f>
        <v>5.3204073047168263</v>
      </c>
      <c r="O30" s="11"/>
      <c r="P30" s="10" t="str">
        <f>name!D27</f>
        <v>82 Transport and mobile machine drivers and operatives</v>
      </c>
      <c r="Q30" s="11">
        <v>14.624363874657243</v>
      </c>
      <c r="R30" s="11">
        <v>15.360250282977162</v>
      </c>
      <c r="S30" s="345">
        <f t="shared" si="4"/>
        <v>0.73588640831991903</v>
      </c>
      <c r="T30" s="345">
        <v>8.0010302240864455</v>
      </c>
      <c r="U30" s="345">
        <f t="shared" si="5"/>
        <v>8.7369166324063645</v>
      </c>
      <c r="V30" s="346">
        <f t="shared" si="6"/>
        <v>2.9519581238856896E-2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5.641416098105104</v>
      </c>
      <c r="C31" s="11">
        <f t="shared" si="12"/>
        <v>10.883292488551749</v>
      </c>
      <c r="D31" s="11">
        <f t="shared" si="12"/>
        <v>5.241876390446647</v>
      </c>
      <c r="E31" s="11">
        <f t="shared" si="12"/>
        <v>4.559975566473752</v>
      </c>
      <c r="F31" s="11">
        <f t="shared" si="12"/>
        <v>9.8018519569203981</v>
      </c>
      <c r="G31" s="200">
        <f t="shared" si="3"/>
        <v>4.0282803084869645E-2</v>
      </c>
      <c r="H31" s="11"/>
      <c r="I31" s="11" t="str">
        <f>I20</f>
        <v>Professional occupations</v>
      </c>
      <c r="J31" s="11">
        <v>17.6820173059015</v>
      </c>
      <c r="K31" s="11">
        <v>29.579526967558412</v>
      </c>
      <c r="L31" s="11">
        <v>11.897509661656908</v>
      </c>
      <c r="M31" s="11">
        <v>11.218862039778276</v>
      </c>
      <c r="N31" s="11">
        <v>23.116371701435185</v>
      </c>
      <c r="O31" s="11"/>
      <c r="P31" s="10" t="str">
        <f>name!D28</f>
        <v>91 Elementary trades and related occupations</v>
      </c>
      <c r="Q31" s="11">
        <v>4.4202049191220549</v>
      </c>
      <c r="R31" s="11">
        <v>6.4353830297751653</v>
      </c>
      <c r="S31" s="345">
        <f t="shared" si="4"/>
        <v>2.0151781106531104</v>
      </c>
      <c r="T31" s="345">
        <v>2.0611397894971821</v>
      </c>
      <c r="U31" s="345">
        <f t="shared" si="5"/>
        <v>4.0763179001502925</v>
      </c>
      <c r="V31" s="346">
        <f t="shared" si="6"/>
        <v>2.5844452925306793E-2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26.085012047279847</v>
      </c>
      <c r="C32" s="11">
        <f t="shared" si="12"/>
        <v>21.369143423125564</v>
      </c>
      <c r="D32" s="11">
        <f t="shared" si="12"/>
        <v>-4.715868624154286</v>
      </c>
      <c r="E32" s="11">
        <f t="shared" si="12"/>
        <v>11.305857397078627</v>
      </c>
      <c r="F32" s="11">
        <f t="shared" si="12"/>
        <v>6.5899887729243414</v>
      </c>
      <c r="G32" s="200">
        <f t="shared" ref="G32" si="13">IF(B32&gt;0,(1+(E32/B32))^(1/($C$6-$B$6))-1,0)</f>
        <v>2.4294800453680709E-2</v>
      </c>
      <c r="H32" s="11"/>
      <c r="I32" s="11" t="str">
        <f>I21</f>
        <v>Associate professional occupations</v>
      </c>
      <c r="J32" s="11">
        <v>5.0108334169023045</v>
      </c>
      <c r="K32" s="11">
        <v>10.400034861007294</v>
      </c>
      <c r="L32" s="11">
        <v>5.3892014441049891</v>
      </c>
      <c r="M32" s="11">
        <v>3.7257485970120934</v>
      </c>
      <c r="N32" s="11">
        <v>9.1149500411170834</v>
      </c>
      <c r="O32" s="11"/>
      <c r="P32" s="10" t="str">
        <f>name!D29</f>
        <v>92 Elementary administration and service occupations</v>
      </c>
      <c r="Q32" s="11">
        <v>12.846691654322548</v>
      </c>
      <c r="R32" s="11">
        <v>11.839982417796307</v>
      </c>
      <c r="S32" s="345">
        <f t="shared" ref="S32" si="14">R32-Q32</f>
        <v>-1.0067092365262411</v>
      </c>
      <c r="T32" s="345">
        <v>5.0396870331135286</v>
      </c>
      <c r="U32" s="345">
        <f>SUM(S32:T32)</f>
        <v>4.0329777965872875</v>
      </c>
      <c r="V32" s="346">
        <f t="shared" ref="V32" si="15">IF(Q32&gt;0,(1+(T32/Q32))^(1/($C$6-$B$6))-1,0)</f>
        <v>2.2308742398306158E-2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328.12799999999982</v>
      </c>
      <c r="C33" s="11">
        <f>SUM(C62,C91,C120,C149,C178,C207,C236,C265,C294)</f>
        <v>351.06999999999977</v>
      </c>
      <c r="D33" s="11">
        <f t="shared" si="12"/>
        <v>22.941999999999879</v>
      </c>
      <c r="E33" s="11">
        <f t="shared" si="12"/>
        <v>164.56470256714562</v>
      </c>
      <c r="F33" s="11">
        <f t="shared" si="12"/>
        <v>187.50670256714545</v>
      </c>
      <c r="G33" s="200">
        <f t="shared" si="3"/>
        <v>2.746930364582445E-2</v>
      </c>
      <c r="H33" s="11"/>
      <c r="I33" s="11" t="str">
        <f>I22</f>
        <v>Administrative and secretarial occupations</v>
      </c>
      <c r="J33" s="11">
        <v>2.2851914069853256</v>
      </c>
      <c r="K33" s="11">
        <v>4.3415829330177873</v>
      </c>
      <c r="L33" s="11">
        <v>2.0563915260324621</v>
      </c>
      <c r="M33" s="11">
        <v>1.7482870688517056</v>
      </c>
      <c r="N33" s="11">
        <v>3.8046785948841677</v>
      </c>
      <c r="O33" s="11"/>
      <c r="P33" s="10" t="str">
        <f>name!D3</f>
        <v>All occupations</v>
      </c>
      <c r="Q33" s="11">
        <f>SUM(Q7:Q32)</f>
        <v>175.79233161960957</v>
      </c>
      <c r="R33" s="11">
        <f>SUM(R7:R32)</f>
        <v>185.63056666041928</v>
      </c>
      <c r="S33" s="345">
        <f>R33-Q33</f>
        <v>9.8382350408097068</v>
      </c>
      <c r="T33" s="11">
        <f>SUM(T7:T32)</f>
        <v>73.285188416903665</v>
      </c>
      <c r="U33" s="345">
        <f>SUM(S33:T33)</f>
        <v>83.123423457713372</v>
      </c>
      <c r="V33" s="346">
        <f t="shared" si="6"/>
        <v>2.3502655459472832E-2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0.57058854819026184</v>
      </c>
      <c r="K34" s="11">
        <v>1.3026804788435942</v>
      </c>
      <c r="L34" s="11">
        <v>0.73209193065333233</v>
      </c>
      <c r="M34" s="11">
        <v>0.45070938957365503</v>
      </c>
      <c r="N34" s="11">
        <v>1.1828013202269874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1.2599716489105577</v>
      </c>
      <c r="K35" s="11">
        <v>3.2985376275638023</v>
      </c>
      <c r="L35" s="11">
        <v>2.0385659786532448</v>
      </c>
      <c r="M35" s="11">
        <v>1.2104638177868319</v>
      </c>
      <c r="N35" s="11">
        <v>3.2490297964400767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0.27202944415182001</v>
      </c>
      <c r="C36" s="11">
        <v>0.50207995978558384</v>
      </c>
      <c r="D36" s="11">
        <f>C36-B36</f>
        <v>0.23005051563376383</v>
      </c>
      <c r="E36" s="11">
        <v>0.19083671626140225</v>
      </c>
      <c r="F36" s="11">
        <f>SUM(D36:E36)</f>
        <v>0.42088723189516608</v>
      </c>
      <c r="G36" s="200">
        <f>IF(B36&gt;0,(1+(E36/B36))^(1/($C$6-$B$6))-1,0)</f>
        <v>3.6070483090953509E-2</v>
      </c>
      <c r="I36" s="11" t="str">
        <f t="shared" si="17"/>
        <v>Sales and customer service occupations</v>
      </c>
      <c r="J36" s="11">
        <v>0.8305938395951149</v>
      </c>
      <c r="K36" s="11">
        <v>2.0312451257063073</v>
      </c>
      <c r="L36" s="11">
        <v>1.2006512861111922</v>
      </c>
      <c r="M36" s="11">
        <v>0.63518438736954419</v>
      </c>
      <c r="N36" s="11">
        <v>1.8358356734807366</v>
      </c>
      <c r="P36" s="10" t="str">
        <f>name!D4</f>
        <v>11 Corporate managers and directors</v>
      </c>
      <c r="Q36" s="11">
        <v>7.0977416582679851</v>
      </c>
      <c r="R36" s="11">
        <v>8.2819093037767146</v>
      </c>
      <c r="S36" s="345">
        <f>R36-Q36</f>
        <v>1.1841676455087295</v>
      </c>
      <c r="T36" s="345">
        <v>4.3922982503099464</v>
      </c>
      <c r="U36" s="345">
        <f>SUM(S36:T36)</f>
        <v>5.5764658958186759</v>
      </c>
      <c r="V36" s="346">
        <f>IF(Q36&gt;0,(1+(T36/Q36))^(1/($C$6-$B$6))-1,0)</f>
        <v>3.2634799625260502E-2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8.8696797182072684E-2</v>
      </c>
      <c r="C37" s="11">
        <v>0.20810521273319266</v>
      </c>
      <c r="D37" s="11">
        <f t="shared" ref="D37:D60" si="25">C37-B37</f>
        <v>0.11940841555111997</v>
      </c>
      <c r="E37" s="11">
        <v>8.7024324319438323E-2</v>
      </c>
      <c r="F37" s="11">
        <f t="shared" ref="F37:F60" si="26">SUM(D37:E37)</f>
        <v>0.2064327398705583</v>
      </c>
      <c r="G37" s="200">
        <f t="shared" ref="G37:G62" si="27">IF(B37&gt;0,(1+(E37/B37))^(1/($C$6-$B$6))-1,0)</f>
        <v>4.6632947265926816E-2</v>
      </c>
      <c r="I37" s="11" t="str">
        <f t="shared" si="17"/>
        <v>Process, plant and machine operatives</v>
      </c>
      <c r="J37" s="11">
        <v>0.30692153714236209</v>
      </c>
      <c r="K37" s="11">
        <v>0.91223741192033003</v>
      </c>
      <c r="L37" s="11">
        <v>0.60531587477796789</v>
      </c>
      <c r="M37" s="11">
        <v>0.32441327111659096</v>
      </c>
      <c r="N37" s="11">
        <v>0.92972914589455879</v>
      </c>
      <c r="P37" s="10" t="str">
        <f>name!D5</f>
        <v>12 Other managers and proprietors</v>
      </c>
      <c r="Q37" s="11">
        <v>3.9690226229696406</v>
      </c>
      <c r="R37" s="11">
        <v>4.1734582082078768</v>
      </c>
      <c r="S37" s="345">
        <f t="shared" ref="S37:S60" si="28">R37-Q37</f>
        <v>0.20443558523823624</v>
      </c>
      <c r="T37" s="345">
        <v>2.5294850277072438</v>
      </c>
      <c r="U37" s="345">
        <f t="shared" ref="U37:U60" si="29">SUM(S37:T37)</f>
        <v>2.7339206129454801</v>
      </c>
      <c r="V37" s="346">
        <f t="shared" ref="V37:V62" si="30">IF(Q37&gt;0,(1+(T37/Q37))^(1/($C$6-$B$6))-1,0)</f>
        <v>3.3416371360782016E-2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0.81803281830614449</v>
      </c>
      <c r="C38" s="11">
        <v>1.7037988010604554</v>
      </c>
      <c r="D38" s="11">
        <f t="shared" si="25"/>
        <v>0.88576598275431095</v>
      </c>
      <c r="E38" s="11">
        <v>0.47723766000353529</v>
      </c>
      <c r="F38" s="11">
        <f t="shared" si="26"/>
        <v>1.3630036427578462</v>
      </c>
      <c r="G38" s="200">
        <f t="shared" si="27"/>
        <v>3.1112335932935276E-2</v>
      </c>
      <c r="I38" s="11" t="str">
        <f t="shared" si="17"/>
        <v>Elementary occupations</v>
      </c>
      <c r="J38" s="11">
        <v>0.59402862035781645</v>
      </c>
      <c r="K38" s="11">
        <v>1.7507367205705235</v>
      </c>
      <c r="L38" s="11">
        <v>1.1567081002127071</v>
      </c>
      <c r="M38" s="11">
        <v>0.62523634501000569</v>
      </c>
      <c r="N38" s="11">
        <v>1.7819444452227127</v>
      </c>
      <c r="P38" s="10" t="str">
        <f>name!D6</f>
        <v>21 Science, research, engineering and technology professionals</v>
      </c>
      <c r="Q38" s="11">
        <v>3.3964285964518921</v>
      </c>
      <c r="R38" s="11">
        <v>5.7461302940627172</v>
      </c>
      <c r="S38" s="345">
        <f t="shared" si="28"/>
        <v>2.3497016976108251</v>
      </c>
      <c r="T38" s="345">
        <v>2.4790201495276984</v>
      </c>
      <c r="U38" s="345">
        <f t="shared" si="29"/>
        <v>4.8287218471385236</v>
      </c>
      <c r="V38" s="346">
        <f t="shared" si="30"/>
        <v>3.7212885729290379E-2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1.1549430254690383</v>
      </c>
      <c r="C39" s="11">
        <v>2.2617949148891845</v>
      </c>
      <c r="D39" s="11">
        <f t="shared" si="25"/>
        <v>1.1068518894201462</v>
      </c>
      <c r="E39" s="11">
        <v>0.8171186626070881</v>
      </c>
      <c r="F39" s="11">
        <f t="shared" si="26"/>
        <v>1.9239705520272343</v>
      </c>
      <c r="G39" s="200">
        <f t="shared" si="27"/>
        <v>3.631232274404006E-2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13.131383020457097</v>
      </c>
      <c r="R39" s="11">
        <v>13.923678114016228</v>
      </c>
      <c r="S39" s="345">
        <f t="shared" si="28"/>
        <v>0.7922950935591313</v>
      </c>
      <c r="T39" s="345">
        <v>7.6705543654842003</v>
      </c>
      <c r="U39" s="345">
        <f t="shared" si="29"/>
        <v>8.4628494590433316</v>
      </c>
      <c r="V39" s="346">
        <f t="shared" si="30"/>
        <v>3.1144558723644966E-2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1.2098003316569843</v>
      </c>
      <c r="C40" s="11">
        <v>1.7109973901662672</v>
      </c>
      <c r="D40" s="11">
        <f>C40-B40</f>
        <v>0.50119705850928287</v>
      </c>
      <c r="E40" s="11">
        <v>0.72313924831405552</v>
      </c>
      <c r="F40" s="11">
        <f>SUM(D40:E40)</f>
        <v>1.2243363068233384</v>
      </c>
      <c r="G40" s="200">
        <f>IF(B40&gt;0,(1+(E40/B40))^(1/($C$6-$B$6))-1,0)</f>
        <v>3.1732169245497266E-2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9.2000557604128854</v>
      </c>
      <c r="R40" s="11">
        <v>9.8219085785946429</v>
      </c>
      <c r="S40" s="345">
        <f t="shared" si="28"/>
        <v>0.62185281818175753</v>
      </c>
      <c r="T40" s="345">
        <v>5.051380695538775</v>
      </c>
      <c r="U40" s="345">
        <f t="shared" si="29"/>
        <v>5.6732335137205325</v>
      </c>
      <c r="V40" s="346">
        <f t="shared" si="30"/>
        <v>2.9606349295969947E-2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0.31353509407739305</v>
      </c>
      <c r="C41" s="11">
        <v>0.63609451690198093</v>
      </c>
      <c r="D41" s="11">
        <f t="shared" si="25"/>
        <v>0.32255942282458788</v>
      </c>
      <c r="E41" s="11">
        <v>0.22425786189966979</v>
      </c>
      <c r="F41" s="11">
        <f t="shared" si="26"/>
        <v>0.54681728472425761</v>
      </c>
      <c r="G41" s="200">
        <f t="shared" si="27"/>
        <v>3.662560071907861E-2</v>
      </c>
      <c r="I41" s="11" t="str">
        <f>I30</f>
        <v>Managers, directors and senior officials</v>
      </c>
      <c r="J41" s="11">
        <f t="array" ref="J41:J49">MMULT(aggregation!$B$13:$AA$21,B94:B119)</f>
        <v>7.8872704312283037</v>
      </c>
      <c r="K41" s="11">
        <f t="array" ref="K41:K49">MMULT(aggregation!$B$13:$AA$21,C94:C119)</f>
        <v>9.0107325245168131</v>
      </c>
      <c r="L41" s="11">
        <f t="array" ref="L41:L49">MMULT(aggregation!$B$13:$AA$21,D94:D119)</f>
        <v>1.12346209328851</v>
      </c>
      <c r="M41" s="11">
        <f t="array" ref="M41:M49">MMULT(aggregation!$B$13:$AA$21,E94:E119)</f>
        <v>4.9168015867577912</v>
      </c>
      <c r="N41" s="11">
        <f t="array" ref="N41:N49">MMULT(aggregation!$B$13:$AA$21,F94:F119)</f>
        <v>6.0402636800463014</v>
      </c>
      <c r="P41" s="10" t="str">
        <f>name!D9</f>
        <v>24 Business, media and public service professionals</v>
      </c>
      <c r="Q41" s="11">
        <v>8.0403702067377498</v>
      </c>
      <c r="R41" s="11">
        <v>9.7789437647421202</v>
      </c>
      <c r="S41" s="345">
        <f t="shared" si="28"/>
        <v>1.7385735580043704</v>
      </c>
      <c r="T41" s="345">
        <v>4.780358017857095</v>
      </c>
      <c r="U41" s="345">
        <f t="shared" si="29"/>
        <v>6.5189315758614654</v>
      </c>
      <c r="V41" s="346">
        <f t="shared" si="30"/>
        <v>3.1594718259281285E-2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9.2509410772586564E-2</v>
      </c>
      <c r="C42" s="11">
        <v>0.18970853443028662</v>
      </c>
      <c r="D42" s="11">
        <f t="shared" si="25"/>
        <v>9.7199123657700059E-2</v>
      </c>
      <c r="E42" s="11">
        <v>6.0194963417634716E-2</v>
      </c>
      <c r="F42" s="11">
        <f t="shared" si="26"/>
        <v>0.15739408707533478</v>
      </c>
      <c r="G42" s="200">
        <f t="shared" si="27"/>
        <v>3.3977378998048424E-2</v>
      </c>
      <c r="I42" s="11" t="str">
        <f>I31</f>
        <v>Professional occupations</v>
      </c>
      <c r="J42" s="11">
        <v>22.874408709121159</v>
      </c>
      <c r="K42" s="11">
        <v>23.519362821100511</v>
      </c>
      <c r="L42" s="11">
        <v>0.64495411197935071</v>
      </c>
      <c r="M42" s="11">
        <v>11.683329196804541</v>
      </c>
      <c r="N42" s="11">
        <v>12.328283308783892</v>
      </c>
      <c r="P42" s="10" t="str">
        <f>name!D10</f>
        <v>31 Science, engineering and technology associate professionals</v>
      </c>
      <c r="Q42" s="11">
        <v>1.3817641477376321</v>
      </c>
      <c r="R42" s="11">
        <v>1.7380062817528903</v>
      </c>
      <c r="S42" s="345">
        <f t="shared" si="28"/>
        <v>0.35624213401525817</v>
      </c>
      <c r="T42" s="345">
        <v>0.77964741826167128</v>
      </c>
      <c r="U42" s="345">
        <f t="shared" si="29"/>
        <v>1.1358895522769294</v>
      </c>
      <c r="V42" s="346">
        <f t="shared" si="30"/>
        <v>3.0275968932647279E-2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2.6042942281981143E-2</v>
      </c>
      <c r="C43" s="11">
        <v>0.12046598822950001</v>
      </c>
      <c r="D43" s="11">
        <f t="shared" si="25"/>
        <v>9.4423045947518866E-2</v>
      </c>
      <c r="E43" s="11">
        <v>4.130157727758467E-2</v>
      </c>
      <c r="F43" s="11">
        <f t="shared" si="26"/>
        <v>0.13572462322510354</v>
      </c>
      <c r="G43" s="200">
        <f t="shared" si="27"/>
        <v>6.5387214756739143E-2</v>
      </c>
      <c r="I43" s="11" t="str">
        <f>I32</f>
        <v>Associate professional occupations</v>
      </c>
      <c r="J43" s="11">
        <v>11.561032473906534</v>
      </c>
      <c r="K43" s="11">
        <v>15.059217690592881</v>
      </c>
      <c r="L43" s="11">
        <v>3.4981852166863452</v>
      </c>
      <c r="M43" s="11">
        <v>7.2806688145906051</v>
      </c>
      <c r="N43" s="11">
        <v>10.77885403127695</v>
      </c>
      <c r="P43" s="10" t="str">
        <f>name!D11</f>
        <v>32 Health and social care associate professionals</v>
      </c>
      <c r="Q43" s="11">
        <v>5.6591897363195232</v>
      </c>
      <c r="R43" s="11">
        <v>11.407771288626392</v>
      </c>
      <c r="S43" s="345">
        <f t="shared" si="28"/>
        <v>5.7485815523068693</v>
      </c>
      <c r="T43" s="345">
        <v>5.8464376685732455</v>
      </c>
      <c r="U43" s="345">
        <f t="shared" si="29"/>
        <v>11.595019220880115</v>
      </c>
      <c r="V43" s="346">
        <f t="shared" si="30"/>
        <v>4.8440374129559371E-2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1.5523787343186485E-2</v>
      </c>
      <c r="C44" s="11">
        <v>3.3918333082112645E-2</v>
      </c>
      <c r="D44" s="11">
        <f t="shared" si="25"/>
        <v>1.8394545738926162E-2</v>
      </c>
      <c r="E44" s="11">
        <v>8.6301262314630312E-3</v>
      </c>
      <c r="F44" s="11">
        <f t="shared" si="26"/>
        <v>2.7024671970389193E-2</v>
      </c>
      <c r="G44" s="200">
        <f t="shared" si="27"/>
        <v>2.9910110418398528E-2</v>
      </c>
      <c r="I44" s="11" t="str">
        <f>I33</f>
        <v>Administrative and secretarial occupations</v>
      </c>
      <c r="J44" s="11">
        <v>7.0940147229956017</v>
      </c>
      <c r="K44" s="11">
        <v>10.132819139814156</v>
      </c>
      <c r="L44" s="11">
        <v>3.0388044168185537</v>
      </c>
      <c r="M44" s="11">
        <v>5.0816882849415377</v>
      </c>
      <c r="N44" s="11">
        <v>8.1204927017600923</v>
      </c>
      <c r="P44" s="10" t="str">
        <f>name!D12</f>
        <v>33 Protective service occupations</v>
      </c>
      <c r="Q44" s="11">
        <v>0.96538610874174335</v>
      </c>
      <c r="R44" s="11">
        <v>1.1447225858412766</v>
      </c>
      <c r="S44" s="345">
        <f t="shared" si="28"/>
        <v>0.17933647709953326</v>
      </c>
      <c r="T44" s="345">
        <v>0.47311447599993622</v>
      </c>
      <c r="U44" s="345">
        <f t="shared" si="29"/>
        <v>0.65245095309946954</v>
      </c>
      <c r="V44" s="346">
        <f t="shared" si="30"/>
        <v>2.6945193299323211E-2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4.9697718539553917E-2</v>
      </c>
      <c r="C45" s="11">
        <v>8.4071332292178488E-2</v>
      </c>
      <c r="D45" s="11">
        <f t="shared" ref="D45:D46" si="31">C45-B45</f>
        <v>3.4373613752624571E-2</v>
      </c>
      <c r="E45" s="11">
        <v>3.2764793908668974E-2</v>
      </c>
      <c r="F45" s="11">
        <f t="shared" ref="F45:F46" si="32">SUM(D45:E45)</f>
        <v>6.7138407661293545E-2</v>
      </c>
      <c r="G45" s="200">
        <f t="shared" si="27"/>
        <v>3.4335285889027789E-2</v>
      </c>
      <c r="I45" s="11" t="str">
        <f t="shared" ref="I45:I49" si="33">I34</f>
        <v>Skilled trades occupations</v>
      </c>
      <c r="J45" s="11">
        <v>1.8088985220025644</v>
      </c>
      <c r="K45" s="11">
        <v>2.667443719219146</v>
      </c>
      <c r="L45" s="11">
        <v>0.85854519721658207</v>
      </c>
      <c r="M45" s="11">
        <v>1.2577527879243189</v>
      </c>
      <c r="N45" s="11">
        <v>2.1162979851409007</v>
      </c>
      <c r="P45" s="10" t="str">
        <f>name!D13</f>
        <v>34 Culture, media and sports occupations</v>
      </c>
      <c r="Q45" s="11">
        <v>2.4355370719606926</v>
      </c>
      <c r="R45" s="11">
        <v>2.522944233465473</v>
      </c>
      <c r="S45" s="345">
        <f t="shared" si="28"/>
        <v>8.7407161504780451E-2</v>
      </c>
      <c r="T45" s="345">
        <v>1.2575375042256409</v>
      </c>
      <c r="U45" s="345">
        <f t="shared" si="29"/>
        <v>1.3449446657304214</v>
      </c>
      <c r="V45" s="346">
        <f t="shared" si="30"/>
        <v>2.8141498754175487E-2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0.23285448395033187</v>
      </c>
      <c r="C46" s="11">
        <v>0.50414555702821096</v>
      </c>
      <c r="D46" s="11">
        <f t="shared" si="31"/>
        <v>0.27129107307787909</v>
      </c>
      <c r="E46" s="11">
        <v>0.16767017192631148</v>
      </c>
      <c r="F46" s="11">
        <f t="shared" si="32"/>
        <v>0.43896124500419054</v>
      </c>
      <c r="G46" s="200">
        <f t="shared" si="27"/>
        <v>3.6819070525185627E-2</v>
      </c>
      <c r="I46" s="11" t="str">
        <f t="shared" si="33"/>
        <v>Caring, leisure and other service occupations</v>
      </c>
      <c r="J46" s="11">
        <v>4.1328365464051986</v>
      </c>
      <c r="K46" s="11">
        <v>6.1193026460947504</v>
      </c>
      <c r="L46" s="11">
        <v>1.9864660996895513</v>
      </c>
      <c r="M46" s="11">
        <v>3.3918451149908448</v>
      </c>
      <c r="N46" s="11">
        <v>5.3783112146803962</v>
      </c>
      <c r="P46" s="10" t="str">
        <f>name!D14</f>
        <v>35 Business and public service associate professionals</v>
      </c>
      <c r="Q46" s="11">
        <v>8.4256649650750575</v>
      </c>
      <c r="R46" s="11">
        <v>9.6226847219007094</v>
      </c>
      <c r="S46" s="345">
        <f t="shared" si="28"/>
        <v>1.197019756825652</v>
      </c>
      <c r="T46" s="345">
        <v>4.8383328399537735</v>
      </c>
      <c r="U46" s="345">
        <f t="shared" si="29"/>
        <v>6.0353525967794255</v>
      </c>
      <c r="V46" s="346">
        <f t="shared" si="30"/>
        <v>3.0713625000708067E-2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0.19015023628421554</v>
      </c>
      <c r="C47" s="11">
        <v>0.44717726968486465</v>
      </c>
      <c r="D47" s="11">
        <f t="shared" si="25"/>
        <v>0.25702703340064914</v>
      </c>
      <c r="E47" s="11">
        <v>0.15734469353358904</v>
      </c>
      <c r="F47" s="11">
        <f t="shared" si="26"/>
        <v>0.41437172693423818</v>
      </c>
      <c r="G47" s="200">
        <f t="shared" si="27"/>
        <v>4.101448755623105E-2</v>
      </c>
      <c r="I47" s="11" t="str">
        <f t="shared" si="33"/>
        <v>Sales and customer service occupations</v>
      </c>
      <c r="J47" s="11">
        <v>3.2584083531889498</v>
      </c>
      <c r="K47" s="11">
        <v>4.9065014374335423</v>
      </c>
      <c r="L47" s="11">
        <v>1.6480930842445924</v>
      </c>
      <c r="M47" s="11">
        <v>2.1534746929664634</v>
      </c>
      <c r="N47" s="11">
        <v>3.8015677772110559</v>
      </c>
      <c r="P47" s="10" t="str">
        <f>name!D15</f>
        <v>41 Administrative occupations</v>
      </c>
      <c r="Q47" s="11">
        <v>20.451268938117867</v>
      </c>
      <c r="R47" s="11">
        <v>19.201780558906368</v>
      </c>
      <c r="S47" s="345">
        <f t="shared" si="28"/>
        <v>-1.249488379211499</v>
      </c>
      <c r="T47" s="345">
        <v>11.630650702261544</v>
      </c>
      <c r="U47" s="345">
        <f t="shared" si="29"/>
        <v>10.381162323050045</v>
      </c>
      <c r="V47" s="346">
        <f t="shared" si="30"/>
        <v>3.0471549580598278E-2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1.512496809215985E-2</v>
      </c>
      <c r="C48" s="11">
        <v>3.6992847165446027E-2</v>
      </c>
      <c r="D48" s="11">
        <f t="shared" si="25"/>
        <v>2.1867879073286176E-2</v>
      </c>
      <c r="E48" s="11">
        <v>1.5601571333833757E-2</v>
      </c>
      <c r="F48" s="11">
        <f t="shared" si="26"/>
        <v>3.7469450407119936E-2</v>
      </c>
      <c r="G48" s="200">
        <f t="shared" si="27"/>
        <v>4.8386159551616847E-2</v>
      </c>
      <c r="I48" s="11" t="str">
        <f t="shared" si="33"/>
        <v>Process, plant and machine operatives</v>
      </c>
      <c r="J48" s="11">
        <v>1.0275246833735761</v>
      </c>
      <c r="K48" s="11">
        <v>2.2354176491178985</v>
      </c>
      <c r="L48" s="11">
        <v>1.2078929657443225</v>
      </c>
      <c r="M48" s="11">
        <v>1.0142365568761327</v>
      </c>
      <c r="N48" s="11">
        <v>2.2221295226204552</v>
      </c>
      <c r="P48" s="10" t="str">
        <f>name!D16</f>
        <v>42 Secretarial and related occupations</v>
      </c>
      <c r="Q48" s="11">
        <v>5.7831452590469343</v>
      </c>
      <c r="R48" s="11">
        <v>3.3344718042143602</v>
      </c>
      <c r="S48" s="345">
        <f t="shared" si="28"/>
        <v>-2.4486734548325741</v>
      </c>
      <c r="T48" s="345">
        <v>2.6044697800167964</v>
      </c>
      <c r="U48" s="345">
        <f t="shared" si="29"/>
        <v>0.15579632518422226</v>
      </c>
      <c r="V48" s="346">
        <f t="shared" si="30"/>
        <v>2.5096992257523265E-2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1.0029337234922768E-2</v>
      </c>
      <c r="C49" s="11">
        <v>1.8694342086244632E-2</v>
      </c>
      <c r="D49" s="11">
        <f t="shared" si="25"/>
        <v>8.6650048513218642E-3</v>
      </c>
      <c r="E49" s="11">
        <v>8.7795128751747119E-3</v>
      </c>
      <c r="F49" s="11">
        <f t="shared" si="26"/>
        <v>1.7444517726496578E-2</v>
      </c>
      <c r="G49" s="200">
        <f t="shared" si="27"/>
        <v>4.2811953471407982E-2</v>
      </c>
      <c r="I49" s="11" t="str">
        <f t="shared" si="33"/>
        <v>Elementary occupations</v>
      </c>
      <c r="J49" s="11">
        <v>2.1257073320702942</v>
      </c>
      <c r="K49" s="11">
        <v>3.5640424818867222</v>
      </c>
      <c r="L49" s="11">
        <v>1.4383351498164281</v>
      </c>
      <c r="M49" s="11">
        <v>1.9483048437290913</v>
      </c>
      <c r="N49" s="11">
        <v>3.3866399935455194</v>
      </c>
      <c r="P49" s="10" t="str">
        <f>name!D17</f>
        <v>51 Skilled agricultural and related trades</v>
      </c>
      <c r="Q49" s="11">
        <v>0.72733260952144874</v>
      </c>
      <c r="R49" s="11">
        <v>0.87163744452743663</v>
      </c>
      <c r="S49" s="345">
        <f t="shared" si="28"/>
        <v>0.1443048350059879</v>
      </c>
      <c r="T49" s="345">
        <v>0.55451537979112897</v>
      </c>
      <c r="U49" s="345">
        <f t="shared" si="29"/>
        <v>0.69882021479711687</v>
      </c>
      <c r="V49" s="346">
        <f t="shared" si="30"/>
        <v>3.8500949175220844E-2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5.6982297726769241E-3</v>
      </c>
      <c r="C50" s="11">
        <v>1.0556874878397135E-2</v>
      </c>
      <c r="D50" s="11">
        <f t="shared" si="25"/>
        <v>4.8586451057202112E-3</v>
      </c>
      <c r="E50" s="11">
        <v>3.3311346445143446E-3</v>
      </c>
      <c r="F50" s="11">
        <f t="shared" si="26"/>
        <v>8.1897797502345562E-3</v>
      </c>
      <c r="G50" s="200">
        <f t="shared" si="27"/>
        <v>3.116417186772158E-2</v>
      </c>
      <c r="O50" s="71"/>
      <c r="P50" s="10" t="str">
        <f>name!D18</f>
        <v>52 Skilled metal, electrical and electronic trades</v>
      </c>
      <c r="Q50" s="11">
        <v>0.28984362874197261</v>
      </c>
      <c r="R50" s="11">
        <v>0.58124757439158525</v>
      </c>
      <c r="S50" s="345">
        <f t="shared" si="28"/>
        <v>0.29140394564961264</v>
      </c>
      <c r="T50" s="345">
        <v>0.2789097324455484</v>
      </c>
      <c r="U50" s="345">
        <f t="shared" si="29"/>
        <v>0.57031367809516098</v>
      </c>
      <c r="V50" s="346">
        <f t="shared" si="30"/>
        <v>4.5965470650255247E-2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2.3367279331150174E-3</v>
      </c>
      <c r="C51" s="11">
        <v>3.5211052848329225E-3</v>
      </c>
      <c r="D51" s="11">
        <f t="shared" ref="D51" si="34">C51-B51</f>
        <v>1.1843773517179051E-3</v>
      </c>
      <c r="E51" s="11">
        <v>1.3227793842441524E-3</v>
      </c>
      <c r="F51" s="11">
        <f t="shared" ref="F51" si="35">SUM(D51:E51)</f>
        <v>2.5071567359620578E-3</v>
      </c>
      <c r="G51" s="200">
        <f t="shared" si="27"/>
        <v>3.0356775520998136E-2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0.17602981686216873</v>
      </c>
      <c r="R51" s="11">
        <v>0.10951494131576849</v>
      </c>
      <c r="S51" s="345">
        <f t="shared" si="28"/>
        <v>-6.6514875546400246E-2</v>
      </c>
      <c r="T51" s="345">
        <v>5.6904237321204164E-2</v>
      </c>
      <c r="U51" s="345">
        <f t="shared" si="29"/>
        <v>-9.6106382251960817E-3</v>
      </c>
      <c r="V51" s="346">
        <f t="shared" si="30"/>
        <v>1.8848905456723797E-2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1.9294358032517119E-2</v>
      </c>
      <c r="C52" s="11">
        <v>3.5636224545348739E-2</v>
      </c>
      <c r="D52" s="11">
        <f t="shared" si="25"/>
        <v>1.6341866512831621E-2</v>
      </c>
      <c r="E52" s="11">
        <v>1.3526706362607045E-2</v>
      </c>
      <c r="F52" s="11">
        <f t="shared" si="26"/>
        <v>2.9868572875438665E-2</v>
      </c>
      <c r="G52" s="200">
        <f t="shared" si="27"/>
        <v>3.6051845197347721E-2</v>
      </c>
      <c r="I52" s="11" t="str">
        <f>I41</f>
        <v>Managers, directors and senior officials</v>
      </c>
      <c r="J52" s="11">
        <f t="array" ref="J52:J60">MMULT(aggregation!$B$13:$AA$21,B123:B148)</f>
        <v>1.8243739066120035</v>
      </c>
      <c r="K52" s="11">
        <f t="array" ref="K52:K60">MMULT(aggregation!$B$13:$AA$21,C123:C148)</f>
        <v>1.9260311381486326</v>
      </c>
      <c r="L52" s="11">
        <f t="array" ref="L52:L60">MMULT(aggregation!$B$13:$AA$21,D123:D148)</f>
        <v>0.10165723153662898</v>
      </c>
      <c r="M52" s="11">
        <f t="array" ref="M52:M60">MMULT(aggregation!$B$13:$AA$21,E123:E148)</f>
        <v>1.0289019346427506</v>
      </c>
      <c r="N52" s="11">
        <f t="array" ref="N52:N60">MMULT(aggregation!$B$13:$AA$21,F123:F148)</f>
        <v>1.1305591661793795</v>
      </c>
      <c r="P52" s="10" t="str">
        <f>name!D20</f>
        <v>54 Textiles, printing and other skilled trades</v>
      </c>
      <c r="Q52" s="11">
        <v>2.2679482463263487</v>
      </c>
      <c r="R52" s="11">
        <v>2.3176413825771855</v>
      </c>
      <c r="S52" s="345">
        <f t="shared" si="28"/>
        <v>4.9693136250836822E-2</v>
      </c>
      <c r="T52" s="345">
        <v>1.3229963409389325</v>
      </c>
      <c r="U52" s="345">
        <f t="shared" si="29"/>
        <v>1.3726894771897693</v>
      </c>
      <c r="V52" s="346">
        <f t="shared" si="30"/>
        <v>3.1110092076028995E-2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1.8421121870191938E-2</v>
      </c>
      <c r="C53" s="11">
        <v>4.4536412624419035E-2</v>
      </c>
      <c r="D53" s="11">
        <f t="shared" si="25"/>
        <v>2.6115290754227097E-2</v>
      </c>
      <c r="E53" s="11">
        <v>1.6007770390554028E-2</v>
      </c>
      <c r="F53" s="11">
        <f t="shared" si="26"/>
        <v>4.2123061144781121E-2</v>
      </c>
      <c r="G53" s="200">
        <f t="shared" si="27"/>
        <v>4.2574579561165171E-2</v>
      </c>
      <c r="I53" s="11" t="str">
        <f>I42</f>
        <v>Professional occupations</v>
      </c>
      <c r="J53" s="11">
        <v>3.8862678706944118</v>
      </c>
      <c r="K53" s="11">
        <v>2.0615069544437121</v>
      </c>
      <c r="L53" s="11">
        <v>-1.8247609162507001</v>
      </c>
      <c r="M53" s="11">
        <v>0.99403519530617235</v>
      </c>
      <c r="N53" s="11">
        <v>-0.8307257209445279</v>
      </c>
      <c r="P53" s="10" t="str">
        <f>name!D21</f>
        <v>61 Caring personal service occupations</v>
      </c>
      <c r="Q53" s="11">
        <v>23.303995083661054</v>
      </c>
      <c r="R53" s="11">
        <v>25.511284046272937</v>
      </c>
      <c r="S53" s="345">
        <f t="shared" si="28"/>
        <v>2.2072889626118837</v>
      </c>
      <c r="T53" s="345">
        <v>14.240541148440506</v>
      </c>
      <c r="U53" s="345">
        <f t="shared" si="29"/>
        <v>16.44783011105239</v>
      </c>
      <c r="V53" s="346">
        <f t="shared" si="30"/>
        <v>3.2304350473836951E-2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1.0907103908113485E-2</v>
      </c>
      <c r="C54" s="11">
        <v>2.7655840919267639E-2</v>
      </c>
      <c r="D54" s="11">
        <f t="shared" ref="D54:D55" si="36">C54-B54</f>
        <v>1.6748737011154154E-2</v>
      </c>
      <c r="E54" s="11">
        <v>1.045470088497411E-2</v>
      </c>
      <c r="F54" s="11">
        <f t="shared" ref="F54:F55" si="37">SUM(D54:E54)</f>
        <v>2.7203437896128266E-2</v>
      </c>
      <c r="G54" s="200">
        <f t="shared" si="27"/>
        <v>4.5831935828773318E-2</v>
      </c>
      <c r="I54" s="11" t="str">
        <f>I43</f>
        <v>Associate professional occupations</v>
      </c>
      <c r="J54" s="11">
        <v>3.447340091132471</v>
      </c>
      <c r="K54" s="11">
        <v>3.509474462854294</v>
      </c>
      <c r="L54" s="11">
        <v>6.2134371721823373E-2</v>
      </c>
      <c r="M54" s="11">
        <v>1.6669022237304891</v>
      </c>
      <c r="N54" s="11">
        <v>1.7290365954523126</v>
      </c>
      <c r="P54" s="10" t="str">
        <f>name!D22</f>
        <v>62 Leisure, travel and related personal service occupations</v>
      </c>
      <c r="Q54" s="11">
        <v>4.5324797184895704</v>
      </c>
      <c r="R54" s="11">
        <v>4.0980905643272454</v>
      </c>
      <c r="S54" s="345">
        <f t="shared" si="28"/>
        <v>-0.43438915416232504</v>
      </c>
      <c r="T54" s="345">
        <v>2.2865401948604482</v>
      </c>
      <c r="U54" s="345">
        <f t="shared" si="29"/>
        <v>1.8521510406981232</v>
      </c>
      <c r="V54" s="346">
        <f t="shared" si="30"/>
        <v>2.7603889202957532E-2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8.7700611063753586E-4</v>
      </c>
      <c r="C55" s="11">
        <v>2.0957550819732831E-3</v>
      </c>
      <c r="D55" s="11">
        <f t="shared" si="36"/>
        <v>1.2187489713357473E-3</v>
      </c>
      <c r="E55" s="11">
        <v>8.0662873425395559E-4</v>
      </c>
      <c r="F55" s="11">
        <f t="shared" si="37"/>
        <v>2.0253777055897031E-3</v>
      </c>
      <c r="G55" s="200">
        <f t="shared" si="27"/>
        <v>4.4438852798768913E-2</v>
      </c>
      <c r="I55" s="11" t="str">
        <f>I44</f>
        <v>Administrative and secretarial occupations</v>
      </c>
      <c r="J55" s="11">
        <v>2.7900202452751004</v>
      </c>
      <c r="K55" s="11">
        <v>3.6416526698194316</v>
      </c>
      <c r="L55" s="11">
        <v>0.85163242454433141</v>
      </c>
      <c r="M55" s="11">
        <v>1.9620851637370089</v>
      </c>
      <c r="N55" s="11">
        <v>2.8137175882813406</v>
      </c>
      <c r="P55" s="10" t="str">
        <f>name!D23</f>
        <v>63 Community and civil enforcement occupations</v>
      </c>
      <c r="Q55" s="11">
        <v>7.616976873770917E-2</v>
      </c>
      <c r="R55" s="11">
        <v>0.10519650341273945</v>
      </c>
      <c r="S55" s="345">
        <f t="shared" si="28"/>
        <v>2.902673467503028E-2</v>
      </c>
      <c r="T55" s="345">
        <v>6.6947618240895707E-2</v>
      </c>
      <c r="U55" s="345">
        <f t="shared" si="29"/>
        <v>9.5974352915925987E-2</v>
      </c>
      <c r="V55" s="346">
        <f t="shared" si="30"/>
        <v>4.2943185370719617E-2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3.4978065463967659E-2</v>
      </c>
      <c r="C56" s="11">
        <v>6.7001161832324727E-2</v>
      </c>
      <c r="D56" s="11">
        <f t="shared" si="25"/>
        <v>3.2023096368357068E-2</v>
      </c>
      <c r="E56" s="11">
        <v>2.2400771053567383E-2</v>
      </c>
      <c r="F56" s="11">
        <f t="shared" si="26"/>
        <v>5.4423867421924454E-2</v>
      </c>
      <c r="G56" s="200">
        <f t="shared" si="27"/>
        <v>3.3547395154510218E-2</v>
      </c>
      <c r="I56" s="11" t="str">
        <f t="shared" ref="I56:I60" si="38">I45</f>
        <v>Skilled trades occupations</v>
      </c>
      <c r="J56" s="11">
        <v>0.83396816343482671</v>
      </c>
      <c r="K56" s="11">
        <v>1.1572010559796662</v>
      </c>
      <c r="L56" s="11">
        <v>0.32323289254483939</v>
      </c>
      <c r="M56" s="11">
        <v>0.54924590339491819</v>
      </c>
      <c r="N56" s="11">
        <v>0.87247879593975752</v>
      </c>
      <c r="P56" s="10" t="str">
        <f>name!D24</f>
        <v>71 Sales occupations</v>
      </c>
      <c r="Q56" s="11">
        <v>10.136034183381145</v>
      </c>
      <c r="R56" s="11">
        <v>9.4314678083446193</v>
      </c>
      <c r="S56" s="345">
        <f t="shared" si="28"/>
        <v>-0.70456637503652608</v>
      </c>
      <c r="T56" s="345">
        <v>5.3957502420633592</v>
      </c>
      <c r="U56" s="345">
        <f t="shared" si="29"/>
        <v>4.6911838670268331</v>
      </c>
      <c r="V56" s="346">
        <f t="shared" si="30"/>
        <v>2.8861428010472867E-2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2.0861022610079164E-2</v>
      </c>
      <c r="C57" s="11">
        <v>6.1989785530069931E-2</v>
      </c>
      <c r="D57" s="11">
        <f t="shared" si="25"/>
        <v>4.1128762919990763E-2</v>
      </c>
      <c r="E57" s="11">
        <v>1.7628405161048365E-2</v>
      </c>
      <c r="F57" s="11">
        <f t="shared" si="26"/>
        <v>5.8757168081039132E-2</v>
      </c>
      <c r="G57" s="200">
        <f t="shared" si="27"/>
        <v>4.1678556423838442E-2</v>
      </c>
      <c r="I57" s="11" t="str">
        <f t="shared" si="38"/>
        <v>Caring, leisure and other service occupations</v>
      </c>
      <c r="J57" s="11">
        <v>3.2253298301177353</v>
      </c>
      <c r="K57" s="11">
        <v>3.5286373535159918</v>
      </c>
      <c r="L57" s="11">
        <v>0.3033075233982569</v>
      </c>
      <c r="M57" s="11">
        <v>1.9708195049665995</v>
      </c>
      <c r="N57" s="11">
        <v>2.2741270283648563</v>
      </c>
      <c r="P57" s="10" t="str">
        <f>name!D25</f>
        <v>72 Customer service occupations</v>
      </c>
      <c r="Q57" s="11">
        <v>3.3902843949985701</v>
      </c>
      <c r="R57" s="11">
        <v>3.8606634426732884</v>
      </c>
      <c r="S57" s="345">
        <f t="shared" si="28"/>
        <v>0.47037904767471828</v>
      </c>
      <c r="T57" s="345">
        <v>1.9568781937952375</v>
      </c>
      <c r="U57" s="345">
        <f t="shared" si="29"/>
        <v>2.427257241469956</v>
      </c>
      <c r="V57" s="346">
        <f t="shared" si="30"/>
        <v>3.0842899753952491E-2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1.8224969932321106E-2</v>
      </c>
      <c r="C58" s="11">
        <v>6.1153005883407142E-2</v>
      </c>
      <c r="D58" s="11">
        <f t="shared" ref="D58:D59" si="39">C58-B58</f>
        <v>4.2928035951086033E-2</v>
      </c>
      <c r="E58" s="11">
        <v>2.0247848520245647E-2</v>
      </c>
      <c r="F58" s="11">
        <f t="shared" ref="F58:F59" si="40">SUM(D58:E58)</f>
        <v>6.3175884471331684E-2</v>
      </c>
      <c r="G58" s="200">
        <f t="shared" si="27"/>
        <v>5.1072028984754381E-2</v>
      </c>
      <c r="I58" s="11" t="str">
        <f t="shared" si="38"/>
        <v>Sales and customer service occupations</v>
      </c>
      <c r="J58" s="11">
        <v>1.0869436046342198</v>
      </c>
      <c r="K58" s="11">
        <v>1.5234289286359832</v>
      </c>
      <c r="L58" s="11">
        <v>0.43648532400176332</v>
      </c>
      <c r="M58" s="11">
        <v>0.68551898525297283</v>
      </c>
      <c r="N58" s="11">
        <v>1.122004309254736</v>
      </c>
      <c r="P58" s="10" t="str">
        <f>name!D26</f>
        <v>81 Process, plant and machine operatives</v>
      </c>
      <c r="Q58" s="11">
        <v>2.3846068312502364</v>
      </c>
      <c r="R58" s="11">
        <v>2.8380576224141167</v>
      </c>
      <c r="S58" s="345">
        <f t="shared" si="28"/>
        <v>0.45345079116388032</v>
      </c>
      <c r="T58" s="345">
        <v>1.4243330946183284</v>
      </c>
      <c r="U58" s="345">
        <f t="shared" si="29"/>
        <v>1.8777838857822087</v>
      </c>
      <c r="V58" s="346">
        <f t="shared" si="30"/>
        <v>3.1713601249296897E-2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3.3644931844864848E-2</v>
      </c>
      <c r="C59" s="11">
        <v>0.10501233136154317</v>
      </c>
      <c r="D59" s="11">
        <f t="shared" si="39"/>
        <v>7.1367399516678323E-2</v>
      </c>
      <c r="E59" s="11">
        <v>4.1211635255255431E-2</v>
      </c>
      <c r="F59" s="11">
        <f t="shared" si="40"/>
        <v>0.11257903477193376</v>
      </c>
      <c r="G59" s="200">
        <f t="shared" si="27"/>
        <v>5.4760887366142708E-2</v>
      </c>
      <c r="I59" s="11" t="str">
        <f t="shared" si="38"/>
        <v>Process, plant and machine operatives</v>
      </c>
      <c r="J59" s="11">
        <v>0.49391756993906799</v>
      </c>
      <c r="K59" s="11">
        <v>0.8323842052500785</v>
      </c>
      <c r="L59" s="11">
        <v>0.33846663531101051</v>
      </c>
      <c r="M59" s="11">
        <v>0.39189992691024089</v>
      </c>
      <c r="N59" s="11">
        <v>0.7303665622212514</v>
      </c>
      <c r="P59" s="10" t="str">
        <f>name!D27</f>
        <v>82 Transport and mobile machine drivers and operatives</v>
      </c>
      <c r="Q59" s="11">
        <v>0.65445443418307359</v>
      </c>
      <c r="R59" s="11">
        <v>1.0391518071099946</v>
      </c>
      <c r="S59" s="345">
        <f t="shared" si="28"/>
        <v>0.38469737292692097</v>
      </c>
      <c r="T59" s="345">
        <v>0.59690493106709641</v>
      </c>
      <c r="U59" s="345">
        <f t="shared" si="29"/>
        <v>0.98160230399401738</v>
      </c>
      <c r="V59" s="346">
        <f t="shared" si="30"/>
        <v>4.4159495435118767E-2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1.8997203546443101E-4</v>
      </c>
      <c r="C60" s="11">
        <v>2.8597037884598889E-3</v>
      </c>
      <c r="D60" s="11">
        <f t="shared" si="25"/>
        <v>2.6697317529954579E-3</v>
      </c>
      <c r="E60" s="11">
        <v>1.0526925065865401E-3</v>
      </c>
      <c r="F60" s="11">
        <f t="shared" si="26"/>
        <v>3.722424259581998E-3</v>
      </c>
      <c r="G60" s="200">
        <f t="shared" si="27"/>
        <v>0.13338540390812059</v>
      </c>
      <c r="I60" s="11" t="str">
        <f t="shared" si="38"/>
        <v>Elementary occupations</v>
      </c>
      <c r="J60" s="11">
        <v>1.0377673692968055</v>
      </c>
      <c r="K60" s="11">
        <v>1.8398916490132635</v>
      </c>
      <c r="L60" s="11">
        <v>0.80212427971645794</v>
      </c>
      <c r="M60" s="11">
        <v>0.92977819848110843</v>
      </c>
      <c r="N60" s="11">
        <v>1.7319024781975665</v>
      </c>
      <c r="P60" s="10" t="str">
        <f>name!D28</f>
        <v>91 Elementary trades and related occupations</v>
      </c>
      <c r="Q60" s="11">
        <v>1.2212111789830489</v>
      </c>
      <c r="R60" s="11">
        <v>4.4479094587765831</v>
      </c>
      <c r="S60" s="345">
        <f t="shared" si="28"/>
        <v>3.226698279793534</v>
      </c>
      <c r="T60" s="345">
        <v>2.4988357769765712</v>
      </c>
      <c r="U60" s="345">
        <f t="shared" si="29"/>
        <v>5.7255340567701047</v>
      </c>
      <c r="V60" s="346">
        <f t="shared" si="30"/>
        <v>7.7086320143001208E-2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2.0069522312963013E-2</v>
      </c>
      <c r="C61" s="11">
        <v>4.1917044145023334E-2</v>
      </c>
      <c r="D61" s="11">
        <f t="shared" ref="D61" si="41">C61-B61</f>
        <v>2.1847521832060322E-2</v>
      </c>
      <c r="E61" s="11">
        <v>1.589011106979386E-2</v>
      </c>
      <c r="F61" s="11">
        <f t="shared" ref="F61" si="42">SUM(D61:E61)</f>
        <v>3.7737632901854182E-2</v>
      </c>
      <c r="G61" s="200">
        <f t="shared" ref="G61" si="43">IF(B61&gt;0,(1+(E61/B61))^(1/($C$6-$B$6))-1,0)</f>
        <v>3.9645348074642595E-2</v>
      </c>
      <c r="P61" s="10" t="str">
        <f>name!D29</f>
        <v>92 Elementary administration and service occupations</v>
      </c>
      <c r="Q61" s="11">
        <v>13.238320392957286</v>
      </c>
      <c r="R61" s="11">
        <v>9.5291610053292501</v>
      </c>
      <c r="S61" s="345">
        <f t="shared" ref="S61" si="44">R61-Q61</f>
        <v>-3.709159387628036</v>
      </c>
      <c r="T61" s="345">
        <v>6.2661703639651014</v>
      </c>
      <c r="U61" s="345">
        <f t="shared" ref="U61" si="45">SUM(S61:T61)</f>
        <v>2.5570109763370654</v>
      </c>
      <c r="V61" s="346">
        <f t="shared" ref="V61" si="46">IF(Q61&gt;0,(1+(T61/Q61))^(1/($C$6-$B$6))-1,0)</f>
        <v>2.6171893278171598E-2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4.6744734271693034</v>
      </c>
      <c r="C62" s="11">
        <f t="shared" ref="C62:F62" si="47">SUM(C36:C61)</f>
        <v>8.9219802454105714</v>
      </c>
      <c r="D62" s="11">
        <f t="shared" si="47"/>
        <v>4.2475068182412716</v>
      </c>
      <c r="E62" s="11">
        <f t="shared" si="47"/>
        <v>3.1757830678770955</v>
      </c>
      <c r="F62" s="11">
        <f t="shared" si="47"/>
        <v>7.4232898861183685</v>
      </c>
      <c r="G62" s="200">
        <f t="shared" si="27"/>
        <v>3.5166184973013159E-2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152.33566838039036</v>
      </c>
      <c r="R62" s="11">
        <f>SUM(R36:R61)</f>
        <v>165.43943333958049</v>
      </c>
      <c r="S62" s="345">
        <f>R62-Q62</f>
        <v>13.10376495919013</v>
      </c>
      <c r="T62" s="11">
        <f>SUM(T36:T61)</f>
        <v>91.279514150241937</v>
      </c>
      <c r="U62" s="345">
        <f>SUM(S62:T62)</f>
        <v>104.38327910943207</v>
      </c>
      <c r="V62" s="346">
        <f t="shared" si="30"/>
        <v>3.1795231821205805E-2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2.2927648213919745</v>
      </c>
      <c r="K63" s="11">
        <f t="array" ref="K63:K71">MMULT(aggregation!$B$13:$AA$21,C152:C177)</f>
        <v>2.3257920130541061</v>
      </c>
      <c r="L63" s="11">
        <f t="array" ref="L63:L71">MMULT(aggregation!$B$13:$AA$21,D152:D177)</f>
        <v>3.302719166213175E-2</v>
      </c>
      <c r="M63" s="11">
        <f t="array" ref="M63:M71">MMULT(aggregation!$B$13:$AA$21,E152:E177)</f>
        <v>1.2299112925901765</v>
      </c>
      <c r="N63" s="11">
        <f t="array" ref="N63:N71">MMULT(aggregation!$B$13:$AA$21,F152:F177)</f>
        <v>1.2629384842523081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3.4372826468114615</v>
      </c>
      <c r="K64" s="11">
        <v>3.7094645212727633</v>
      </c>
      <c r="L64" s="11">
        <v>0.27218187446130182</v>
      </c>
      <c r="M64" s="11">
        <v>1.5046557389415351</v>
      </c>
      <c r="N64" s="11">
        <v>1.776837613402837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2.5521425536251172</v>
      </c>
      <c r="C65" s="11">
        <v>4.3359062677295972</v>
      </c>
      <c r="D65" s="11">
        <f>C65-B65</f>
        <v>1.78376371410448</v>
      </c>
      <c r="E65" s="11">
        <v>1.7028401535505586</v>
      </c>
      <c r="F65" s="11">
        <f>SUM(D65:E65)</f>
        <v>3.4866038676550386</v>
      </c>
      <c r="G65" s="200">
        <f>IF(B65&gt;0,(1+(E65/B65))^(1/($C$6-$B$6))-1,0)</f>
        <v>3.4664443488527041E-2</v>
      </c>
      <c r="I65" s="11" t="str">
        <f>I54</f>
        <v>Associate professional occupations</v>
      </c>
      <c r="J65" s="11">
        <v>2.7218119600778756</v>
      </c>
      <c r="K65" s="11">
        <v>2.9800455503728758</v>
      </c>
      <c r="L65" s="11">
        <v>0.25823359029500026</v>
      </c>
      <c r="M65" s="11">
        <v>1.3130669775114441</v>
      </c>
      <c r="N65" s="11">
        <v>1.5713005678064442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0.876450516836902</v>
      </c>
      <c r="C66" s="11">
        <v>1.9221685707775102</v>
      </c>
      <c r="D66" s="11">
        <f t="shared" ref="D66:D89" si="50">C66-B66</f>
        <v>1.0457180539406083</v>
      </c>
      <c r="E66" s="11">
        <v>0.78808538312117959</v>
      </c>
      <c r="F66" s="11">
        <f t="shared" ref="F66:F89" si="51">SUM(D66:E66)</f>
        <v>1.8338034370617879</v>
      </c>
      <c r="G66" s="200">
        <f t="shared" ref="G66:G89" si="52">IF(B66&gt;0,(1+(E66/B66))^(1/($C$6-$B$6))-1,0)</f>
        <v>4.3688867243775409E-2</v>
      </c>
      <c r="I66" s="11" t="str">
        <f>I55</f>
        <v>Administrative and secretarial occupations</v>
      </c>
      <c r="J66" s="11">
        <v>2.4874282210191776</v>
      </c>
      <c r="K66" s="11">
        <v>3.025517490229396</v>
      </c>
      <c r="L66" s="11">
        <v>0.53808926921021838</v>
      </c>
      <c r="M66" s="11">
        <v>1.5452298018643773</v>
      </c>
      <c r="N66" s="11">
        <v>2.0833190710745955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3.241648847373706</v>
      </c>
      <c r="C67" s="11">
        <v>7.29205559717896</v>
      </c>
      <c r="D67" s="11">
        <f t="shared" si="50"/>
        <v>4.0504067498052541</v>
      </c>
      <c r="E67" s="11">
        <v>2.1050785240479475</v>
      </c>
      <c r="F67" s="11">
        <f t="shared" si="51"/>
        <v>6.155485273853202</v>
      </c>
      <c r="G67" s="200">
        <f t="shared" si="52"/>
        <v>3.3922861121550518E-2</v>
      </c>
      <c r="I67" s="11" t="str">
        <f t="shared" ref="I67:I71" si="53">I56</f>
        <v>Skilled trades occupations</v>
      </c>
      <c r="J67" s="11">
        <v>1.951151876103927</v>
      </c>
      <c r="K67" s="11">
        <v>2.4005101519847325</v>
      </c>
      <c r="L67" s="11">
        <v>0.44935827588080568</v>
      </c>
      <c r="M67" s="11">
        <v>1.0608356451753467</v>
      </c>
      <c r="N67" s="11">
        <v>1.5101939210561524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3.4406338717140188</v>
      </c>
      <c r="C68" s="11">
        <v>5.7724750511574756</v>
      </c>
      <c r="D68" s="11">
        <f t="shared" si="50"/>
        <v>2.3318411794434568</v>
      </c>
      <c r="E68" s="11">
        <v>2.2782348969575397</v>
      </c>
      <c r="F68" s="11">
        <f t="shared" si="51"/>
        <v>4.6100760764009969</v>
      </c>
      <c r="G68" s="200">
        <f t="shared" si="52"/>
        <v>3.4454622695688553E-2</v>
      </c>
      <c r="I68" s="11" t="str">
        <f t="shared" si="53"/>
        <v>Caring, leisure and other service occupations</v>
      </c>
      <c r="J68" s="11">
        <v>2.0452145467181189</v>
      </c>
      <c r="K68" s="11">
        <v>2.4630438987819336</v>
      </c>
      <c r="L68" s="11">
        <v>0.41782935206381439</v>
      </c>
      <c r="M68" s="11">
        <v>1.3424538726707305</v>
      </c>
      <c r="N68" s="11">
        <v>1.7602832247345448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7.0310408903608455</v>
      </c>
      <c r="C69" s="11">
        <v>9.6735708377868743</v>
      </c>
      <c r="D69" s="11">
        <f t="shared" ref="D69" si="54">C69-B69</f>
        <v>2.6425299474260289</v>
      </c>
      <c r="E69" s="11">
        <v>4.2566713307107467</v>
      </c>
      <c r="F69" s="11">
        <f t="shared" ref="F69" si="55">SUM(D69:E69)</f>
        <v>6.8992012781367755</v>
      </c>
      <c r="G69" s="200">
        <f t="shared" si="52"/>
        <v>3.2061918773475195E-2</v>
      </c>
      <c r="I69" s="11" t="str">
        <f t="shared" si="53"/>
        <v>Sales and customer service occupations</v>
      </c>
      <c r="J69" s="11">
        <v>1.107085563462092</v>
      </c>
      <c r="K69" s="11">
        <v>1.487010422548718</v>
      </c>
      <c r="L69" s="11">
        <v>0.37992485908662593</v>
      </c>
      <c r="M69" s="11">
        <v>0.60481951098761721</v>
      </c>
      <c r="N69" s="11">
        <v>0.98474437007424309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3.9686936964529305</v>
      </c>
      <c r="C70" s="11">
        <v>6.841425481435099</v>
      </c>
      <c r="D70" s="11">
        <f t="shared" si="50"/>
        <v>2.8727317849821685</v>
      </c>
      <c r="E70" s="11">
        <v>2.5788772880620425</v>
      </c>
      <c r="F70" s="11">
        <f t="shared" si="51"/>
        <v>5.4516090730442111</v>
      </c>
      <c r="G70" s="200">
        <f t="shared" si="52"/>
        <v>3.3940408897314978E-2</v>
      </c>
      <c r="I70" s="11" t="str">
        <f t="shared" si="53"/>
        <v>Process, plant and machine operatives</v>
      </c>
      <c r="J70" s="11">
        <v>0.87879638576332209</v>
      </c>
      <c r="K70" s="11">
        <v>1.3595940929865493</v>
      </c>
      <c r="L70" s="11">
        <v>0.48079770722322723</v>
      </c>
      <c r="M70" s="11">
        <v>0.65304178819466752</v>
      </c>
      <c r="N70" s="11">
        <v>1.1338394954178947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0.63111065005861078</v>
      </c>
      <c r="C71" s="11">
        <v>1.0206576759696073</v>
      </c>
      <c r="D71" s="11">
        <f t="shared" si="50"/>
        <v>0.38954702591099655</v>
      </c>
      <c r="E71" s="11">
        <v>0.33156596643208952</v>
      </c>
      <c r="F71" s="11">
        <f t="shared" si="51"/>
        <v>0.72111299234308612</v>
      </c>
      <c r="G71" s="200">
        <f t="shared" si="52"/>
        <v>2.8549018893914591E-2</v>
      </c>
      <c r="I71" s="11" t="str">
        <f t="shared" si="53"/>
        <v>Elementary occupations</v>
      </c>
      <c r="J71" s="11">
        <v>1.0276602170884095</v>
      </c>
      <c r="K71" s="11">
        <v>1.8493546467737527</v>
      </c>
      <c r="L71" s="11">
        <v>0.82169442968534334</v>
      </c>
      <c r="M71" s="11">
        <v>0.92752437556102119</v>
      </c>
      <c r="N71" s="11">
        <v>1.7492188052463646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0.83048049965063198</v>
      </c>
      <c r="C72" s="11">
        <v>3.2675764687373658</v>
      </c>
      <c r="D72" s="11">
        <f t="shared" si="50"/>
        <v>2.4370959690867338</v>
      </c>
      <c r="E72" s="11">
        <v>1.1558415682895806</v>
      </c>
      <c r="F72" s="11">
        <f t="shared" si="51"/>
        <v>3.5929375373763142</v>
      </c>
      <c r="G72" s="200">
        <f t="shared" si="52"/>
        <v>5.9858812472936451E-2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0.19863612713932582</v>
      </c>
      <c r="C73" s="11">
        <v>0.36004894716847929</v>
      </c>
      <c r="D73" s="11">
        <f t="shared" si="50"/>
        <v>0.16141282002915347</v>
      </c>
      <c r="E73" s="11">
        <v>8.3245686306835709E-2</v>
      </c>
      <c r="F73" s="11">
        <f t="shared" si="51"/>
        <v>0.24465850633598918</v>
      </c>
      <c r="G73" s="200">
        <f t="shared" si="52"/>
        <v>2.3608588596580882E-2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1.0626475536151547</v>
      </c>
      <c r="C74" s="11">
        <v>1.545795989393385</v>
      </c>
      <c r="D74" s="11">
        <f t="shared" ref="D74:D75" si="56">C74-B74</f>
        <v>0.4831484357782303</v>
      </c>
      <c r="E74" s="11">
        <v>0.61711828319176876</v>
      </c>
      <c r="F74" s="11">
        <f t="shared" ref="F74:F75" si="57">SUM(D74:E74)</f>
        <v>1.1002667189699991</v>
      </c>
      <c r="G74" s="200">
        <f t="shared" si="52"/>
        <v>3.0996758483362585E-2</v>
      </c>
      <c r="I74" s="11" t="str">
        <f>I63</f>
        <v>Managers, directors and senior officials</v>
      </c>
      <c r="J74" s="11">
        <f t="array" ref="J74:J82">MMULT(aggregation!$B$13:$AA$21,B181:B206)</f>
        <v>5.7105095542306081</v>
      </c>
      <c r="K74" s="11">
        <f t="array" ref="K74:K82">MMULT(aggregation!$B$13:$AA$21,C181:C206)</f>
        <v>5.6756562630702136</v>
      </c>
      <c r="L74" s="11">
        <f t="array" ref="L74:L82">MMULT(aggregation!$B$13:$AA$21,D181:D206)</f>
        <v>-3.4853291160394928E-2</v>
      </c>
      <c r="M74" s="11">
        <f t="array" ref="M74:M82">MMULT(aggregation!$B$13:$AA$21,E181:E206)</f>
        <v>2.4625609923300562</v>
      </c>
      <c r="N74" s="11">
        <f t="array" ref="N74:N82">MMULT(aggregation!$B$13:$AA$21,F181:F206)</f>
        <v>2.4277077011696617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2.287958586438581</v>
      </c>
      <c r="C75" s="11">
        <v>4.2059557797384564</v>
      </c>
      <c r="D75" s="11">
        <f t="shared" si="56"/>
        <v>1.9179971932998754</v>
      </c>
      <c r="E75" s="11">
        <v>1.5379770927918188</v>
      </c>
      <c r="F75" s="11">
        <f t="shared" si="57"/>
        <v>3.4559742860916942</v>
      </c>
      <c r="G75" s="200">
        <f t="shared" si="52"/>
        <v>3.4870404420851875E-2</v>
      </c>
      <c r="I75" s="11" t="str">
        <f>I64</f>
        <v>Professional occupations</v>
      </c>
      <c r="J75" s="11">
        <v>7.8348996745634736</v>
      </c>
      <c r="K75" s="11">
        <v>8.8661917347202213</v>
      </c>
      <c r="L75" s="11">
        <v>1.0312920601567483</v>
      </c>
      <c r="M75" s="11">
        <v>3.4819201194945002</v>
      </c>
      <c r="N75" s="11">
        <v>4.5132121796512488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1.9642878180101973</v>
      </c>
      <c r="C76" s="11">
        <v>3.9777198723784837</v>
      </c>
      <c r="D76" s="11">
        <f t="shared" si="50"/>
        <v>2.0134320543682867</v>
      </c>
      <c r="E76" s="11">
        <v>1.5384659784034316</v>
      </c>
      <c r="F76" s="11">
        <f t="shared" si="51"/>
        <v>3.5518980327717182</v>
      </c>
      <c r="G76" s="200">
        <f t="shared" si="52"/>
        <v>3.9314451073601431E-2</v>
      </c>
      <c r="I76" s="11" t="str">
        <f>I65</f>
        <v>Associate professional occupations</v>
      </c>
      <c r="J76" s="11">
        <v>7.6397596889088621</v>
      </c>
      <c r="K76" s="11">
        <v>8.2570039820136234</v>
      </c>
      <c r="L76" s="11">
        <v>0.61724429310476181</v>
      </c>
      <c r="M76" s="11">
        <v>3.5599896086482996</v>
      </c>
      <c r="N76" s="11">
        <v>4.1772339017530609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0.32090358897512827</v>
      </c>
      <c r="C77" s="11">
        <v>0.36386306063930368</v>
      </c>
      <c r="D77" s="11">
        <f t="shared" si="50"/>
        <v>4.2959471664175408E-2</v>
      </c>
      <c r="E77" s="11">
        <v>0.20982109044827396</v>
      </c>
      <c r="F77" s="11">
        <f t="shared" si="51"/>
        <v>0.25278056211244937</v>
      </c>
      <c r="G77" s="200">
        <f t="shared" si="52"/>
        <v>3.4108990642740755E-2</v>
      </c>
      <c r="I77" s="11" t="str">
        <f>I66</f>
        <v>Administrative and secretarial occupations</v>
      </c>
      <c r="J77" s="11">
        <v>7.6938124958394809</v>
      </c>
      <c r="K77" s="11">
        <v>6.6190263617627965</v>
      </c>
      <c r="L77" s="11">
        <v>-1.0747861340766847</v>
      </c>
      <c r="M77" s="11">
        <v>3.4678578206420223</v>
      </c>
      <c r="N77" s="11">
        <v>2.3930716865653379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5.465703153691031E-2</v>
      </c>
      <c r="C78" s="11">
        <v>9.2648083073056331E-2</v>
      </c>
      <c r="D78" s="11">
        <f t="shared" si="50"/>
        <v>3.7991051536146021E-2</v>
      </c>
      <c r="E78" s="11">
        <v>3.6122267724336271E-2</v>
      </c>
      <c r="F78" s="11">
        <f t="shared" si="51"/>
        <v>7.4113319260482285E-2</v>
      </c>
      <c r="G78" s="200">
        <f t="shared" si="52"/>
        <v>3.4402081182499877E-2</v>
      </c>
      <c r="I78" s="11" t="str">
        <f t="shared" ref="I78:I82" si="58">I67</f>
        <v>Skilled trades occupations</v>
      </c>
      <c r="J78" s="11">
        <v>11.433121620418891</v>
      </c>
      <c r="K78" s="11">
        <v>11.113988785670134</v>
      </c>
      <c r="L78" s="11">
        <v>-0.31913283474875631</v>
      </c>
      <c r="M78" s="11">
        <v>4.3020936658194477</v>
      </c>
      <c r="N78" s="11">
        <v>3.9829608310706912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0.23313767702027652</v>
      </c>
      <c r="C79" s="11">
        <v>0.61188076461067742</v>
      </c>
      <c r="D79" s="11">
        <f t="shared" si="50"/>
        <v>0.37874308759040087</v>
      </c>
      <c r="E79" s="11">
        <v>0.19625114723565396</v>
      </c>
      <c r="F79" s="11">
        <f t="shared" si="51"/>
        <v>0.57499423482605483</v>
      </c>
      <c r="G79" s="200">
        <f t="shared" si="52"/>
        <v>4.1555823489803911E-2</v>
      </c>
      <c r="I79" s="11" t="str">
        <f t="shared" si="58"/>
        <v>Caring, leisure and other service occupations</v>
      </c>
      <c r="J79" s="11">
        <v>11.05706203353421</v>
      </c>
      <c r="K79" s="11">
        <v>12.097496888922336</v>
      </c>
      <c r="L79" s="11">
        <v>1.0404348553881264</v>
      </c>
      <c r="M79" s="11">
        <v>6.3617936471671133</v>
      </c>
      <c r="N79" s="11">
        <v>7.4022285025552401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9.1034494421289108E-2</v>
      </c>
      <c r="C80" s="11">
        <v>0.17795328936426064</v>
      </c>
      <c r="D80" s="11">
        <f t="shared" ref="D80" si="59">C80-B80</f>
        <v>8.6918794942971528E-2</v>
      </c>
      <c r="E80" s="11">
        <v>6.1832931573497826E-2</v>
      </c>
      <c r="F80" s="11">
        <f t="shared" ref="F80" si="60">SUM(D80:E80)</f>
        <v>0.14875172651646934</v>
      </c>
      <c r="G80" s="200">
        <f t="shared" si="52"/>
        <v>3.5159481910166823E-2</v>
      </c>
      <c r="I80" s="11" t="str">
        <f t="shared" si="58"/>
        <v>Sales and customer service occupations</v>
      </c>
      <c r="J80" s="11">
        <v>5.9643990555991415</v>
      </c>
      <c r="K80" s="11">
        <v>6.6345172554504721</v>
      </c>
      <c r="L80" s="11">
        <v>0.67011819985133037</v>
      </c>
      <c r="M80" s="11">
        <v>2.7601351624551715</v>
      </c>
      <c r="N80" s="11">
        <v>3.4302533623065017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0.19175934521178592</v>
      </c>
      <c r="C81" s="11">
        <v>0.42019834179559984</v>
      </c>
      <c r="D81" s="11">
        <f t="shared" si="50"/>
        <v>0.22843899658381392</v>
      </c>
      <c r="E81" s="11">
        <v>0.15650304304016696</v>
      </c>
      <c r="F81" s="11">
        <f t="shared" si="51"/>
        <v>0.38494203962398088</v>
      </c>
      <c r="G81" s="200">
        <f t="shared" si="52"/>
        <v>4.0582862242307671E-2</v>
      </c>
      <c r="I81" s="11" t="str">
        <f t="shared" si="58"/>
        <v>Process, plant and machine operatives</v>
      </c>
      <c r="J81" s="11">
        <v>5.4284481565726495</v>
      </c>
      <c r="K81" s="11">
        <v>7.5956595387640977</v>
      </c>
      <c r="L81" s="11">
        <v>2.1672113821914487</v>
      </c>
      <c r="M81" s="11">
        <v>3.0400654588607519</v>
      </c>
      <c r="N81" s="11">
        <v>5.2072768410522006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1.0837056633638622</v>
      </c>
      <c r="C82" s="11">
        <v>2.9382935401079693</v>
      </c>
      <c r="D82" s="11">
        <f t="shared" si="50"/>
        <v>1.8545878767441071</v>
      </c>
      <c r="E82" s="11">
        <v>1.0780595613743964</v>
      </c>
      <c r="F82" s="11">
        <f t="shared" si="51"/>
        <v>2.9326474381185035</v>
      </c>
      <c r="G82" s="200">
        <f t="shared" si="52"/>
        <v>4.7112021409700944E-2</v>
      </c>
      <c r="I82" s="11" t="str">
        <f t="shared" si="58"/>
        <v>Elementary occupations</v>
      </c>
      <c r="J82" s="11">
        <v>5.1988022060352437</v>
      </c>
      <c r="K82" s="11">
        <v>5.607308550390945</v>
      </c>
      <c r="L82" s="11">
        <v>0.40850634435570155</v>
      </c>
      <c r="M82" s="11">
        <v>2.5689707674375315</v>
      </c>
      <c r="N82" s="11">
        <v>2.9774771117932333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0.16440413202923024</v>
      </c>
      <c r="C83" s="11">
        <v>0.33919317682165467</v>
      </c>
      <c r="D83" s="11">
        <f t="shared" ref="D83:D84" si="61">C83-B83</f>
        <v>0.17478904479242444</v>
      </c>
      <c r="E83" s="11">
        <v>0.1244243101049394</v>
      </c>
      <c r="F83" s="11">
        <f t="shared" ref="F83:F84" si="62">SUM(D83:E83)</f>
        <v>0.29921335489736384</v>
      </c>
      <c r="G83" s="200">
        <f t="shared" si="52"/>
        <v>3.8281578284912632E-2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1.1861853517465243E-2</v>
      </c>
      <c r="C84" s="11">
        <v>2.1050910634178702E-2</v>
      </c>
      <c r="D84" s="11">
        <f t="shared" si="61"/>
        <v>9.1890571167134588E-3</v>
      </c>
      <c r="E84" s="11">
        <v>7.9799463074960719E-3</v>
      </c>
      <c r="F84" s="11">
        <f t="shared" si="62"/>
        <v>1.7169003424209531E-2</v>
      </c>
      <c r="G84" s="200">
        <f t="shared" si="52"/>
        <v>3.4892486301142167E-2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0.60816172159357951</v>
      </c>
      <c r="C85" s="11">
        <v>1.4752518604561946</v>
      </c>
      <c r="D85" s="11">
        <f t="shared" si="50"/>
        <v>0.8670901388626151</v>
      </c>
      <c r="E85" s="11">
        <v>0.45895737289422089</v>
      </c>
      <c r="F85" s="11">
        <f t="shared" si="51"/>
        <v>1.326047511756836</v>
      </c>
      <c r="G85" s="200">
        <f t="shared" si="52"/>
        <v>3.8196564190075444E-2</v>
      </c>
      <c r="I85" s="11" t="str">
        <f>I74</f>
        <v>Managers, directors and senior officials</v>
      </c>
      <c r="J85" s="11">
        <f t="array" ref="J85:J93">MMULT(aggregation!$B$13:$AA$21,B210:B235)</f>
        <v>4.9629954233004279</v>
      </c>
      <c r="K85" s="11">
        <f t="array" ref="K85:K93">MMULT(aggregation!$B$13:$AA$21,C210:C235)</f>
        <v>4.2938632177999683</v>
      </c>
      <c r="L85" s="11">
        <f t="array" ref="L85:L93">MMULT(aggregation!$B$13:$AA$21,D210:D235)</f>
        <v>-0.66913220550046026</v>
      </c>
      <c r="M85" s="11">
        <f t="array" ref="M85:M93">MMULT(aggregation!$B$13:$AA$21,E210:E235)</f>
        <v>2.387580834005294</v>
      </c>
      <c r="N85" s="11">
        <f t="array" ref="N85:N93">MMULT(aggregation!$B$13:$AA$21,F210:F235)</f>
        <v>1.7184486285048339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0.22243211800153539</v>
      </c>
      <c r="C86" s="11">
        <v>0.55599326525011261</v>
      </c>
      <c r="D86" s="11">
        <f t="shared" si="50"/>
        <v>0.33356114724857722</v>
      </c>
      <c r="E86" s="11">
        <v>0.17622701447532335</v>
      </c>
      <c r="F86" s="11">
        <f t="shared" si="51"/>
        <v>0.50978816172390062</v>
      </c>
      <c r="G86" s="200">
        <f t="shared" si="52"/>
        <v>3.9665456870141114E-2</v>
      </c>
      <c r="I86" s="11" t="str">
        <f>I75</f>
        <v>Professional occupations</v>
      </c>
      <c r="J86" s="11">
        <v>5.3997709971903163</v>
      </c>
      <c r="K86" s="11">
        <v>4.9989855570111139</v>
      </c>
      <c r="L86" s="11">
        <v>-0.40078544017920253</v>
      </c>
      <c r="M86" s="11">
        <v>2.3233063134136911</v>
      </c>
      <c r="N86" s="11">
        <v>1.9225208732344885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0.12804693220914262</v>
      </c>
      <c r="C87" s="11">
        <v>0.40145202401911195</v>
      </c>
      <c r="D87" s="11">
        <f t="shared" ref="D87:D88" si="63">C87-B87</f>
        <v>0.2734050918099693</v>
      </c>
      <c r="E87" s="11">
        <v>0.12360917892251676</v>
      </c>
      <c r="F87" s="11">
        <f t="shared" ref="F87:F88" si="64">SUM(D87:E87)</f>
        <v>0.39701427073248607</v>
      </c>
      <c r="G87" s="200">
        <f t="shared" si="52"/>
        <v>4.6074350783755769E-2</v>
      </c>
      <c r="I87" s="11" t="str">
        <f>I76</f>
        <v>Associate professional occupations</v>
      </c>
      <c r="J87" s="11">
        <v>5.8762525609841685</v>
      </c>
      <c r="K87" s="11">
        <v>5.3115657903088813</v>
      </c>
      <c r="L87" s="11">
        <v>-0.56468677067528739</v>
      </c>
      <c r="M87" s="11">
        <v>2.5122737771408952</v>
      </c>
      <c r="N87" s="11">
        <v>1.9475870064656082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0.17887460493321947</v>
      </c>
      <c r="C88" s="11">
        <v>0.51078538790121808</v>
      </c>
      <c r="D88" s="11">
        <f t="shared" si="63"/>
        <v>0.33191078296799859</v>
      </c>
      <c r="E88" s="11">
        <v>0.20080409219407419</v>
      </c>
      <c r="F88" s="11">
        <f t="shared" si="64"/>
        <v>0.53271487516207272</v>
      </c>
      <c r="G88" s="200">
        <f t="shared" si="52"/>
        <v>5.1456159638974874E-2</v>
      </c>
      <c r="I88" s="11" t="str">
        <f>I77</f>
        <v>Administrative and secretarial occupations</v>
      </c>
      <c r="J88" s="11">
        <v>8.6230598492140569</v>
      </c>
      <c r="K88" s="11">
        <v>5.9803339053181981</v>
      </c>
      <c r="L88" s="11">
        <v>-2.6427259438958588</v>
      </c>
      <c r="M88" s="11">
        <v>3.5265591626545909</v>
      </c>
      <c r="N88" s="11">
        <v>0.88383321875873189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5.6195602377305594E-2</v>
      </c>
      <c r="C89" s="11">
        <v>0.37292107783268802</v>
      </c>
      <c r="D89" s="11">
        <f t="shared" si="50"/>
        <v>0.31672547545538243</v>
      </c>
      <c r="E89" s="11">
        <v>0.12759218955579307</v>
      </c>
      <c r="F89" s="11">
        <f t="shared" si="51"/>
        <v>0.44431766501117553</v>
      </c>
      <c r="G89" s="200">
        <f t="shared" si="52"/>
        <v>8.2200230119651385E-2</v>
      </c>
      <c r="I89" s="11" t="str">
        <f t="shared" ref="I89:I93" si="65">I78</f>
        <v>Skilled trades occupations</v>
      </c>
      <c r="J89" s="11">
        <v>9.3249102153440759</v>
      </c>
      <c r="K89" s="11">
        <v>9.0326853714977666</v>
      </c>
      <c r="L89" s="11">
        <v>-0.29222484384631053</v>
      </c>
      <c r="M89" s="11">
        <v>4.1314060929339318</v>
      </c>
      <c r="N89" s="11">
        <v>3.8391812490876216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0.53783301798051086</v>
      </c>
      <c r="C90" s="11">
        <v>1.3778156427378354</v>
      </c>
      <c r="D90" s="11">
        <f t="shared" ref="D90" si="66">C90-B90</f>
        <v>0.83998262475732455</v>
      </c>
      <c r="E90" s="11">
        <v>0.49764415545421264</v>
      </c>
      <c r="F90" s="11">
        <f t="shared" ref="F90" si="67">SUM(D90:E90)</f>
        <v>1.3376267802115371</v>
      </c>
      <c r="G90" s="200">
        <f t="shared" ref="G90:G91" si="68">IF(B90&gt;0,(1+(E90/B90))^(1/($C$6-$B$6))-1,0)</f>
        <v>4.4638925641399485E-2</v>
      </c>
      <c r="I90" s="11" t="str">
        <f t="shared" si="65"/>
        <v>Caring, leisure and other service occupations</v>
      </c>
      <c r="J90" s="11">
        <v>8.3596997372815398</v>
      </c>
      <c r="K90" s="11">
        <v>6.7952383363328606</v>
      </c>
      <c r="L90" s="11">
        <v>-1.5644614009486779</v>
      </c>
      <c r="M90" s="11">
        <v>4.0376635593001176</v>
      </c>
      <c r="N90" s="11">
        <v>2.4732021583514396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31.968739394447258</v>
      </c>
      <c r="C91" s="11">
        <f t="shared" ref="C91:F91" si="69">SUM(C65:C90)</f>
        <v>59.87465696469517</v>
      </c>
      <c r="D91" s="11">
        <f t="shared" si="69"/>
        <v>27.905917570247894</v>
      </c>
      <c r="E91" s="11">
        <f t="shared" si="69"/>
        <v>22.429830453170442</v>
      </c>
      <c r="F91" s="11">
        <f t="shared" si="69"/>
        <v>50.335748023418326</v>
      </c>
      <c r="G91" s="200">
        <f t="shared" si="68"/>
        <v>3.6074054199021877E-2</v>
      </c>
      <c r="I91" s="11" t="str">
        <f t="shared" si="65"/>
        <v>Sales and customer service occupations</v>
      </c>
      <c r="J91" s="11">
        <v>5.7682619652846157</v>
      </c>
      <c r="K91" s="11">
        <v>5.4166438899565259</v>
      </c>
      <c r="L91" s="11">
        <v>-0.35161807532808975</v>
      </c>
      <c r="M91" s="11">
        <v>2.8050991383130861</v>
      </c>
      <c r="N91" s="11">
        <v>2.4534810629849964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7.7745074539570211</v>
      </c>
      <c r="K92" s="11">
        <v>9.5450730239223347</v>
      </c>
      <c r="L92" s="11">
        <v>1.7705655699653136</v>
      </c>
      <c r="M92" s="11">
        <v>4.7558724712016769</v>
      </c>
      <c r="N92" s="11">
        <v>6.5264380411669904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8.8754495861104523</v>
      </c>
      <c r="K93" s="11">
        <v>9.8799138812111984</v>
      </c>
      <c r="L93" s="11">
        <v>1.0044642951007452</v>
      </c>
      <c r="M93" s="11">
        <v>4.8386801828778694</v>
      </c>
      <c r="N93" s="11">
        <v>5.8431444779786155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5.955318410219645</v>
      </c>
      <c r="C94" s="11">
        <v>6.3800247353046</v>
      </c>
      <c r="D94" s="11">
        <f>C94-B94</f>
        <v>0.42470632508495498</v>
      </c>
      <c r="E94" s="11">
        <v>3.422246759182217</v>
      </c>
      <c r="F94" s="11">
        <f>SUM(D94:E94)</f>
        <v>3.846953084267172</v>
      </c>
      <c r="G94" s="200">
        <f>IF(B94&gt;0,(1+(E94/B94))^(1/($C$6-$B$6))-1,0)</f>
        <v>3.0731796611231932E-2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1.9319520210086585</v>
      </c>
      <c r="C95" s="11">
        <v>2.6307077892122135</v>
      </c>
      <c r="D95" s="11">
        <f t="shared" ref="D95:D118" si="72">C95-B95</f>
        <v>0.69875576820355501</v>
      </c>
      <c r="E95" s="11">
        <v>1.494554827575574</v>
      </c>
      <c r="F95" s="11">
        <f t="shared" ref="F95:F118" si="73">SUM(D95:E95)</f>
        <v>2.193310595779129</v>
      </c>
      <c r="G95" s="200">
        <f t="shared" ref="G95:G120" si="74">IF(B95&gt;0,(1+(E95/B95))^(1/($C$6-$B$6))-1,0)</f>
        <v>3.8939722249129449E-2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5.9848525848723577</v>
      </c>
      <c r="C96" s="11">
        <v>7.5144028908555516</v>
      </c>
      <c r="D96" s="11">
        <f t="shared" si="72"/>
        <v>1.5295503059831939</v>
      </c>
      <c r="E96" s="11">
        <v>2.7980004223758805</v>
      </c>
      <c r="F96" s="11">
        <f t="shared" si="73"/>
        <v>4.3275507283590748</v>
      </c>
      <c r="G96" s="200">
        <f t="shared" si="74"/>
        <v>2.5901056617866569E-2</v>
      </c>
      <c r="I96" s="11" t="str">
        <f>I85</f>
        <v>Managers, directors and senior officials</v>
      </c>
      <c r="J96" s="11">
        <f t="array" ref="J96:J104">MMULT(aggregation!$B$13:$AA$21,B239:B264)</f>
        <v>3.4710877680914862</v>
      </c>
      <c r="K96" s="11">
        <f t="array" ref="K96:K104">MMULT(aggregation!$B$13:$AA$21,C239:C264)</f>
        <v>2.0177717421743271</v>
      </c>
      <c r="L96" s="11">
        <f t="array" ref="L96:L104">MMULT(aggregation!$B$13:$AA$21,D239:D264)</f>
        <v>-1.4533160259171589</v>
      </c>
      <c r="M96" s="11">
        <f t="array" ref="M96:M104">MMULT(aggregation!$B$13:$AA$21,E239:E264)</f>
        <v>1.2135336485901314</v>
      </c>
      <c r="N96" s="11">
        <f t="array" ref="N96:N104">MMULT(aggregation!$B$13:$AA$21,F239:F264)</f>
        <v>-0.23978237732702767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6.5992288108965926</v>
      </c>
      <c r="C97" s="11">
        <v>6.691850466806466</v>
      </c>
      <c r="D97" s="11">
        <f t="shared" si="72"/>
        <v>9.2621655909873368E-2</v>
      </c>
      <c r="E97" s="11">
        <v>3.8376498178294032</v>
      </c>
      <c r="F97" s="11">
        <f t="shared" si="73"/>
        <v>3.9302714737392765</v>
      </c>
      <c r="G97" s="200">
        <f t="shared" si="74"/>
        <v>3.1031252484791549E-2</v>
      </c>
      <c r="I97" s="11" t="str">
        <f>I86</f>
        <v>Professional occupations</v>
      </c>
      <c r="J97" s="11">
        <v>3.1426632355896613</v>
      </c>
      <c r="K97" s="11">
        <v>1.810213592302417</v>
      </c>
      <c r="L97" s="11">
        <v>-1.3324496432872444</v>
      </c>
      <c r="M97" s="11">
        <v>0.94458809433694457</v>
      </c>
      <c r="N97" s="11">
        <v>-0.38786154895029989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3.5093015128087037</v>
      </c>
      <c r="C98" s="11">
        <v>1.8820896234746292</v>
      </c>
      <c r="D98" s="11">
        <f t="shared" ref="D98" si="75">C98-B98</f>
        <v>-1.6272118893340746</v>
      </c>
      <c r="E98" s="11">
        <v>1.3541416137857789</v>
      </c>
      <c r="F98" s="11">
        <f t="shared" ref="F98" si="76">SUM(D98:E98)</f>
        <v>-0.27307027554829566</v>
      </c>
      <c r="G98" s="200">
        <f t="shared" si="74"/>
        <v>2.1993680934669912E-2</v>
      </c>
      <c r="I98" s="11" t="str">
        <f>I87</f>
        <v>Associate professional occupations</v>
      </c>
      <c r="J98" s="11">
        <v>3.4311206041888358</v>
      </c>
      <c r="K98" s="11">
        <v>1.7993667714122163</v>
      </c>
      <c r="L98" s="11">
        <v>-1.6317538327766199</v>
      </c>
      <c r="M98" s="11">
        <v>0.94538555137380564</v>
      </c>
      <c r="N98" s="11">
        <v>-0.68636828140281425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6.781025800543504</v>
      </c>
      <c r="C99" s="11">
        <v>7.4310198399638621</v>
      </c>
      <c r="D99" s="11">
        <f t="shared" si="72"/>
        <v>0.64999403942035805</v>
      </c>
      <c r="E99" s="11">
        <v>3.6935373428134786</v>
      </c>
      <c r="F99" s="11">
        <f t="shared" si="73"/>
        <v>4.3435313822338362</v>
      </c>
      <c r="G99" s="200">
        <f t="shared" si="74"/>
        <v>2.9412335592077898E-2</v>
      </c>
      <c r="I99" s="11" t="str">
        <f>I88</f>
        <v>Administrative and secretarial occupations</v>
      </c>
      <c r="J99" s="11">
        <v>4.3768580375366088</v>
      </c>
      <c r="K99" s="11">
        <v>1.0510792414496861</v>
      </c>
      <c r="L99" s="11">
        <v>-3.3257787960869227</v>
      </c>
      <c r="M99" s="11">
        <v>1.0337126257618015</v>
      </c>
      <c r="N99" s="11">
        <v>-2.2920661703251213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1.4185879585357044</v>
      </c>
      <c r="C100" s="11">
        <v>1.5356933791733272</v>
      </c>
      <c r="D100" s="11">
        <f t="shared" si="72"/>
        <v>0.11710542063762275</v>
      </c>
      <c r="E100" s="11">
        <v>0.63259875969900925</v>
      </c>
      <c r="F100" s="11">
        <f t="shared" si="73"/>
        <v>0.749704180336632</v>
      </c>
      <c r="G100" s="200">
        <f t="shared" si="74"/>
        <v>2.4888441126572847E-2</v>
      </c>
      <c r="I100" s="11" t="str">
        <f t="shared" ref="I100:I104" si="77">I89</f>
        <v>Skilled trades occupations</v>
      </c>
      <c r="J100" s="11">
        <v>5.2201547240912376</v>
      </c>
      <c r="K100" s="11">
        <v>3.0645420470460873</v>
      </c>
      <c r="L100" s="11">
        <v>-2.1556126770451498</v>
      </c>
      <c r="M100" s="11">
        <v>1.6050452466306993</v>
      </c>
      <c r="N100" s="11">
        <v>-0.55056743041445055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2.3305270945573744</v>
      </c>
      <c r="C101" s="11">
        <v>5.1254066006349284</v>
      </c>
      <c r="D101" s="11">
        <f t="shared" si="72"/>
        <v>2.794879506077554</v>
      </c>
      <c r="E101" s="11">
        <v>2.7452585278703983</v>
      </c>
      <c r="F101" s="11">
        <f t="shared" si="73"/>
        <v>5.5401380339479527</v>
      </c>
      <c r="G101" s="200">
        <f t="shared" si="74"/>
        <v>5.3262465245914159E-2</v>
      </c>
      <c r="I101" s="11" t="str">
        <f t="shared" si="77"/>
        <v>Caring, leisure and other service occupations</v>
      </c>
      <c r="J101" s="11">
        <v>1.9650401183919886</v>
      </c>
      <c r="K101" s="11">
        <v>1.0292550512328715</v>
      </c>
      <c r="L101" s="11">
        <v>-0.9357850671591168</v>
      </c>
      <c r="M101" s="11">
        <v>0.5434604741743807</v>
      </c>
      <c r="N101" s="11">
        <v>-0.39232459298473626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0.89533145825075122</v>
      </c>
      <c r="C102" s="11">
        <v>1.1314447818230668</v>
      </c>
      <c r="D102" s="11">
        <f t="shared" si="72"/>
        <v>0.23611332357231563</v>
      </c>
      <c r="E102" s="11">
        <v>0.39088656244798092</v>
      </c>
      <c r="F102" s="11">
        <f t="shared" si="73"/>
        <v>0.62699988602029655</v>
      </c>
      <c r="G102" s="200">
        <f t="shared" si="74"/>
        <v>2.4445163385866664E-2</v>
      </c>
      <c r="I102" s="11" t="str">
        <f t="shared" si="77"/>
        <v>Sales and customer service occupations</v>
      </c>
      <c r="J102" s="11">
        <v>3.4826868540993288</v>
      </c>
      <c r="K102" s="11">
        <v>1.5166156564460331</v>
      </c>
      <c r="L102" s="11">
        <v>-1.9660711976532956</v>
      </c>
      <c r="M102" s="11">
        <v>0.90505899517562804</v>
      </c>
      <c r="N102" s="11">
        <v>-1.0610122024776676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2.2342838306365027</v>
      </c>
      <c r="C103" s="11">
        <v>2.1843269341664846</v>
      </c>
      <c r="D103" s="11">
        <f t="shared" ref="D103:D104" si="78">C103-B103</f>
        <v>-4.9956896470018108E-2</v>
      </c>
      <c r="E103" s="11">
        <v>1.0077108881267538</v>
      </c>
      <c r="F103" s="11">
        <f t="shared" ref="F103:F104" si="79">SUM(D103:E103)</f>
        <v>0.95775399165673569</v>
      </c>
      <c r="G103" s="200">
        <f t="shared" si="74"/>
        <v>2.512839697558622E-2</v>
      </c>
      <c r="I103" s="11" t="str">
        <f t="shared" si="77"/>
        <v>Process, plant and machine operatives</v>
      </c>
      <c r="J103" s="11">
        <v>6.3131531553423912</v>
      </c>
      <c r="K103" s="11">
        <v>3.7167832401373282</v>
      </c>
      <c r="L103" s="11">
        <v>-2.5963699152050621</v>
      </c>
      <c r="M103" s="11">
        <v>2.2095970339933153</v>
      </c>
      <c r="N103" s="11">
        <v>-0.38677288121174713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4.6823021319262015</v>
      </c>
      <c r="C104" s="11">
        <v>5.0823459947950722</v>
      </c>
      <c r="D104" s="11">
        <f t="shared" si="78"/>
        <v>0.40004386286887073</v>
      </c>
      <c r="E104" s="11">
        <v>2.5042140764464627</v>
      </c>
      <c r="F104" s="11">
        <f t="shared" si="79"/>
        <v>2.9042579393153334</v>
      </c>
      <c r="G104" s="200">
        <f t="shared" si="74"/>
        <v>2.8972887655072332E-2</v>
      </c>
      <c r="I104" s="11" t="str">
        <f t="shared" si="77"/>
        <v>Elementary occupations</v>
      </c>
      <c r="J104" s="11">
        <v>7.8923823494206147</v>
      </c>
      <c r="K104" s="11">
        <v>5.5189019928609131</v>
      </c>
      <c r="L104" s="11">
        <v>-2.3734803565597025</v>
      </c>
      <c r="M104" s="11">
        <v>2.9688238204302095</v>
      </c>
      <c r="N104" s="11">
        <v>0.59534346387050752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6.1508104962763417</v>
      </c>
      <c r="C105" s="11">
        <v>8.631625572976386</v>
      </c>
      <c r="D105" s="11">
        <f t="shared" si="72"/>
        <v>2.4808150767000443</v>
      </c>
      <c r="E105" s="11">
        <v>4.2872690007081955</v>
      </c>
      <c r="F105" s="11">
        <f t="shared" si="73"/>
        <v>6.7680840774082398</v>
      </c>
      <c r="G105" s="200">
        <f t="shared" si="74"/>
        <v>3.5887399176927737E-2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0.94320422671925974</v>
      </c>
      <c r="C106" s="11">
        <v>1.5011935668377694</v>
      </c>
      <c r="D106" s="11">
        <f t="shared" si="72"/>
        <v>0.55798934011850965</v>
      </c>
      <c r="E106" s="11">
        <v>0.79441928423334218</v>
      </c>
      <c r="F106" s="11">
        <f t="shared" si="73"/>
        <v>1.3524086243518518</v>
      </c>
      <c r="G106" s="200">
        <f t="shared" si="74"/>
        <v>4.1573678600797415E-2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0.47158838264160802</v>
      </c>
      <c r="C107" s="11">
        <v>0.72217050997067189</v>
      </c>
      <c r="D107" s="11">
        <f t="shared" si="72"/>
        <v>0.25058212732906388</v>
      </c>
      <c r="E107" s="11">
        <v>0.39726679001399323</v>
      </c>
      <c r="F107" s="11">
        <f t="shared" si="73"/>
        <v>0.64784891734305705</v>
      </c>
      <c r="G107" s="200">
        <f t="shared" si="74"/>
        <v>4.1579170297207702E-2</v>
      </c>
      <c r="I107" s="11" t="str">
        <f>I96</f>
        <v>Managers, directors and senior officials</v>
      </c>
      <c r="J107" s="11">
        <f t="array" ref="J107:J115">MMULT(aggregation!$B$13:$AA$21,B268:B293)</f>
        <v>1.2787456713837364</v>
      </c>
      <c r="K107" s="11">
        <f t="array" ref="K107:K115">MMULT(aggregation!$B$13:$AA$21,C268:C293)</f>
        <v>0.6535775738585663</v>
      </c>
      <c r="L107" s="11">
        <f t="array" ref="L107:L115">MMULT(aggregation!$B$13:$AA$21,D268:D293)</f>
        <v>-0.62516809752517011</v>
      </c>
      <c r="M107" s="11">
        <f t="array" ref="M107:M115">MMULT(aggregation!$B$13:$AA$21,E268:E293)</f>
        <v>0.30172236894384408</v>
      </c>
      <c r="N107" s="11">
        <f t="array" ref="N107:N115">MMULT(aggregation!$B$13:$AA$21,F268:F293)</f>
        <v>-0.32344572858132598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0.6146053144038528</v>
      </c>
      <c r="C108" s="11">
        <v>0.90432337765398751</v>
      </c>
      <c r="D108" s="11">
        <f t="shared" si="72"/>
        <v>0.28971806325013472</v>
      </c>
      <c r="E108" s="11">
        <v>0.37627793752345051</v>
      </c>
      <c r="F108" s="11">
        <f t="shared" si="73"/>
        <v>0.66599600077358523</v>
      </c>
      <c r="G108" s="200">
        <f t="shared" si="74"/>
        <v>3.2353445970839001E-2</v>
      </c>
      <c r="I108" s="11" t="str">
        <f>I97</f>
        <v>Professional occupations</v>
      </c>
      <c r="J108" s="11">
        <v>1.1990393609781691</v>
      </c>
      <c r="K108" s="11">
        <v>0.72835445312671232</v>
      </c>
      <c r="L108" s="11">
        <v>-0.47068490785145678</v>
      </c>
      <c r="M108" s="11">
        <v>0.3200957454554692</v>
      </c>
      <c r="N108" s="11">
        <v>-0.15058916239598757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0.30732340031895078</v>
      </c>
      <c r="C109" s="11">
        <v>0.39551899868626683</v>
      </c>
      <c r="D109" s="11">
        <f t="shared" ref="D109" si="80">C109-B109</f>
        <v>8.8195598367316053E-2</v>
      </c>
      <c r="E109" s="11">
        <v>0.18069012826939349</v>
      </c>
      <c r="F109" s="11">
        <f t="shared" ref="F109" si="81">SUM(D109:E109)</f>
        <v>0.26888572663670951</v>
      </c>
      <c r="G109" s="200">
        <f t="shared" si="74"/>
        <v>3.1309651536679084E-2</v>
      </c>
      <c r="I109" s="11" t="str">
        <f>I98</f>
        <v>Associate professional occupations</v>
      </c>
      <c r="J109" s="11">
        <v>1.2007709689373147</v>
      </c>
      <c r="K109" s="11">
        <v>0.76720435410732535</v>
      </c>
      <c r="L109" s="11">
        <v>-0.43356661482998937</v>
      </c>
      <c r="M109" s="11">
        <v>0.29885314616999981</v>
      </c>
      <c r="N109" s="11">
        <v>-0.13471346865998951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0.41538142463815275</v>
      </c>
      <c r="C110" s="11">
        <v>0.64543083290822012</v>
      </c>
      <c r="D110" s="11">
        <f t="shared" si="72"/>
        <v>0.23004940827006737</v>
      </c>
      <c r="E110" s="11">
        <v>0.30351793211748168</v>
      </c>
      <c r="F110" s="11">
        <f t="shared" si="73"/>
        <v>0.53356734038754905</v>
      </c>
      <c r="G110" s="200">
        <f t="shared" si="74"/>
        <v>3.7245123147569226E-2</v>
      </c>
      <c r="I110" s="11" t="str">
        <f>I99</f>
        <v>Administrative and secretarial occupations</v>
      </c>
      <c r="J110" s="11">
        <v>1.8060220605333082</v>
      </c>
      <c r="K110" s="11">
        <v>0.94623706363921323</v>
      </c>
      <c r="L110" s="11">
        <v>-0.85978499689409482</v>
      </c>
      <c r="M110" s="11">
        <v>0.44066714378555727</v>
      </c>
      <c r="N110" s="11">
        <v>-0.41911785310853755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3.3896143031590178</v>
      </c>
      <c r="C111" s="11">
        <v>4.9545176125252155</v>
      </c>
      <c r="D111" s="11">
        <f>C111-B111</f>
        <v>1.5649033093661977</v>
      </c>
      <c r="E111" s="11">
        <v>2.8045020152194957</v>
      </c>
      <c r="F111" s="11">
        <f>SUM(D111:E111)</f>
        <v>4.3694053245856939</v>
      </c>
      <c r="G111" s="200">
        <f t="shared" si="74"/>
        <v>4.1010887254403272E-2</v>
      </c>
      <c r="I111" s="11" t="str">
        <f t="shared" ref="I111:I115" si="82">I100</f>
        <v>Skilled trades occupations</v>
      </c>
      <c r="J111" s="11">
        <v>3.5208242206014546</v>
      </c>
      <c r="K111" s="11">
        <v>0.91669323257950297</v>
      </c>
      <c r="L111" s="11">
        <v>-2.6041309880219519</v>
      </c>
      <c r="M111" s="11">
        <v>0.59799021532347452</v>
      </c>
      <c r="N111" s="11">
        <v>-2.006140772698477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0.68944526700489139</v>
      </c>
      <c r="C112" s="11">
        <v>1.0916123587713193</v>
      </c>
      <c r="D112" s="11">
        <f t="shared" ref="D112:D113" si="83">C112-B112</f>
        <v>0.40216709176642795</v>
      </c>
      <c r="E112" s="11">
        <v>0.54554078286093677</v>
      </c>
      <c r="F112" s="11">
        <f t="shared" ref="F112:F113" si="84">SUM(D112:E112)</f>
        <v>0.94770787462736472</v>
      </c>
      <c r="G112" s="200">
        <f t="shared" si="74"/>
        <v>3.9626841653196188E-2</v>
      </c>
      <c r="I112" s="11" t="str">
        <f t="shared" si="82"/>
        <v>Caring, leisure and other service occupations</v>
      </c>
      <c r="J112" s="11">
        <v>0.91171553736298805</v>
      </c>
      <c r="K112" s="11">
        <v>0.37103344049557996</v>
      </c>
      <c r="L112" s="11">
        <v>-0.54068209686740809</v>
      </c>
      <c r="M112" s="11">
        <v>0.1659930216955679</v>
      </c>
      <c r="N112" s="11">
        <v>-0.37468907517184025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5.3776976241289194E-2</v>
      </c>
      <c r="C113" s="11">
        <v>7.3172674798214918E-2</v>
      </c>
      <c r="D113" s="11">
        <f t="shared" si="83"/>
        <v>1.9395698556925724E-2</v>
      </c>
      <c r="E113" s="11">
        <v>4.1802316910412411E-2</v>
      </c>
      <c r="F113" s="11">
        <f t="shared" si="84"/>
        <v>6.1198015467338135E-2</v>
      </c>
      <c r="G113" s="200">
        <f t="shared" si="74"/>
        <v>3.90852078207784E-2</v>
      </c>
      <c r="I113" s="11" t="str">
        <f t="shared" si="82"/>
        <v>Sales and customer service occupations</v>
      </c>
      <c r="J113" s="11">
        <v>2.0948704357735926</v>
      </c>
      <c r="K113" s="11">
        <v>0.80517497709771602</v>
      </c>
      <c r="L113" s="11">
        <v>-1.2896954586758764</v>
      </c>
      <c r="M113" s="11">
        <v>0.35168091208872299</v>
      </c>
      <c r="N113" s="11">
        <v>-0.93801454658715344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2.325925993177318</v>
      </c>
      <c r="C114" s="11">
        <v>3.4145589926709183</v>
      </c>
      <c r="D114" s="11">
        <f t="shared" si="72"/>
        <v>1.0886329994936004</v>
      </c>
      <c r="E114" s="11">
        <v>1.5185079614786163</v>
      </c>
      <c r="F114" s="11">
        <f t="shared" si="73"/>
        <v>2.6071409609722167</v>
      </c>
      <c r="G114" s="200">
        <f t="shared" si="74"/>
        <v>3.4068004865362322E-2</v>
      </c>
      <c r="I114" s="11" t="str">
        <f t="shared" si="82"/>
        <v>Process, plant and machine operatives</v>
      </c>
      <c r="J114" s="11">
        <v>3.9523321671693514</v>
      </c>
      <c r="K114" s="11">
        <v>0.80651546932508489</v>
      </c>
      <c r="L114" s="11">
        <v>-3.1458166978442663</v>
      </c>
      <c r="M114" s="11">
        <v>0.6586526815227961</v>
      </c>
      <c r="N114" s="11">
        <v>-2.4871640163214703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0.93248236001163198</v>
      </c>
      <c r="C115" s="11">
        <v>1.4919424447626242</v>
      </c>
      <c r="D115" s="11">
        <f t="shared" si="72"/>
        <v>0.55946008475099218</v>
      </c>
      <c r="E115" s="11">
        <v>0.6349667314878471</v>
      </c>
      <c r="F115" s="11">
        <f t="shared" si="73"/>
        <v>1.1944268162388392</v>
      </c>
      <c r="G115" s="200">
        <f t="shared" si="74"/>
        <v>3.5230013542749683E-2</v>
      </c>
      <c r="I115" s="11" t="str">
        <f t="shared" si="82"/>
        <v>Elementary occupations</v>
      </c>
      <c r="J115" s="11">
        <v>4.954370970656889</v>
      </c>
      <c r="K115" s="11">
        <v>2.1975092410365136</v>
      </c>
      <c r="L115" s="11">
        <v>-2.7568617296203759</v>
      </c>
      <c r="M115" s="11">
        <v>1.0415716264491626</v>
      </c>
      <c r="N115" s="11">
        <v>-1.7152901031712133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0.36116964793780887</v>
      </c>
      <c r="C116" s="11">
        <v>0.92240974890946814</v>
      </c>
      <c r="D116" s="11">
        <f t="shared" ref="D116:D117" si="85">C116-B116</f>
        <v>0.56124010097165922</v>
      </c>
      <c r="E116" s="11">
        <v>0.35857747368148063</v>
      </c>
      <c r="F116" s="11">
        <f t="shared" ref="F116:F117" si="86">SUM(D116:E116)</f>
        <v>0.91981757465313985</v>
      </c>
      <c r="G116" s="200">
        <f t="shared" si="74"/>
        <v>4.7043148819124081E-2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0.66635503543576724</v>
      </c>
      <c r="C117" s="11">
        <v>1.3130079002084305</v>
      </c>
      <c r="D117" s="11">
        <f t="shared" si="85"/>
        <v>0.64665286477266326</v>
      </c>
      <c r="E117" s="11">
        <v>0.65565908319465216</v>
      </c>
      <c r="F117" s="11">
        <f t="shared" si="86"/>
        <v>1.3023119479673153</v>
      </c>
      <c r="G117" s="200">
        <f t="shared" si="74"/>
        <v>4.6731660863967628E-2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0.18389707576271122</v>
      </c>
      <c r="C118" s="11">
        <v>0.89205970434620674</v>
      </c>
      <c r="D118" s="11">
        <f t="shared" si="72"/>
        <v>0.70816262858349555</v>
      </c>
      <c r="E118" s="11">
        <v>0.45648845282706818</v>
      </c>
      <c r="F118" s="11">
        <f t="shared" si="73"/>
        <v>1.1646510814105637</v>
      </c>
      <c r="G118" s="200">
        <f t="shared" si="74"/>
        <v>8.673698007855335E-2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1.9418102563075827</v>
      </c>
      <c r="C119" s="11">
        <v>2.6719827775405154</v>
      </c>
      <c r="D119" s="11">
        <f t="shared" ref="D119" si="87">C119-B119</f>
        <v>0.73017252123293264</v>
      </c>
      <c r="E119" s="11">
        <v>1.4918163909020232</v>
      </c>
      <c r="F119" s="11">
        <f t="shared" ref="F119" si="88">SUM(D119:E119)</f>
        <v>2.2219889121349556</v>
      </c>
      <c r="G119" s="200">
        <f t="shared" si="74"/>
        <v>3.8730981806717635E-2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61.770101774292172</v>
      </c>
      <c r="C120" s="11">
        <f t="shared" ref="C120:F120" si="89">SUM(C94:C119)</f>
        <v>77.214840109776432</v>
      </c>
      <c r="D120" s="11">
        <f t="shared" si="89"/>
        <v>15.444738335484237</v>
      </c>
      <c r="E120" s="11">
        <f t="shared" si="89"/>
        <v>38.728101879581331</v>
      </c>
      <c r="F120" s="11">
        <f t="shared" si="89"/>
        <v>54.172840215065555</v>
      </c>
      <c r="G120" s="200">
        <f t="shared" si="74"/>
        <v>3.2980204042583727E-2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1.2383862426837653</v>
      </c>
      <c r="C123" s="11">
        <v>1.1978806802015458</v>
      </c>
      <c r="D123" s="11">
        <f>C123-B123</f>
        <v>-4.0505562482219482E-2</v>
      </c>
      <c r="E123" s="11">
        <v>0.61828156374465415</v>
      </c>
      <c r="F123" s="11">
        <f>SUM(D123:E123)</f>
        <v>0.57777600126243467</v>
      </c>
      <c r="G123" s="200">
        <f>IF(B123&gt;0,(1+(E123/B123))^(1/($C$6-$B$6))-1,0)</f>
        <v>2.7366040096263644E-2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0.5859876639282382</v>
      </c>
      <c r="C124" s="11">
        <v>0.72815045794708666</v>
      </c>
      <c r="D124" s="11">
        <f t="shared" ref="D124:D139" si="92">C124-B124</f>
        <v>0.14216279401884846</v>
      </c>
      <c r="E124" s="11">
        <v>0.41062037089809633</v>
      </c>
      <c r="F124" s="11">
        <f t="shared" ref="F124:F131" si="93">SUM(D124:E124)</f>
        <v>0.55278316491694479</v>
      </c>
      <c r="G124" s="200">
        <f t="shared" ref="G124:G147" si="94">IF(B124&gt;0,(1+(E124/B124))^(1/($C$6-$B$6))-1,0)</f>
        <v>3.6038101496843611E-2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0.64634272016268357</v>
      </c>
      <c r="C125" s="11">
        <v>0.83536028168212961</v>
      </c>
      <c r="D125" s="11">
        <f t="shared" si="92"/>
        <v>0.18901756151944604</v>
      </c>
      <c r="E125" s="11">
        <v>0.29351909663177317</v>
      </c>
      <c r="F125" s="11">
        <f t="shared" si="93"/>
        <v>0.48253665815121921</v>
      </c>
      <c r="G125" s="200">
        <f t="shared" si="94"/>
        <v>2.5274311838268115E-2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2.2431883091142275</v>
      </c>
      <c r="C126" s="11">
        <v>0.41949212186173185</v>
      </c>
      <c r="D126" s="11">
        <f t="shared" si="92"/>
        <v>-1.8236961872524957</v>
      </c>
      <c r="E126" s="11">
        <v>0.40020423266102345</v>
      </c>
      <c r="F126" s="11">
        <f t="shared" si="93"/>
        <v>-1.4234919545914724</v>
      </c>
      <c r="G126" s="200">
        <f t="shared" si="94"/>
        <v>1.1004437569576142E-2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0.2642504260832898</v>
      </c>
      <c r="C127" s="11">
        <v>0.13801682697302267</v>
      </c>
      <c r="D127" s="11">
        <f t="shared" si="92"/>
        <v>-0.12623359911026713</v>
      </c>
      <c r="E127" s="11">
        <v>4.4369774880316487E-2</v>
      </c>
      <c r="F127" s="11">
        <f t="shared" si="93"/>
        <v>-8.1863824229950644E-2</v>
      </c>
      <c r="G127" s="200">
        <f>IF(B127&gt;0,(1+(E127/B127))^(1/($C$6-$B$6))-1,0)</f>
        <v>1.0401332369900151E-2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0.73248641533421122</v>
      </c>
      <c r="C128" s="11">
        <v>0.66863772392682785</v>
      </c>
      <c r="D128" s="11">
        <f t="shared" si="92"/>
        <v>-6.3848691407383362E-2</v>
      </c>
      <c r="E128" s="11">
        <v>0.25594209113305921</v>
      </c>
      <c r="F128" s="11">
        <f t="shared" si="93"/>
        <v>0.19209339972567585</v>
      </c>
      <c r="G128" s="200">
        <f t="shared" si="94"/>
        <v>2.0178999196537539E-2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0.28069184578075784</v>
      </c>
      <c r="C129" s="11">
        <v>0.37407568002777974</v>
      </c>
      <c r="D129" s="11">
        <f t="shared" si="92"/>
        <v>9.3383834247021902E-2</v>
      </c>
      <c r="E129" s="11">
        <v>0.14648192360756107</v>
      </c>
      <c r="F129" s="11">
        <f t="shared" si="93"/>
        <v>0.23986575785458297</v>
      </c>
      <c r="G129" s="200">
        <f t="shared" si="94"/>
        <v>2.8391121862085145E-2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1.2200076256430046</v>
      </c>
      <c r="C130" s="11">
        <v>0.85430901772455459</v>
      </c>
      <c r="D130" s="11">
        <f t="shared" si="92"/>
        <v>-0.36569860791844999</v>
      </c>
      <c r="E130" s="11">
        <v>0.53459789850580597</v>
      </c>
      <c r="F130" s="11">
        <f t="shared" si="93"/>
        <v>0.16889929058735598</v>
      </c>
      <c r="G130" s="200">
        <f t="shared" si="94"/>
        <v>2.4521625332089014E-2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0.24606075751679293</v>
      </c>
      <c r="C131" s="11">
        <v>0.3205496865409419</v>
      </c>
      <c r="D131" s="11">
        <f t="shared" si="92"/>
        <v>7.448892902414897E-2</v>
      </c>
      <c r="E131" s="11">
        <v>9.6674847985792345E-2</v>
      </c>
      <c r="F131" s="11">
        <f t="shared" si="93"/>
        <v>0.17116377700994131</v>
      </c>
      <c r="G131" s="200">
        <f t="shared" si="94"/>
        <v>2.233789201729186E-2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0.30661829201954466</v>
      </c>
      <c r="C132" s="11">
        <v>0.36849129645591122</v>
      </c>
      <c r="D132" s="11">
        <f t="shared" si="92"/>
        <v>6.1873004436366563E-2</v>
      </c>
      <c r="E132" s="11">
        <v>0.15996550048236738</v>
      </c>
      <c r="F132" s="11">
        <f t="shared" ref="F132:F133" si="95">SUM(D132:E132)</f>
        <v>0.22183850491873394</v>
      </c>
      <c r="G132" s="200">
        <f t="shared" si="94"/>
        <v>2.8384303445404102E-2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1.3939615701723707</v>
      </c>
      <c r="C133" s="11">
        <v>1.5920487821051066</v>
      </c>
      <c r="D133" s="11">
        <f t="shared" si="92"/>
        <v>0.19808721193273593</v>
      </c>
      <c r="E133" s="11">
        <v>0.72918205314896245</v>
      </c>
      <c r="F133" s="11">
        <f t="shared" si="95"/>
        <v>0.92726926508169838</v>
      </c>
      <c r="G133" s="200">
        <f t="shared" si="94"/>
        <v>2.8446974372192679E-2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2.3309382555602478</v>
      </c>
      <c r="C134" s="11">
        <v>3.1849560447467762</v>
      </c>
      <c r="D134" s="11">
        <f t="shared" si="92"/>
        <v>0.85401778918652838</v>
      </c>
      <c r="E134" s="11">
        <v>1.6732994760095101</v>
      </c>
      <c r="F134" s="11">
        <f t="shared" ref="F134:F137" si="96">SUM(D134:E134)</f>
        <v>2.5273172651960385</v>
      </c>
      <c r="G134" s="200">
        <f t="shared" si="94"/>
        <v>3.6730651642384204E-2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0.45908198971485248</v>
      </c>
      <c r="C135" s="11">
        <v>0.45669662507265546</v>
      </c>
      <c r="D135" s="11">
        <f t="shared" si="92"/>
        <v>-2.3853646421970187E-3</v>
      </c>
      <c r="E135" s="11">
        <v>0.28878568772749885</v>
      </c>
      <c r="F135" s="11">
        <f t="shared" si="96"/>
        <v>0.28640032308530183</v>
      </c>
      <c r="G135" s="200">
        <f t="shared" si="94"/>
        <v>3.3068138066963293E-2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0.17594425963130456</v>
      </c>
      <c r="C136" s="11">
        <v>0.26451499478786328</v>
      </c>
      <c r="D136" s="11">
        <f t="shared" si="92"/>
        <v>8.8570735156558722E-2</v>
      </c>
      <c r="E136" s="11">
        <v>0.15390114873394381</v>
      </c>
      <c r="F136" s="11">
        <f t="shared" si="96"/>
        <v>0.24247188389050253</v>
      </c>
      <c r="G136" s="200">
        <f t="shared" si="94"/>
        <v>4.2787194550658825E-2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0.24524210222044554</v>
      </c>
      <c r="C137" s="11">
        <v>0.34093486058682282</v>
      </c>
      <c r="D137" s="11">
        <f t="shared" si="92"/>
        <v>9.5692758366377279E-2</v>
      </c>
      <c r="E137" s="11">
        <v>0.12664712382505486</v>
      </c>
      <c r="F137" s="11">
        <f t="shared" si="96"/>
        <v>0.22233988219143214</v>
      </c>
      <c r="G137" s="200">
        <f t="shared" si="94"/>
        <v>2.8145481204822964E-2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0.23891269786203767</v>
      </c>
      <c r="C138" s="11">
        <v>0.32031324730123101</v>
      </c>
      <c r="D138" s="11">
        <f t="shared" si="92"/>
        <v>8.1400549439193337E-2</v>
      </c>
      <c r="E138" s="11">
        <v>0.15187204524537248</v>
      </c>
      <c r="F138" s="11">
        <f t="shared" ref="F138" si="97">SUM(D138:E138)</f>
        <v>0.23327259468456582</v>
      </c>
      <c r="G138" s="200">
        <f t="shared" si="94"/>
        <v>3.3347891905159077E-2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0.173869103721039</v>
      </c>
      <c r="C139" s="11">
        <v>0.23143795330374908</v>
      </c>
      <c r="D139" s="11">
        <f t="shared" si="92"/>
        <v>5.756884958271008E-2</v>
      </c>
      <c r="E139" s="11">
        <v>0.11682558559054695</v>
      </c>
      <c r="F139" s="11">
        <f t="shared" ref="F139" si="98">SUM(D139:E139)</f>
        <v>0.17439443517325703</v>
      </c>
      <c r="G139" s="200">
        <f t="shared" si="94"/>
        <v>3.4858518227464108E-2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2.7518855636608963</v>
      </c>
      <c r="C140" s="11">
        <v>2.8697538114456398</v>
      </c>
      <c r="D140" s="11">
        <f>C140-B140</f>
        <v>0.11786824778474347</v>
      </c>
      <c r="E140" s="11">
        <v>1.6287684607478379</v>
      </c>
      <c r="F140" s="11">
        <f>SUM(D140:E140)</f>
        <v>1.7466367085325814</v>
      </c>
      <c r="G140" s="200">
        <f t="shared" si="94"/>
        <v>3.1479431731322949E-2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0.45769861018844649</v>
      </c>
      <c r="C141" s="11">
        <v>0.64150659705769641</v>
      </c>
      <c r="D141" s="11">
        <f t="shared" ref="D141:D147" si="99">C141-B141</f>
        <v>0.18380798686924993</v>
      </c>
      <c r="E141" s="11">
        <v>0.33311973025062047</v>
      </c>
      <c r="F141" s="11">
        <f t="shared" ref="F141:F142" si="100">SUM(D141:E141)</f>
        <v>0.5169277171198704</v>
      </c>
      <c r="G141" s="200">
        <f t="shared" si="94"/>
        <v>3.7129870496304562E-2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1.5745656268392336E-2</v>
      </c>
      <c r="C142" s="11">
        <v>1.7376945012655826E-2</v>
      </c>
      <c r="D142" s="11">
        <f t="shared" si="99"/>
        <v>1.6312887442634892E-3</v>
      </c>
      <c r="E142" s="11">
        <v>8.9313139681411365E-3</v>
      </c>
      <c r="F142" s="11">
        <f t="shared" si="100"/>
        <v>1.0562602712404626E-2</v>
      </c>
      <c r="G142" s="200">
        <f t="shared" si="94"/>
        <v>3.0406852137466744E-2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0.786629120907539</v>
      </c>
      <c r="C143" s="11">
        <v>1.0298891949735012</v>
      </c>
      <c r="D143" s="11">
        <f t="shared" si="99"/>
        <v>0.24326007406596217</v>
      </c>
      <c r="E143" s="11">
        <v>0.47558671531155383</v>
      </c>
      <c r="F143" s="11">
        <f t="shared" ref="F143:F144" si="101">SUM(D143:E143)</f>
        <v>0.718846789377516</v>
      </c>
      <c r="G143" s="200">
        <f t="shared" si="94"/>
        <v>3.2026637581256123E-2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0.30031448372668079</v>
      </c>
      <c r="C144" s="11">
        <v>0.49353973366248194</v>
      </c>
      <c r="D144" s="11">
        <f t="shared" si="99"/>
        <v>0.19322524993580115</v>
      </c>
      <c r="E144" s="11">
        <v>0.20993226994141903</v>
      </c>
      <c r="F144" s="11">
        <f t="shared" si="101"/>
        <v>0.40315751987722015</v>
      </c>
      <c r="G144" s="200">
        <f t="shared" si="94"/>
        <v>3.5969409249440476E-2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0.16835482354920048</v>
      </c>
      <c r="C145" s="11">
        <v>0.2930847877736078</v>
      </c>
      <c r="D145" s="11">
        <f t="shared" si="99"/>
        <v>0.12472996422440732</v>
      </c>
      <c r="E145" s="11">
        <v>0.111901918187993</v>
      </c>
      <c r="F145" s="11">
        <f t="shared" ref="F145:F146" si="102">SUM(D145:E145)</f>
        <v>0.23663188241240032</v>
      </c>
      <c r="G145" s="200">
        <f t="shared" si="94"/>
        <v>3.4559247349980282E-2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0.32556274638986754</v>
      </c>
      <c r="C146" s="11">
        <v>0.5392994174764707</v>
      </c>
      <c r="D146" s="11">
        <f t="shared" si="99"/>
        <v>0.21373667108660316</v>
      </c>
      <c r="E146" s="11">
        <v>0.27999800872224789</v>
      </c>
      <c r="F146" s="11">
        <f t="shared" si="102"/>
        <v>0.49373467980885105</v>
      </c>
      <c r="G146" s="200">
        <f t="shared" si="94"/>
        <v>4.2241114349984121E-2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0.12738827547573459</v>
      </c>
      <c r="C147" s="11">
        <v>0.53762162749041442</v>
      </c>
      <c r="D147" s="11">
        <f t="shared" si="99"/>
        <v>0.41023335201467981</v>
      </c>
      <c r="E147" s="11">
        <v>0.27976286934417277</v>
      </c>
      <c r="F147" s="11">
        <f t="shared" ref="F147" si="103">SUM(D147:E147)</f>
        <v>0.68999622135885263</v>
      </c>
      <c r="G147" s="200">
        <f t="shared" si="94"/>
        <v>8.0542235089308356E-2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0.91037909382107096</v>
      </c>
      <c r="C148" s="11">
        <v>1.3022700215228491</v>
      </c>
      <c r="D148" s="11">
        <f t="shared" ref="D148" si="104">C148-B148</f>
        <v>0.39189092770177814</v>
      </c>
      <c r="E148" s="11">
        <v>0.6500153291369356</v>
      </c>
      <c r="F148" s="11">
        <f t="shared" ref="F148" si="105">SUM(D148:E148)</f>
        <v>1.0419062568387139</v>
      </c>
      <c r="G148" s="200">
        <f t="shared" ref="G148:G149" si="106">IF(B148&gt;0,(1+(E148/B148))^(1/($C$6-$B$6))-1,0)</f>
        <v>3.6575184268177185E-2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18.625928651136636</v>
      </c>
      <c r="C149" s="11">
        <f t="shared" ref="C149:F149" si="107">SUM(C123:C148)</f>
        <v>20.020208417661053</v>
      </c>
      <c r="D149" s="11">
        <f t="shared" si="107"/>
        <v>1.3942797665244115</v>
      </c>
      <c r="E149" s="11">
        <f t="shared" si="107"/>
        <v>10.179187036422261</v>
      </c>
      <c r="F149" s="11">
        <f t="shared" si="107"/>
        <v>11.573466802946673</v>
      </c>
      <c r="G149" s="200">
        <f t="shared" si="106"/>
        <v>2.9493113603929588E-2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1.6697734572062342</v>
      </c>
      <c r="C152" s="11">
        <v>1.5365192404001886</v>
      </c>
      <c r="D152" s="11">
        <f>C152-B152</f>
        <v>-0.13325421680604554</v>
      </c>
      <c r="E152" s="11">
        <v>0.80271138746313231</v>
      </c>
      <c r="F152" s="11">
        <f>SUM(D152:E152)</f>
        <v>0.66945717065708676</v>
      </c>
      <c r="G152" s="200">
        <f>IF(B152&gt;0,(1+(E152/B152))^(1/($C$6-$B$6))-1,0)</f>
        <v>2.6514462113181869E-2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0.62299136418574041</v>
      </c>
      <c r="C153" s="11">
        <v>0.78927277265391771</v>
      </c>
      <c r="D153" s="11">
        <f t="shared" ref="D153:D168" si="110">C153-B153</f>
        <v>0.16628140846817729</v>
      </c>
      <c r="E153" s="11">
        <v>0.42719990512704409</v>
      </c>
      <c r="F153" s="11">
        <f t="shared" ref="F153:F160" si="111">SUM(D153:E153)</f>
        <v>0.59348131359522138</v>
      </c>
      <c r="G153" s="200">
        <f t="shared" ref="G153:G155" si="112">IF(B153&gt;0,(1+(E153/B153))^(1/($C$6-$B$6))-1,0)</f>
        <v>3.5426061242181506E-2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1.807279385956001</v>
      </c>
      <c r="C154" s="11">
        <v>2.0057305457631598</v>
      </c>
      <c r="D154" s="11">
        <f t="shared" si="110"/>
        <v>0.19845115980715877</v>
      </c>
      <c r="E154" s="11">
        <v>0.69595572129306016</v>
      </c>
      <c r="F154" s="11">
        <f t="shared" si="111"/>
        <v>0.89440688110021893</v>
      </c>
      <c r="G154" s="200">
        <f t="shared" si="112"/>
        <v>2.195496136344155E-2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0.41977451741652322</v>
      </c>
      <c r="C155" s="11">
        <v>0.44485857696363301</v>
      </c>
      <c r="D155" s="11">
        <f t="shared" si="110"/>
        <v>2.5084059547109794E-2</v>
      </c>
      <c r="E155" s="11">
        <v>0.21940737708010274</v>
      </c>
      <c r="F155" s="11">
        <f t="shared" si="111"/>
        <v>0.24449143662721254</v>
      </c>
      <c r="G155" s="200">
        <f t="shared" si="112"/>
        <v>2.8428001576238149E-2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0.12833096745865469</v>
      </c>
      <c r="C156" s="11">
        <v>8.0695978692859702E-2</v>
      </c>
      <c r="D156" s="11">
        <f t="shared" si="110"/>
        <v>-4.7634988765794986E-2</v>
      </c>
      <c r="E156" s="11">
        <v>4.6935992525752916E-2</v>
      </c>
      <c r="F156" s="11">
        <f t="shared" si="111"/>
        <v>-6.9899624004206989E-4</v>
      </c>
      <c r="G156" s="200">
        <f>IF(B156&gt;0,(1+(E156/B156))^(1/($C$6-$B$6))-1,0)</f>
        <v>2.0997250067958495E-2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1.0818977759802828</v>
      </c>
      <c r="C157" s="11">
        <v>1.178179419853111</v>
      </c>
      <c r="D157" s="11">
        <f t="shared" si="110"/>
        <v>9.6281643872828226E-2</v>
      </c>
      <c r="E157" s="11">
        <v>0.54235664804261952</v>
      </c>
      <c r="F157" s="11">
        <f t="shared" si="111"/>
        <v>0.63863829191544774</v>
      </c>
      <c r="G157" s="200">
        <f t="shared" ref="G157:G178" si="113">IF(B157&gt;0,(1+(E157/B157))^(1/($C$6-$B$6))-1,0)</f>
        <v>2.7459050463548795E-2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0.6230261030370936</v>
      </c>
      <c r="C158" s="11">
        <v>0.53489378942502452</v>
      </c>
      <c r="D158" s="11">
        <f t="shared" si="110"/>
        <v>-8.813231361206908E-2</v>
      </c>
      <c r="E158" s="11">
        <v>0.20407102501560603</v>
      </c>
      <c r="F158" s="11">
        <f t="shared" si="111"/>
        <v>0.11593871140353695</v>
      </c>
      <c r="G158" s="200">
        <f t="shared" si="113"/>
        <v>1.9068438604974425E-2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0.32037288495708222</v>
      </c>
      <c r="C159" s="11">
        <v>0.55096891889397015</v>
      </c>
      <c r="D159" s="11">
        <f t="shared" si="110"/>
        <v>0.23059603393688793</v>
      </c>
      <c r="E159" s="11">
        <v>0.27665331100132623</v>
      </c>
      <c r="F159" s="11">
        <f t="shared" si="111"/>
        <v>0.50724934493821416</v>
      </c>
      <c r="G159" s="200">
        <f t="shared" si="113"/>
        <v>4.2371452977103097E-2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0.19937533811277175</v>
      </c>
      <c r="C160" s="11">
        <v>0.19093348056992468</v>
      </c>
      <c r="D160" s="11">
        <f t="shared" si="110"/>
        <v>-8.4418575428470699E-3</v>
      </c>
      <c r="E160" s="11">
        <v>6.5598267369549323E-2</v>
      </c>
      <c r="F160" s="11">
        <f t="shared" si="111"/>
        <v>5.7156409826702254E-2</v>
      </c>
      <c r="G160" s="200">
        <f t="shared" si="113"/>
        <v>1.9143671197142442E-2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0.36145442458097471</v>
      </c>
      <c r="C161" s="11">
        <v>0.32809230422173014</v>
      </c>
      <c r="D161" s="11">
        <f t="shared" si="110"/>
        <v>-3.3362120359244574E-2</v>
      </c>
      <c r="E161" s="11">
        <v>0.1502327437288162</v>
      </c>
      <c r="F161" s="11">
        <f t="shared" ref="F161:F162" si="114">SUM(D161:E161)</f>
        <v>0.11687062336957163</v>
      </c>
      <c r="G161" s="200">
        <f t="shared" si="113"/>
        <v>2.3442384477389E-2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1.2175832093899532</v>
      </c>
      <c r="C162" s="11">
        <v>1.3751570572622263</v>
      </c>
      <c r="D162" s="11">
        <f t="shared" si="110"/>
        <v>0.15757384787227302</v>
      </c>
      <c r="E162" s="11">
        <v>0.6165116303961462</v>
      </c>
      <c r="F162" s="11">
        <f t="shared" si="114"/>
        <v>0.77408547826841922</v>
      </c>
      <c r="G162" s="200">
        <f t="shared" si="113"/>
        <v>2.7688608463878328E-2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2.1319332199568763</v>
      </c>
      <c r="C163" s="11">
        <v>2.6654418336475647</v>
      </c>
      <c r="D163" s="11">
        <f t="shared" si="110"/>
        <v>0.53350861369068836</v>
      </c>
      <c r="E163" s="11">
        <v>1.3377529324450281</v>
      </c>
      <c r="F163" s="11">
        <f t="shared" ref="F163:F166" si="115">SUM(D163:E163)</f>
        <v>1.8712615461357165</v>
      </c>
      <c r="G163" s="200">
        <f t="shared" si="113"/>
        <v>3.3001866888936915E-2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0.35549500106230147</v>
      </c>
      <c r="C164" s="11">
        <v>0.36007565658183144</v>
      </c>
      <c r="D164" s="11">
        <f t="shared" si="110"/>
        <v>4.5806555195299636E-3</v>
      </c>
      <c r="E164" s="11">
        <v>0.20747686941934912</v>
      </c>
      <c r="F164" s="11">
        <f t="shared" si="115"/>
        <v>0.21205752493887908</v>
      </c>
      <c r="G164" s="200">
        <f t="shared" si="113"/>
        <v>3.1122380110930825E-2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0.29513954881830001</v>
      </c>
      <c r="C165" s="11">
        <v>0.46155326082086751</v>
      </c>
      <c r="D165" s="11">
        <f t="shared" si="110"/>
        <v>0.16641371200256749</v>
      </c>
      <c r="E165" s="11">
        <v>0.2311638344050366</v>
      </c>
      <c r="F165" s="11">
        <f t="shared" si="115"/>
        <v>0.39757754640760412</v>
      </c>
      <c r="G165" s="200">
        <f t="shared" si="113"/>
        <v>3.9315131288724547E-2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1.1148899769990595</v>
      </c>
      <c r="C166" s="11">
        <v>1.2823872171434048</v>
      </c>
      <c r="D166" s="11">
        <f t="shared" si="110"/>
        <v>0.16749724014434531</v>
      </c>
      <c r="E166" s="11">
        <v>0.51432013999865578</v>
      </c>
      <c r="F166" s="11">
        <f t="shared" si="115"/>
        <v>0.68181738014300108</v>
      </c>
      <c r="G166" s="200">
        <f t="shared" si="113"/>
        <v>2.5611792696753621E-2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0.35042077759143747</v>
      </c>
      <c r="C167" s="11">
        <v>0.40852920485937694</v>
      </c>
      <c r="D167" s="11">
        <f t="shared" si="110"/>
        <v>5.8108427267939466E-2</v>
      </c>
      <c r="E167" s="11">
        <v>0.19655490694700548</v>
      </c>
      <c r="F167" s="11">
        <f t="shared" ref="F167" si="116">SUM(D167:E167)</f>
        <v>0.25466333421494491</v>
      </c>
      <c r="G167" s="200">
        <f t="shared" si="113"/>
        <v>3.0129627567558437E-2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0.19070157269513013</v>
      </c>
      <c r="C168" s="11">
        <v>0.24804046916108355</v>
      </c>
      <c r="D168" s="11">
        <f t="shared" si="110"/>
        <v>5.7338896465953415E-2</v>
      </c>
      <c r="E168" s="11">
        <v>0.11879676382464868</v>
      </c>
      <c r="F168" s="11">
        <f t="shared" ref="F168" si="117">SUM(D168:E168)</f>
        <v>0.1761356602906021</v>
      </c>
      <c r="G168" s="200">
        <f t="shared" si="113"/>
        <v>3.2809608499131615E-2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1.5283173543832407</v>
      </c>
      <c r="C169" s="11">
        <v>1.7232966060988881</v>
      </c>
      <c r="D169" s="11">
        <f>C169-B169</f>
        <v>0.19497925171564745</v>
      </c>
      <c r="E169" s="11">
        <v>0.96207647781628547</v>
      </c>
      <c r="F169" s="11">
        <f>SUM(D169:E169)</f>
        <v>1.1570557295319328</v>
      </c>
      <c r="G169" s="200">
        <f t="shared" si="113"/>
        <v>3.3087164747148901E-2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0.50172717613556272</v>
      </c>
      <c r="C170" s="11">
        <v>0.72645601146239125</v>
      </c>
      <c r="D170" s="11">
        <f t="shared" ref="D170:D176" si="118">C170-B170</f>
        <v>0.22472883532682852</v>
      </c>
      <c r="E170" s="11">
        <v>0.37184645531558097</v>
      </c>
      <c r="F170" s="11">
        <f t="shared" ref="F170:F171" si="119">SUM(D170:E170)</f>
        <v>0.59657529064240955</v>
      </c>
      <c r="G170" s="200">
        <f t="shared" si="113"/>
        <v>3.7660916678524226E-2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1.5170016199315699E-2</v>
      </c>
      <c r="C171" s="11">
        <v>1.3291281220654119E-2</v>
      </c>
      <c r="D171" s="11">
        <f t="shared" si="118"/>
        <v>-1.8787349786615806E-3</v>
      </c>
      <c r="E171" s="11">
        <v>8.5309395388640224E-3</v>
      </c>
      <c r="F171" s="11">
        <f t="shared" si="119"/>
        <v>6.6522045602024418E-3</v>
      </c>
      <c r="G171" s="200">
        <f t="shared" si="113"/>
        <v>3.019314166421827E-2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0.6551826169644871</v>
      </c>
      <c r="C172" s="11">
        <v>0.82260960747906553</v>
      </c>
      <c r="D172" s="11">
        <f t="shared" si="118"/>
        <v>0.16742699051457843</v>
      </c>
      <c r="E172" s="11">
        <v>0.3393181915627968</v>
      </c>
      <c r="F172" s="11">
        <f t="shared" ref="F172:F173" si="120">SUM(D172:E172)</f>
        <v>0.50674518207737518</v>
      </c>
      <c r="G172" s="200">
        <f t="shared" si="113"/>
        <v>2.8212434468010361E-2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0.45190294649760493</v>
      </c>
      <c r="C173" s="11">
        <v>0.66440081506965243</v>
      </c>
      <c r="D173" s="11">
        <f t="shared" si="118"/>
        <v>0.2124978685720475</v>
      </c>
      <c r="E173" s="11">
        <v>0.26550131942482041</v>
      </c>
      <c r="F173" s="11">
        <f t="shared" si="120"/>
        <v>0.47799918799686791</v>
      </c>
      <c r="G173" s="200">
        <f t="shared" si="113"/>
        <v>3.1291057960221691E-2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0.38184426561747103</v>
      </c>
      <c r="C174" s="11">
        <v>0.62129180331530831</v>
      </c>
      <c r="D174" s="11">
        <f t="shared" si="118"/>
        <v>0.23944753769783728</v>
      </c>
      <c r="E174" s="11">
        <v>0.24695389144434582</v>
      </c>
      <c r="F174" s="11">
        <f t="shared" ref="F174:F175" si="121">SUM(D174:E174)</f>
        <v>0.48640142914218309</v>
      </c>
      <c r="G174" s="200">
        <f t="shared" si="113"/>
        <v>3.3812230593505133E-2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0.49695212014585105</v>
      </c>
      <c r="C175" s="11">
        <v>0.73830228967124101</v>
      </c>
      <c r="D175" s="11">
        <f t="shared" si="118"/>
        <v>0.24135016952538996</v>
      </c>
      <c r="E175" s="11">
        <v>0.40608789675032164</v>
      </c>
      <c r="F175" s="11">
        <f t="shared" si="121"/>
        <v>0.64743806627571154</v>
      </c>
      <c r="G175" s="200">
        <f t="shared" si="113"/>
        <v>4.0621584772415842E-2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0.16414585993989395</v>
      </c>
      <c r="C176" s="11">
        <v>0.65756238546443313</v>
      </c>
      <c r="D176" s="11">
        <f t="shared" si="118"/>
        <v>0.49341652552453918</v>
      </c>
      <c r="E176" s="11">
        <v>0.31364344062188848</v>
      </c>
      <c r="F176" s="11">
        <f t="shared" ref="F176" si="122">SUM(D176:E176)</f>
        <v>0.80705996614642772</v>
      </c>
      <c r="G176" s="200">
        <f t="shared" si="113"/>
        <v>7.3825630765481653E-2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0.86351435714851554</v>
      </c>
      <c r="C177" s="11">
        <v>1.1917922613093197</v>
      </c>
      <c r="D177" s="11">
        <f t="shared" ref="D177" si="123">C177-B177</f>
        <v>0.32827790416080416</v>
      </c>
      <c r="E177" s="11">
        <v>0.61388093493913265</v>
      </c>
      <c r="F177" s="11">
        <f t="shared" ref="F177" si="124">SUM(D177:E177)</f>
        <v>0.94215883909993681</v>
      </c>
      <c r="G177" s="200">
        <f t="shared" si="113"/>
        <v>3.645028795199301E-2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17.949196238436357</v>
      </c>
      <c r="C178" s="11">
        <f t="shared" ref="C178:F178" si="125">SUM(C152:C177)</f>
        <v>21.600332788004831</v>
      </c>
      <c r="D178" s="11">
        <f t="shared" si="125"/>
        <v>3.6511365495684682</v>
      </c>
      <c r="E178" s="11">
        <f t="shared" si="125"/>
        <v>10.181539003496914</v>
      </c>
      <c r="F178" s="11">
        <f t="shared" si="125"/>
        <v>13.832675553065386</v>
      </c>
      <c r="G178" s="200">
        <f t="shared" si="113"/>
        <v>3.0407644071426709E-2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4.1651818374828178</v>
      </c>
      <c r="C181" s="11">
        <v>4.0091744469488386</v>
      </c>
      <c r="D181" s="11">
        <f>C181-B181</f>
        <v>-0.15600739053397916</v>
      </c>
      <c r="E181" s="11">
        <v>1.723348163780609</v>
      </c>
      <c r="F181" s="11">
        <f>SUM(D181:E181)</f>
        <v>1.5673407732466298</v>
      </c>
      <c r="G181" s="200">
        <f>IF(B181&gt;0,(1+(E181/B181))^(1/($C$6-$B$6))-1,0)</f>
        <v>2.3351573668057846E-2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1.5453277167477906</v>
      </c>
      <c r="C182" s="11">
        <v>1.6664818161213748</v>
      </c>
      <c r="D182" s="11">
        <f t="shared" ref="D182:D197" si="128">C182-B182</f>
        <v>0.12115409937358423</v>
      </c>
      <c r="E182" s="11">
        <v>0.73921282854944748</v>
      </c>
      <c r="F182" s="11">
        <f t="shared" ref="F182:F189" si="129">SUM(D182:E182)</f>
        <v>0.86036692792303171</v>
      </c>
      <c r="G182" s="200">
        <f t="shared" ref="G182:G184" si="130">IF(B182&gt;0,(1+(E182/B182))^(1/($C$6-$B$6))-1,0)</f>
        <v>2.6404510204063314E-2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2.7101887673751071</v>
      </c>
      <c r="C183" s="11">
        <v>3.3652648552788222</v>
      </c>
      <c r="D183" s="11">
        <f t="shared" si="128"/>
        <v>0.65507608790371519</v>
      </c>
      <c r="E183" s="11">
        <v>0.95898932747269783</v>
      </c>
      <c r="F183" s="11">
        <f t="shared" si="129"/>
        <v>1.6140654153764129</v>
      </c>
      <c r="G183" s="200">
        <f t="shared" si="130"/>
        <v>2.0401958286984323E-2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1.7730754510759679</v>
      </c>
      <c r="C184" s="11">
        <v>1.7220268536439431</v>
      </c>
      <c r="D184" s="11">
        <f t="shared" si="128"/>
        <v>-5.1048597432024723E-2</v>
      </c>
      <c r="E184" s="11">
        <v>1.0058215887595072</v>
      </c>
      <c r="F184" s="11">
        <f t="shared" si="129"/>
        <v>0.9547729913274825</v>
      </c>
      <c r="G184" s="200">
        <f t="shared" si="130"/>
        <v>3.0409093211053229E-2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0.56672421070644086</v>
      </c>
      <c r="C185" s="11">
        <v>0.51333254562058517</v>
      </c>
      <c r="D185" s="11">
        <f t="shared" si="128"/>
        <v>-5.3391665085855688E-2</v>
      </c>
      <c r="E185" s="11">
        <v>0.2276114620269305</v>
      </c>
      <c r="F185" s="11">
        <f t="shared" si="129"/>
        <v>0.17421979694107481</v>
      </c>
      <c r="G185" s="200">
        <f>IF(B185&gt;0,(1+(E185/B185))^(1/($C$6-$B$6))-1,0)</f>
        <v>2.2764126429718035E-2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2.7849112454059579</v>
      </c>
      <c r="C186" s="11">
        <v>3.2655674801768715</v>
      </c>
      <c r="D186" s="11">
        <f t="shared" si="128"/>
        <v>0.48065623477091357</v>
      </c>
      <c r="E186" s="11">
        <v>1.2894977412353648</v>
      </c>
      <c r="F186" s="11">
        <f t="shared" si="129"/>
        <v>1.7701539760062783</v>
      </c>
      <c r="G186" s="200">
        <f t="shared" ref="G186:G205" si="131">IF(B186&gt;0,(1+(E186/B186))^(1/($C$6-$B$6))-1,0)</f>
        <v>2.5691801487973231E-2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1.0423108782086987</v>
      </c>
      <c r="C187" s="11">
        <v>0.76168380204384045</v>
      </c>
      <c r="D187" s="11">
        <f t="shared" si="128"/>
        <v>-0.28062707616485827</v>
      </c>
      <c r="E187" s="11">
        <v>0.29681243700536297</v>
      </c>
      <c r="F187" s="11">
        <f t="shared" si="129"/>
        <v>1.6185360840504703E-2</v>
      </c>
      <c r="G187" s="200">
        <f t="shared" si="131"/>
        <v>1.6845302678214047E-2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1.2850824035788893</v>
      </c>
      <c r="C188" s="11">
        <v>2.3739341183842826</v>
      </c>
      <c r="D188" s="11">
        <f t="shared" si="128"/>
        <v>1.0888517148053933</v>
      </c>
      <c r="E188" s="11">
        <v>1.2424157811223142</v>
      </c>
      <c r="F188" s="11">
        <f t="shared" si="129"/>
        <v>2.3312674959277073</v>
      </c>
      <c r="G188" s="200">
        <f t="shared" si="131"/>
        <v>4.6125989602619155E-2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0.66256443348527683</v>
      </c>
      <c r="C189" s="11">
        <v>0.51653992657772763</v>
      </c>
      <c r="D189" s="11">
        <f t="shared" si="128"/>
        <v>-0.1460245069075492</v>
      </c>
      <c r="E189" s="11">
        <v>0.14178435862446781</v>
      </c>
      <c r="F189" s="11">
        <f t="shared" si="129"/>
        <v>-4.2401482830813908E-3</v>
      </c>
      <c r="G189" s="200">
        <f t="shared" si="131"/>
        <v>1.3011602692745816E-2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1.0968484778820418</v>
      </c>
      <c r="C190" s="11">
        <v>1.1049173933563379</v>
      </c>
      <c r="D190" s="11">
        <f t="shared" si="128"/>
        <v>8.0689154742961122E-3</v>
      </c>
      <c r="E190" s="11">
        <v>0.40729442093357271</v>
      </c>
      <c r="F190" s="11">
        <f t="shared" ref="F190:F191" si="132">SUM(D190:E190)</f>
        <v>0.41536333640786882</v>
      </c>
      <c r="G190" s="200">
        <f t="shared" si="131"/>
        <v>2.1275305388802401E-2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3.5529534957539552</v>
      </c>
      <c r="C191" s="11">
        <v>3.4999287416514351</v>
      </c>
      <c r="D191" s="11">
        <f t="shared" si="128"/>
        <v>-5.3024754102520166E-2</v>
      </c>
      <c r="E191" s="11">
        <v>1.471682610962582</v>
      </c>
      <c r="F191" s="11">
        <f t="shared" si="132"/>
        <v>1.4186578568600618</v>
      </c>
      <c r="G191" s="200">
        <f t="shared" si="131"/>
        <v>2.3373906749912354E-2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6.5131510410277746</v>
      </c>
      <c r="C192" s="11">
        <v>6.2664684580381609</v>
      </c>
      <c r="D192" s="11">
        <f t="shared" si="128"/>
        <v>-0.24668258298961376</v>
      </c>
      <c r="E192" s="11">
        <v>3.0381810831523866</v>
      </c>
      <c r="F192" s="11">
        <f t="shared" ref="F192:F195" si="133">SUM(D192:E192)</f>
        <v>2.7914985001627728</v>
      </c>
      <c r="G192" s="200">
        <f t="shared" si="131"/>
        <v>2.5852339334697216E-2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1.180661454811706</v>
      </c>
      <c r="C193" s="11">
        <v>0.35255790372463519</v>
      </c>
      <c r="D193" s="11">
        <f t="shared" si="128"/>
        <v>-0.8281035510870709</v>
      </c>
      <c r="E193" s="11">
        <v>0.42967673748963586</v>
      </c>
      <c r="F193" s="11">
        <f t="shared" si="133"/>
        <v>-0.39842681359743504</v>
      </c>
      <c r="G193" s="200">
        <f t="shared" si="131"/>
        <v>2.0906840735181564E-2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0.48050808585756066</v>
      </c>
      <c r="C194" s="11">
        <v>0.51017403620602242</v>
      </c>
      <c r="D194" s="11">
        <f t="shared" si="128"/>
        <v>2.9665950348461756E-2</v>
      </c>
      <c r="E194" s="11">
        <v>0.26511034934948241</v>
      </c>
      <c r="F194" s="11">
        <f t="shared" si="133"/>
        <v>0.29477629969794417</v>
      </c>
      <c r="G194" s="200">
        <f t="shared" si="131"/>
        <v>2.9724539204374567E-2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5.9604348911999949</v>
      </c>
      <c r="C195" s="11">
        <v>5.8111917214838806</v>
      </c>
      <c r="D195" s="11">
        <f t="shared" si="128"/>
        <v>-0.14924316971611429</v>
      </c>
      <c r="E195" s="11">
        <v>2.085355307928944</v>
      </c>
      <c r="F195" s="11">
        <f t="shared" si="133"/>
        <v>1.9361121382128297</v>
      </c>
      <c r="G195" s="200">
        <f t="shared" si="131"/>
        <v>2.0201717587948087E-2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3.7096783736472423</v>
      </c>
      <c r="C196" s="11">
        <v>3.2603651264064575</v>
      </c>
      <c r="D196" s="11">
        <f t="shared" si="128"/>
        <v>-0.44931324724078481</v>
      </c>
      <c r="E196" s="11">
        <v>1.3573178368951684</v>
      </c>
      <c r="F196" s="11">
        <f t="shared" ref="F196" si="134">SUM(D196:E196)</f>
        <v>0.90800458965438358</v>
      </c>
      <c r="G196" s="200">
        <f t="shared" si="131"/>
        <v>2.1004418200788022E-2</v>
      </c>
    </row>
    <row r="197" spans="1:14" x14ac:dyDescent="0.2">
      <c r="A197" t="str">
        <f t="shared" si="127"/>
        <v>54 Textiles, printing and other skilled trades</v>
      </c>
      <c r="B197" s="11">
        <v>1.2825002697140933</v>
      </c>
      <c r="C197" s="11">
        <v>1.5322579015737743</v>
      </c>
      <c r="D197" s="11">
        <f t="shared" si="128"/>
        <v>0.24975763185968103</v>
      </c>
      <c r="E197" s="11">
        <v>0.59431017164585298</v>
      </c>
      <c r="F197" s="11">
        <f t="shared" ref="F197" si="135">SUM(D197:E197)</f>
        <v>0.84406780350553401</v>
      </c>
      <c r="G197" s="200">
        <f t="shared" si="131"/>
        <v>2.5709071259214733E-2</v>
      </c>
    </row>
    <row r="198" spans="1:14" x14ac:dyDescent="0.2">
      <c r="A198" t="str">
        <f t="shared" si="127"/>
        <v>61 Caring personal service occupations</v>
      </c>
      <c r="B198" s="11">
        <v>9.4390237243744366</v>
      </c>
      <c r="C198" s="11">
        <v>10.658012093230267</v>
      </c>
      <c r="D198" s="11">
        <f>C198-B198</f>
        <v>1.2189883688558307</v>
      </c>
      <c r="E198" s="11">
        <v>5.6945715153162908</v>
      </c>
      <c r="F198" s="11">
        <f>SUM(D198:E198)</f>
        <v>6.9135598841721215</v>
      </c>
      <c r="G198" s="200">
        <f t="shared" si="131"/>
        <v>3.1971418202591417E-2</v>
      </c>
    </row>
    <row r="199" spans="1:14" x14ac:dyDescent="0.2">
      <c r="A199" t="str">
        <f t="shared" si="127"/>
        <v>62 Leisure, travel and related personal service occupations</v>
      </c>
      <c r="B199" s="11">
        <v>1.5666202124235398</v>
      </c>
      <c r="C199" s="11">
        <v>1.3985413662241184</v>
      </c>
      <c r="D199" s="11">
        <f t="shared" ref="D199:D205" si="136">C199-B199</f>
        <v>-0.16807884619942137</v>
      </c>
      <c r="E199" s="11">
        <v>0.65292842292034969</v>
      </c>
      <c r="F199" s="11">
        <f t="shared" ref="F199:F200" si="137">SUM(D199:E199)</f>
        <v>0.48484957672092832</v>
      </c>
      <c r="G199" s="200">
        <f t="shared" si="131"/>
        <v>2.3497366063523817E-2</v>
      </c>
    </row>
    <row r="200" spans="1:14" x14ac:dyDescent="0.2">
      <c r="A200" t="str">
        <f t="shared" si="127"/>
        <v>63 Community and civil enforcement occupations</v>
      </c>
      <c r="B200" s="11">
        <v>5.1418096736233716E-2</v>
      </c>
      <c r="C200" s="11">
        <v>4.0943429467950813E-2</v>
      </c>
      <c r="D200" s="11">
        <f t="shared" si="136"/>
        <v>-1.0474667268282903E-2</v>
      </c>
      <c r="E200" s="11">
        <v>1.4293708930473324E-2</v>
      </c>
      <c r="F200" s="11">
        <f t="shared" si="137"/>
        <v>3.819041662190421E-3</v>
      </c>
      <c r="G200" s="200">
        <f t="shared" si="131"/>
        <v>1.6486995760830014E-2</v>
      </c>
    </row>
    <row r="201" spans="1:14" x14ac:dyDescent="0.2">
      <c r="A201" t="str">
        <f t="shared" si="127"/>
        <v>71 Sales occupations</v>
      </c>
      <c r="B201" s="11">
        <v>4.5347041121596874</v>
      </c>
      <c r="C201" s="11">
        <v>4.7404460037275404</v>
      </c>
      <c r="D201" s="11">
        <f t="shared" si="136"/>
        <v>0.20574189156785305</v>
      </c>
      <c r="E201" s="11">
        <v>2.0522723219538692</v>
      </c>
      <c r="F201" s="11">
        <f t="shared" ref="F201:F202" si="138">SUM(D201:E201)</f>
        <v>2.2580142135217223</v>
      </c>
      <c r="G201" s="200">
        <f t="shared" si="131"/>
        <v>2.5201289247939185E-2</v>
      </c>
    </row>
    <row r="202" spans="1:14" x14ac:dyDescent="0.2">
      <c r="A202" t="str">
        <f t="shared" si="127"/>
        <v>72 Customer service occupations</v>
      </c>
      <c r="B202" s="11">
        <v>1.4296949434394541</v>
      </c>
      <c r="C202" s="11">
        <v>1.8940712517229314</v>
      </c>
      <c r="D202" s="11">
        <f t="shared" si="136"/>
        <v>0.46437630828347731</v>
      </c>
      <c r="E202" s="11">
        <v>0.70786284050130233</v>
      </c>
      <c r="F202" s="11">
        <f t="shared" si="138"/>
        <v>1.1722391487847796</v>
      </c>
      <c r="G202" s="200">
        <f t="shared" si="131"/>
        <v>2.7176241161654069E-2</v>
      </c>
    </row>
    <row r="203" spans="1:14" x14ac:dyDescent="0.2">
      <c r="A203" t="str">
        <f t="shared" si="127"/>
        <v>81 Process, plant and machine operatives</v>
      </c>
      <c r="B203" s="11">
        <v>2.5675879936723578</v>
      </c>
      <c r="C203" s="11">
        <v>3.4425947264374446</v>
      </c>
      <c r="D203" s="11">
        <f t="shared" si="136"/>
        <v>0.87500673276508678</v>
      </c>
      <c r="E203" s="11">
        <v>1.1861964503349658</v>
      </c>
      <c r="F203" s="11">
        <f t="shared" ref="F203:F204" si="139">SUM(D203:E203)</f>
        <v>2.0612031831000523</v>
      </c>
      <c r="G203" s="200">
        <f t="shared" si="131"/>
        <v>2.5643108518130342E-2</v>
      </c>
    </row>
    <row r="204" spans="1:14" x14ac:dyDescent="0.2">
      <c r="A204" t="str">
        <f t="shared" si="127"/>
        <v>82 Transport and mobile machine drivers and operatives</v>
      </c>
      <c r="B204" s="11">
        <v>2.8608601629002917</v>
      </c>
      <c r="C204" s="11">
        <v>4.1530648123266536</v>
      </c>
      <c r="D204" s="11">
        <f t="shared" si="136"/>
        <v>1.2922046494263619</v>
      </c>
      <c r="E204" s="11">
        <v>1.8538690085257861</v>
      </c>
      <c r="F204" s="11">
        <f t="shared" si="139"/>
        <v>3.1460736579521482</v>
      </c>
      <c r="G204" s="200">
        <f t="shared" si="131"/>
        <v>3.3865416252814251E-2</v>
      </c>
    </row>
    <row r="205" spans="1:14" x14ac:dyDescent="0.2">
      <c r="A205" t="str">
        <f t="shared" si="127"/>
        <v>91 Elementary trades and related occupations</v>
      </c>
      <c r="B205" s="11">
        <v>0.78384795927182171</v>
      </c>
      <c r="C205" s="11">
        <v>1.9852467815042305</v>
      </c>
      <c r="D205" s="11">
        <f t="shared" si="136"/>
        <v>1.2013988222324088</v>
      </c>
      <c r="E205" s="11">
        <v>0.68285765995368686</v>
      </c>
      <c r="F205" s="11">
        <f t="shared" ref="F205" si="140">SUM(D205:E205)</f>
        <v>1.8842564821860956</v>
      </c>
      <c r="G205" s="200">
        <f t="shared" si="131"/>
        <v>4.2655267405894204E-2</v>
      </c>
    </row>
    <row r="206" spans="1:14" x14ac:dyDescent="0.2">
      <c r="A206" t="str">
        <f t="shared" si="127"/>
        <v>92 Elementary administration and service occupations</v>
      </c>
      <c r="B206" s="11">
        <v>4.414954246763422</v>
      </c>
      <c r="C206" s="11">
        <v>3.6220617688867147</v>
      </c>
      <c r="D206" s="11">
        <f t="shared" ref="D206" si="141">C206-B206</f>
        <v>-0.79289247787670725</v>
      </c>
      <c r="E206" s="11">
        <v>1.8861131074838449</v>
      </c>
      <c r="F206" s="11">
        <f t="shared" ref="F206" si="142">SUM(D206:E206)</f>
        <v>1.0932206296071376</v>
      </c>
      <c r="G206" s="200">
        <f t="shared" ref="G206:G207" si="143">IF(B206&gt;0,(1+(E206/B206))^(1/($C$6-$B$6))-1,0)</f>
        <v>2.3998202555838732E-2</v>
      </c>
    </row>
    <row r="207" spans="1:14" x14ac:dyDescent="0.2">
      <c r="A207" t="str">
        <f t="shared" si="127"/>
        <v>All occupations</v>
      </c>
      <c r="B207" s="11">
        <f>SUM(B181:B206)</f>
        <v>67.960814485702556</v>
      </c>
      <c r="C207" s="11">
        <f t="shared" ref="C207:F207" si="144">SUM(C181:C206)</f>
        <v>72.466849360764826</v>
      </c>
      <c r="D207" s="11">
        <f t="shared" si="144"/>
        <v>4.506034875062281</v>
      </c>
      <c r="E207" s="11">
        <f t="shared" si="144"/>
        <v>32.005387242854894</v>
      </c>
      <c r="F207" s="11">
        <f t="shared" si="144"/>
        <v>36.511422117917178</v>
      </c>
      <c r="G207" s="200">
        <f t="shared" si="143"/>
        <v>2.6060512761213239E-2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3.2529173737611914</v>
      </c>
      <c r="C210" s="11">
        <v>2.5675733577627984</v>
      </c>
      <c r="D210" s="11">
        <f>C210-B210</f>
        <v>-0.68534401599839301</v>
      </c>
      <c r="E210" s="11">
        <v>1.3644898252509952</v>
      </c>
      <c r="F210" s="11">
        <f>SUM(D210:E210)</f>
        <v>0.67914580925260215</v>
      </c>
      <c r="G210" s="200">
        <f>IF(B210&gt;0,(1+(E210/B210))^(1/($C$6-$B$6))-1,0)</f>
        <v>2.3626867021373954E-2</v>
      </c>
    </row>
    <row r="211" spans="1:7" x14ac:dyDescent="0.2">
      <c r="A211" t="str">
        <f t="shared" si="146"/>
        <v>12 Other managers and proprietors</v>
      </c>
      <c r="B211" s="11">
        <v>1.7100780495392367</v>
      </c>
      <c r="C211" s="11">
        <v>1.7262898600371694</v>
      </c>
      <c r="D211" s="11">
        <f t="shared" ref="D211:D226" si="147">C211-B211</f>
        <v>1.6211810497932744E-2</v>
      </c>
      <c r="E211" s="11">
        <v>1.023091008754299</v>
      </c>
      <c r="F211" s="11">
        <f t="shared" ref="F211:F218" si="148">SUM(D211:E211)</f>
        <v>1.0393028192522318</v>
      </c>
      <c r="G211" s="200">
        <f t="shared" ref="G211:G213" si="149">IF(B211&gt;0,(1+(E211/B211))^(1/($C$6-$B$6))-1,0)</f>
        <v>3.1755289860122771E-2</v>
      </c>
    </row>
    <row r="212" spans="1:7" x14ac:dyDescent="0.2">
      <c r="A212" t="str">
        <f t="shared" si="146"/>
        <v>21 Science, research, engineering and technology professionals</v>
      </c>
      <c r="B212" s="11">
        <v>1.896995384193239</v>
      </c>
      <c r="C212" s="11">
        <v>2.0722170810642035</v>
      </c>
      <c r="D212" s="11">
        <f t="shared" si="147"/>
        <v>0.17522169687096456</v>
      </c>
      <c r="E212" s="11">
        <v>0.75076360910284545</v>
      </c>
      <c r="F212" s="11">
        <f t="shared" si="148"/>
        <v>0.92598530597381001</v>
      </c>
      <c r="G212" s="200">
        <f t="shared" si="149"/>
        <v>2.2478406906546455E-2</v>
      </c>
    </row>
    <row r="213" spans="1:7" x14ac:dyDescent="0.2">
      <c r="A213" t="str">
        <f t="shared" si="146"/>
        <v>22 Health professionals</v>
      </c>
      <c r="B213" s="11">
        <v>1.2671098212147949</v>
      </c>
      <c r="C213" s="11">
        <v>1.0351144280435818</v>
      </c>
      <c r="D213" s="11">
        <f t="shared" si="147"/>
        <v>-0.23199539317121309</v>
      </c>
      <c r="E213" s="11">
        <v>0.6278661122157031</v>
      </c>
      <c r="F213" s="11">
        <f t="shared" si="148"/>
        <v>0.39587071904449</v>
      </c>
      <c r="G213" s="200">
        <f t="shared" si="149"/>
        <v>2.7194367767040095E-2</v>
      </c>
    </row>
    <row r="214" spans="1:7" x14ac:dyDescent="0.2">
      <c r="A214" t="str">
        <f t="shared" si="146"/>
        <v>23 Teaching and other educational professionals</v>
      </c>
      <c r="B214" s="11">
        <v>0.45003189531883642</v>
      </c>
      <c r="C214" s="11">
        <v>0.30736452234552236</v>
      </c>
      <c r="D214" s="11">
        <f t="shared" si="147"/>
        <v>-0.14266737297331405</v>
      </c>
      <c r="E214" s="11">
        <v>0.19555133241017766</v>
      </c>
      <c r="F214" s="11">
        <f t="shared" si="148"/>
        <v>5.2883959436863609E-2</v>
      </c>
      <c r="G214" s="200">
        <f>IF(B214&gt;0,(1+(E214/B214))^(1/($C$6-$B$6))-1,0)</f>
        <v>2.4347384641743908E-2</v>
      </c>
    </row>
    <row r="215" spans="1:7" x14ac:dyDescent="0.2">
      <c r="A215" t="str">
        <f t="shared" si="146"/>
        <v>24 Business, media and public service professionals</v>
      </c>
      <c r="B215" s="11">
        <v>1.7856338964634462</v>
      </c>
      <c r="C215" s="11">
        <v>1.5842895255578062</v>
      </c>
      <c r="D215" s="11">
        <f t="shared" si="147"/>
        <v>-0.20134437090563995</v>
      </c>
      <c r="E215" s="11">
        <v>0.74912525968496491</v>
      </c>
      <c r="F215" s="11">
        <f t="shared" si="148"/>
        <v>0.54778088877932496</v>
      </c>
      <c r="G215" s="200">
        <f t="shared" ref="G215:G234" si="150">IF(B215&gt;0,(1+(E215/B215))^(1/($C$6-$B$6))-1,0)</f>
        <v>2.3629873811698454E-2</v>
      </c>
    </row>
    <row r="216" spans="1:7" x14ac:dyDescent="0.2">
      <c r="A216" t="str">
        <f t="shared" si="146"/>
        <v>31 Science, engineering and technology associate professionals</v>
      </c>
      <c r="B216" s="11">
        <v>0.89277180259162225</v>
      </c>
      <c r="C216" s="11">
        <v>0.83002014853800332</v>
      </c>
      <c r="D216" s="11">
        <f t="shared" si="147"/>
        <v>-6.2751654053618933E-2</v>
      </c>
      <c r="E216" s="11">
        <v>0.32519268102620913</v>
      </c>
      <c r="F216" s="11">
        <f t="shared" si="148"/>
        <v>0.2624410269725902</v>
      </c>
      <c r="G216" s="200">
        <f t="shared" si="150"/>
        <v>2.0922896481386788E-2</v>
      </c>
    </row>
    <row r="217" spans="1:7" x14ac:dyDescent="0.2">
      <c r="A217" t="str">
        <f t="shared" si="146"/>
        <v>32 Health and social care associate professionals</v>
      </c>
      <c r="B217" s="11">
        <v>0.91351094969372892</v>
      </c>
      <c r="C217" s="11">
        <v>1.2605800238263118</v>
      </c>
      <c r="D217" s="11">
        <f t="shared" si="147"/>
        <v>0.34706907413258292</v>
      </c>
      <c r="E217" s="11">
        <v>0.7497561802083359</v>
      </c>
      <c r="F217" s="11">
        <f t="shared" si="148"/>
        <v>1.0968252543409189</v>
      </c>
      <c r="G217" s="200">
        <f t="shared" si="150"/>
        <v>4.0758300288716853E-2</v>
      </c>
    </row>
    <row r="218" spans="1:7" x14ac:dyDescent="0.2">
      <c r="A218" t="str">
        <f t="shared" si="146"/>
        <v>33 Protective service occupations</v>
      </c>
      <c r="B218" s="11">
        <v>0.81690625841704223</v>
      </c>
      <c r="C218" s="11">
        <v>0.5659748705173504</v>
      </c>
      <c r="D218" s="11">
        <f t="shared" si="147"/>
        <v>-0.25093138789969183</v>
      </c>
      <c r="E218" s="11">
        <v>0.20376039887535868</v>
      </c>
      <c r="F218" s="11">
        <f t="shared" si="148"/>
        <v>-4.7170989024333143E-2</v>
      </c>
      <c r="G218" s="200">
        <f t="shared" si="150"/>
        <v>1.4956541435951154E-2</v>
      </c>
    </row>
    <row r="219" spans="1:7" x14ac:dyDescent="0.2">
      <c r="A219" t="str">
        <f t="shared" si="146"/>
        <v>34 Culture, media and sports occupations</v>
      </c>
      <c r="B219" s="11">
        <v>0.47796298264550097</v>
      </c>
      <c r="C219" s="11">
        <v>0.25529662028943589</v>
      </c>
      <c r="D219" s="11">
        <f t="shared" si="147"/>
        <v>-0.22266636235606507</v>
      </c>
      <c r="E219" s="11">
        <v>0.13496741697902642</v>
      </c>
      <c r="F219" s="11">
        <f t="shared" ref="F219:F220" si="151">SUM(D219:E219)</f>
        <v>-8.7698945377038651E-2</v>
      </c>
      <c r="G219" s="200">
        <f t="shared" si="150"/>
        <v>1.6719437937445569E-2</v>
      </c>
    </row>
    <row r="220" spans="1:7" x14ac:dyDescent="0.2">
      <c r="A220" t="str">
        <f t="shared" si="146"/>
        <v>35 Business and public service associate professionals</v>
      </c>
      <c r="B220" s="11">
        <v>2.7751005676362741</v>
      </c>
      <c r="C220" s="11">
        <v>2.3996941271377796</v>
      </c>
      <c r="D220" s="11">
        <f t="shared" si="147"/>
        <v>-0.37540644049849448</v>
      </c>
      <c r="E220" s="11">
        <v>1.0985971000519652</v>
      </c>
      <c r="F220" s="11">
        <f t="shared" si="151"/>
        <v>0.72319065955347073</v>
      </c>
      <c r="G220" s="200">
        <f t="shared" si="150"/>
        <v>2.2483871853257176E-2</v>
      </c>
    </row>
    <row r="221" spans="1:7" x14ac:dyDescent="0.2">
      <c r="A221" t="str">
        <f t="shared" si="146"/>
        <v>41 Administrative occupations</v>
      </c>
      <c r="B221" s="11">
        <v>7.2650395367747223</v>
      </c>
      <c r="C221" s="11">
        <v>5.7022207859591134</v>
      </c>
      <c r="D221" s="11">
        <f t="shared" si="147"/>
        <v>-1.5628187508156088</v>
      </c>
      <c r="E221" s="11">
        <v>3.1483396040418956</v>
      </c>
      <c r="F221" s="11">
        <f t="shared" ref="F221:F224" si="152">SUM(D221:E221)</f>
        <v>1.5855208532262868</v>
      </c>
      <c r="G221" s="200">
        <f t="shared" si="150"/>
        <v>2.4291526289203391E-2</v>
      </c>
    </row>
    <row r="222" spans="1:7" x14ac:dyDescent="0.2">
      <c r="A222" t="str">
        <f t="shared" si="146"/>
        <v>42 Secretarial and related occupations</v>
      </c>
      <c r="B222" s="11">
        <v>1.3580203124393351</v>
      </c>
      <c r="C222" s="11">
        <v>0.27811311935908484</v>
      </c>
      <c r="D222" s="11">
        <f t="shared" si="147"/>
        <v>-1.0799071930802502</v>
      </c>
      <c r="E222" s="11">
        <v>0.37821955861269535</v>
      </c>
      <c r="F222" s="11">
        <f t="shared" si="152"/>
        <v>-0.70168763446755489</v>
      </c>
      <c r="G222" s="200">
        <f t="shared" si="150"/>
        <v>1.6514467156600432E-2</v>
      </c>
    </row>
    <row r="223" spans="1:7" x14ac:dyDescent="0.2">
      <c r="A223" t="str">
        <f t="shared" si="146"/>
        <v>51 Skilled agricultural and related trades</v>
      </c>
      <c r="B223" s="11">
        <v>0.79911381562122341</v>
      </c>
      <c r="C223" s="11">
        <v>0.77475591705583235</v>
      </c>
      <c r="D223" s="11">
        <f t="shared" si="147"/>
        <v>-2.4357898565391056E-2</v>
      </c>
      <c r="E223" s="11">
        <v>0.46401142672805307</v>
      </c>
      <c r="F223" s="11">
        <f t="shared" si="152"/>
        <v>0.43965352816266201</v>
      </c>
      <c r="G223" s="200">
        <f t="shared" si="150"/>
        <v>3.0993320605159802E-2</v>
      </c>
    </row>
    <row r="224" spans="1:7" x14ac:dyDescent="0.2">
      <c r="A224" t="str">
        <f t="shared" si="146"/>
        <v>52 Skilled metal, electrical and electronic trades</v>
      </c>
      <c r="B224" s="11">
        <v>3.4823391875263754</v>
      </c>
      <c r="C224" s="11">
        <v>3.0975564522843544</v>
      </c>
      <c r="D224" s="11">
        <f t="shared" si="147"/>
        <v>-0.384782735242021</v>
      </c>
      <c r="E224" s="11">
        <v>1.2911197444635369</v>
      </c>
      <c r="F224" s="11">
        <f t="shared" si="152"/>
        <v>0.90633700922151594</v>
      </c>
      <c r="G224" s="200">
        <f t="shared" si="150"/>
        <v>2.1247033539043558E-2</v>
      </c>
    </row>
    <row r="225" spans="1:7" x14ac:dyDescent="0.2">
      <c r="A225" t="str">
        <f t="shared" si="146"/>
        <v>53 Skilled construction and building trades</v>
      </c>
      <c r="B225" s="11">
        <v>3.6383706239942559</v>
      </c>
      <c r="C225" s="11">
        <v>3.7395224321713272</v>
      </c>
      <c r="D225" s="11">
        <f t="shared" si="147"/>
        <v>0.10115180817707126</v>
      </c>
      <c r="E225" s="11">
        <v>1.7917435190885855</v>
      </c>
      <c r="F225" s="11">
        <f t="shared" ref="F225" si="153">SUM(D225:E225)</f>
        <v>1.8928953272656568</v>
      </c>
      <c r="G225" s="200">
        <f t="shared" si="150"/>
        <v>2.7054448854289648E-2</v>
      </c>
    </row>
    <row r="226" spans="1:7" x14ac:dyDescent="0.2">
      <c r="A226" t="str">
        <f t="shared" si="146"/>
        <v>54 Textiles, printing and other skilled trades</v>
      </c>
      <c r="B226" s="11">
        <v>1.4050865882022219</v>
      </c>
      <c r="C226" s="11">
        <v>1.4208505699862521</v>
      </c>
      <c r="D226" s="11">
        <f t="shared" si="147"/>
        <v>1.5763981784030268E-2</v>
      </c>
      <c r="E226" s="11">
        <v>0.58453140265375647</v>
      </c>
      <c r="F226" s="11">
        <f t="shared" ref="F226" si="154">SUM(D226:E226)</f>
        <v>0.60029538443778674</v>
      </c>
      <c r="G226" s="200">
        <f t="shared" si="150"/>
        <v>2.346055060961949E-2</v>
      </c>
    </row>
    <row r="227" spans="1:7" x14ac:dyDescent="0.2">
      <c r="A227" t="str">
        <f t="shared" si="146"/>
        <v>61 Caring personal service occupations</v>
      </c>
      <c r="B227" s="11">
        <v>6.6343537709590663</v>
      </c>
      <c r="C227" s="11">
        <v>5.4739200946100421</v>
      </c>
      <c r="D227" s="11">
        <f>C227-B227</f>
        <v>-1.1604336763490242</v>
      </c>
      <c r="E227" s="11">
        <v>3.2902892018851211</v>
      </c>
      <c r="F227" s="11">
        <f>SUM(D227:E227)</f>
        <v>2.1298555255360969</v>
      </c>
      <c r="G227" s="200">
        <f t="shared" si="150"/>
        <v>2.7214365702310728E-2</v>
      </c>
    </row>
    <row r="228" spans="1:7" x14ac:dyDescent="0.2">
      <c r="A228" t="str">
        <f t="shared" si="146"/>
        <v>62 Leisure, travel and related personal service occupations</v>
      </c>
      <c r="B228" s="11">
        <v>1.6449266029292471</v>
      </c>
      <c r="C228" s="11">
        <v>1.255871184343395</v>
      </c>
      <c r="D228" s="11">
        <f t="shared" ref="D228:D234" si="155">C228-B228</f>
        <v>-0.38905541858585213</v>
      </c>
      <c r="E228" s="11">
        <v>0.71744445592224149</v>
      </c>
      <c r="F228" s="11">
        <f t="shared" ref="F228:F229" si="156">SUM(D228:E228)</f>
        <v>0.32838903733638936</v>
      </c>
      <c r="G228" s="200">
        <f t="shared" si="150"/>
        <v>2.4424852623952775E-2</v>
      </c>
    </row>
    <row r="229" spans="1:7" x14ac:dyDescent="0.2">
      <c r="A229" t="str">
        <f t="shared" si="146"/>
        <v>63 Community and civil enforcement occupations</v>
      </c>
      <c r="B229" s="11">
        <v>8.0419363393225238E-2</v>
      </c>
      <c r="C229" s="11">
        <v>6.5447057379423634E-2</v>
      </c>
      <c r="D229" s="11">
        <f t="shared" si="155"/>
        <v>-1.4972306013801603E-2</v>
      </c>
      <c r="E229" s="11">
        <v>2.9929901492755064E-2</v>
      </c>
      <c r="F229" s="11">
        <f t="shared" si="156"/>
        <v>1.4957595478953461E-2</v>
      </c>
      <c r="G229" s="200">
        <f t="shared" si="150"/>
        <v>2.1317062768845263E-2</v>
      </c>
    </row>
    <row r="230" spans="1:7" x14ac:dyDescent="0.2">
      <c r="A230" t="str">
        <f t="shared" si="146"/>
        <v>71 Sales occupations</v>
      </c>
      <c r="B230" s="11">
        <v>4.3996451099886444</v>
      </c>
      <c r="C230" s="11">
        <v>3.9374337331606966</v>
      </c>
      <c r="D230" s="11">
        <f t="shared" si="155"/>
        <v>-0.46221137682794788</v>
      </c>
      <c r="E230" s="11">
        <v>2.0797853389359862</v>
      </c>
      <c r="F230" s="11">
        <f t="shared" ref="F230:F231" si="157">SUM(D230:E230)</f>
        <v>1.6175739621080383</v>
      </c>
      <c r="G230" s="200">
        <f t="shared" si="150"/>
        <v>2.6143139086321376E-2</v>
      </c>
    </row>
    <row r="231" spans="1:7" x14ac:dyDescent="0.2">
      <c r="A231" t="str">
        <f t="shared" si="146"/>
        <v>72 Customer service occupations</v>
      </c>
      <c r="B231" s="11">
        <v>1.3686168552959712</v>
      </c>
      <c r="C231" s="11">
        <v>1.4792101567958293</v>
      </c>
      <c r="D231" s="11">
        <f t="shared" si="155"/>
        <v>0.11059330149985813</v>
      </c>
      <c r="E231" s="11">
        <v>0.72531379937710005</v>
      </c>
      <c r="F231" s="11">
        <f t="shared" si="157"/>
        <v>0.83590710087695819</v>
      </c>
      <c r="G231" s="200">
        <f t="shared" si="150"/>
        <v>2.8755161963547993E-2</v>
      </c>
    </row>
    <row r="232" spans="1:7" x14ac:dyDescent="0.2">
      <c r="A232" t="str">
        <f t="shared" si="146"/>
        <v>81 Process, plant and machine operatives</v>
      </c>
      <c r="B232" s="11">
        <v>3.2498252631330637</v>
      </c>
      <c r="C232" s="11">
        <v>3.6704087729826411</v>
      </c>
      <c r="D232" s="11">
        <f t="shared" si="155"/>
        <v>0.42058350984957737</v>
      </c>
      <c r="E232" s="11">
        <v>1.5846140800414987</v>
      </c>
      <c r="F232" s="11">
        <f t="shared" ref="F232:F233" si="158">SUM(D232:E232)</f>
        <v>2.0051975898910763</v>
      </c>
      <c r="G232" s="200">
        <f t="shared" si="150"/>
        <v>2.6831241500111069E-2</v>
      </c>
    </row>
    <row r="233" spans="1:7" x14ac:dyDescent="0.2">
      <c r="A233" t="str">
        <f t="shared" si="146"/>
        <v>82 Transport and mobile machine drivers and operatives</v>
      </c>
      <c r="B233" s="11">
        <v>4.5246821908239578</v>
      </c>
      <c r="C233" s="11">
        <v>5.874664250939694</v>
      </c>
      <c r="D233" s="11">
        <f t="shared" si="155"/>
        <v>1.3499820601157362</v>
      </c>
      <c r="E233" s="11">
        <v>3.1712583911601779</v>
      </c>
      <c r="F233" s="11">
        <f t="shared" si="158"/>
        <v>4.5212404512759141</v>
      </c>
      <c r="G233" s="200">
        <f t="shared" si="150"/>
        <v>3.6044099627082993E-2</v>
      </c>
    </row>
    <row r="234" spans="1:7" x14ac:dyDescent="0.2">
      <c r="A234" t="str">
        <f t="shared" si="146"/>
        <v>91 Elementary trades and related occupations</v>
      </c>
      <c r="B234" s="11">
        <v>1.3510014586408579</v>
      </c>
      <c r="C234" s="11">
        <v>2.9639660756311015</v>
      </c>
      <c r="D234" s="11">
        <f t="shared" si="155"/>
        <v>1.6129646169902436</v>
      </c>
      <c r="E234" s="11">
        <v>1.1024366426236329</v>
      </c>
      <c r="F234" s="11">
        <f t="shared" ref="F234" si="159">SUM(D234:E234)</f>
        <v>2.7154012596138766</v>
      </c>
      <c r="G234" s="200">
        <f t="shared" si="150"/>
        <v>4.0577950663094775E-2</v>
      </c>
    </row>
    <row r="235" spans="1:7" x14ac:dyDescent="0.2">
      <c r="A235" t="str">
        <f t="shared" si="146"/>
        <v>92 Elementary administration and service occupations</v>
      </c>
      <c r="B235" s="11">
        <v>7.5244481274695953</v>
      </c>
      <c r="C235" s="11">
        <v>6.9159478055800969</v>
      </c>
      <c r="D235" s="11">
        <f t="shared" ref="D235" si="160">C235-B235</f>
        <v>-0.60850032188949843</v>
      </c>
      <c r="E235" s="11">
        <v>3.7362435402542369</v>
      </c>
      <c r="F235" s="11">
        <f t="shared" ref="F235" si="161">SUM(D235:E235)</f>
        <v>3.1277432183647385</v>
      </c>
      <c r="G235" s="200">
        <f t="shared" ref="G235:G236" si="162">IF(B235&gt;0,(1+(E235/B235))^(1/($C$6-$B$6))-1,0)</f>
        <v>2.7241826318954887E-2</v>
      </c>
    </row>
    <row r="236" spans="1:7" x14ac:dyDescent="0.2">
      <c r="A236" t="str">
        <f t="shared" si="146"/>
        <v>All occupations</v>
      </c>
      <c r="B236" s="11">
        <f>SUM(B210:B235)</f>
        <v>64.964907788666679</v>
      </c>
      <c r="C236" s="11">
        <f t="shared" ref="C236:F236" si="163">SUM(C210:C235)</f>
        <v>61.25430297335884</v>
      </c>
      <c r="D236" s="11">
        <f t="shared" si="163"/>
        <v>-3.7106048153078275</v>
      </c>
      <c r="E236" s="11">
        <f t="shared" si="163"/>
        <v>31.318441531841149</v>
      </c>
      <c r="F236" s="11">
        <f t="shared" si="163"/>
        <v>27.607836716533331</v>
      </c>
      <c r="G236" s="200">
        <f t="shared" si="162"/>
        <v>2.6576907817184914E-2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2.3599748842746644</v>
      </c>
      <c r="C239" s="11">
        <v>1.2981008482664385</v>
      </c>
      <c r="D239" s="11">
        <f>C239-B239</f>
        <v>-1.0618740360082259</v>
      </c>
      <c r="E239" s="11">
        <v>0.76175121946883362</v>
      </c>
      <c r="F239" s="11">
        <f>SUM(D239:E239)</f>
        <v>-0.30012281653939232</v>
      </c>
      <c r="G239" s="200">
        <f>IF(B239&gt;0,(1+(E239/B239))^(1/($C$6-$B$6))-1,0)</f>
        <v>1.8823986138589266E-2</v>
      </c>
    </row>
    <row r="240" spans="1:7" x14ac:dyDescent="0.2">
      <c r="A240" t="str">
        <f t="shared" si="165"/>
        <v>12 Other managers and proprietors</v>
      </c>
      <c r="B240" s="11">
        <v>1.1111128838168216</v>
      </c>
      <c r="C240" s="11">
        <v>0.71967089390788863</v>
      </c>
      <c r="D240" s="11">
        <f t="shared" ref="D240:D255" si="166">C240-B240</f>
        <v>-0.39144198990893297</v>
      </c>
      <c r="E240" s="11">
        <v>0.45178242912129762</v>
      </c>
      <c r="F240" s="11">
        <f t="shared" ref="F240:F247" si="167">SUM(D240:E240)</f>
        <v>6.0340439212364649E-2</v>
      </c>
      <c r="G240" s="200">
        <f t="shared" ref="G240:G242" si="168">IF(B240&gt;0,(1+(E240/B240))^(1/($C$6-$B$6))-1,0)</f>
        <v>2.3005841706475572E-2</v>
      </c>
    </row>
    <row r="241" spans="1:7" x14ac:dyDescent="0.2">
      <c r="A241" t="str">
        <f t="shared" si="165"/>
        <v>21 Science, research, engineering and technology professionals</v>
      </c>
      <c r="B241" s="11">
        <v>1.1348409079632411</v>
      </c>
      <c r="C241" s="11">
        <v>0.84808256433235885</v>
      </c>
      <c r="D241" s="11">
        <f t="shared" si="166"/>
        <v>-0.28675834363088226</v>
      </c>
      <c r="E241" s="11">
        <v>0.33330314537013278</v>
      </c>
      <c r="F241" s="11">
        <f t="shared" si="167"/>
        <v>4.6544801739250519E-2</v>
      </c>
      <c r="G241" s="200">
        <f t="shared" si="168"/>
        <v>1.7315307101017252E-2</v>
      </c>
    </row>
    <row r="242" spans="1:7" x14ac:dyDescent="0.2">
      <c r="A242" t="str">
        <f t="shared" si="165"/>
        <v>22 Health professionals</v>
      </c>
      <c r="B242" s="11">
        <v>0.61211509708426193</v>
      </c>
      <c r="C242" s="11">
        <v>0.24082523851656271</v>
      </c>
      <c r="D242" s="11">
        <f t="shared" si="166"/>
        <v>-0.37128985856769925</v>
      </c>
      <c r="E242" s="11">
        <v>0.18226709724016815</v>
      </c>
      <c r="F242" s="11">
        <f t="shared" si="167"/>
        <v>-0.1890227613275311</v>
      </c>
      <c r="G242" s="200">
        <f t="shared" si="168"/>
        <v>1.7528137079596773E-2</v>
      </c>
    </row>
    <row r="243" spans="1:7" x14ac:dyDescent="0.2">
      <c r="A243" t="str">
        <f t="shared" si="165"/>
        <v>23 Teaching and other educational professionals</v>
      </c>
      <c r="B243" s="11">
        <v>0.30211370376323055</v>
      </c>
      <c r="C243" s="11">
        <v>0.13390386053097456</v>
      </c>
      <c r="D243" s="11">
        <f t="shared" si="166"/>
        <v>-0.16820984323225599</v>
      </c>
      <c r="E243" s="11">
        <v>9.8519802065411388E-2</v>
      </c>
      <c r="F243" s="11">
        <f t="shared" si="167"/>
        <v>-6.9690041166844602E-2</v>
      </c>
      <c r="G243" s="200">
        <f>IF(B243&gt;0,(1+(E243/B243))^(1/($C$6-$B$6))-1,0)</f>
        <v>1.8994381670366156E-2</v>
      </c>
    </row>
    <row r="244" spans="1:7" x14ac:dyDescent="0.2">
      <c r="A244" t="str">
        <f t="shared" si="165"/>
        <v>24 Business, media and public service professionals</v>
      </c>
      <c r="B244" s="11">
        <v>1.0935935267789276</v>
      </c>
      <c r="C244" s="11">
        <v>0.58740192892252063</v>
      </c>
      <c r="D244" s="11">
        <f t="shared" si="166"/>
        <v>-0.50619159785640699</v>
      </c>
      <c r="E244" s="11">
        <v>0.33049804966123231</v>
      </c>
      <c r="F244" s="11">
        <f t="shared" si="167"/>
        <v>-0.17569354819517469</v>
      </c>
      <c r="G244" s="200">
        <f t="shared" ref="G244:G263" si="169">IF(B244&gt;0,(1+(E244/B244))^(1/($C$6-$B$6))-1,0)</f>
        <v>1.7760205164816245E-2</v>
      </c>
    </row>
    <row r="245" spans="1:7" x14ac:dyDescent="0.2">
      <c r="A245" t="str">
        <f t="shared" si="165"/>
        <v>31 Science, engineering and technology associate professionals</v>
      </c>
      <c r="B245" s="11">
        <v>0.70033949122538064</v>
      </c>
      <c r="C245" s="11">
        <v>0.43282569744076349</v>
      </c>
      <c r="D245" s="11">
        <f t="shared" si="166"/>
        <v>-0.26751379378461715</v>
      </c>
      <c r="E245" s="11">
        <v>0.1905531531201933</v>
      </c>
      <c r="F245" s="11">
        <f t="shared" si="167"/>
        <v>-7.6960640664423846E-2</v>
      </c>
      <c r="G245" s="200">
        <f>IF(B245&gt;0,(1+(E245/B245))^(1/($C$6-$B$6))-1,0)</f>
        <v>1.6173309766678745E-2</v>
      </c>
    </row>
    <row r="246" spans="1:7" x14ac:dyDescent="0.2">
      <c r="A246" t="str">
        <f t="shared" si="165"/>
        <v>32 Health and social care associate professionals</v>
      </c>
      <c r="B246" s="11">
        <v>0.29123543496382054</v>
      </c>
      <c r="C246" s="11">
        <v>0.20085265694487855</v>
      </c>
      <c r="D246" s="11">
        <f t="shared" si="166"/>
        <v>-9.0382778018941984E-2</v>
      </c>
      <c r="E246" s="11">
        <v>0.1337152191422423</v>
      </c>
      <c r="F246" s="11">
        <f t="shared" si="167"/>
        <v>4.3332441123300314E-2</v>
      </c>
      <c r="G246" s="200">
        <f t="shared" si="169"/>
        <v>2.5509337652200648E-2</v>
      </c>
    </row>
    <row r="247" spans="1:7" x14ac:dyDescent="0.2">
      <c r="A247" t="str">
        <f t="shared" si="165"/>
        <v>33 Protective service occupations</v>
      </c>
      <c r="B247" s="11">
        <v>0.45445727559466831</v>
      </c>
      <c r="C247" s="11">
        <v>0.23071256411969307</v>
      </c>
      <c r="D247" s="11">
        <f t="shared" si="166"/>
        <v>-0.22374471147497524</v>
      </c>
      <c r="E247" s="11">
        <v>0.10859509847766413</v>
      </c>
      <c r="F247" s="11">
        <f t="shared" si="167"/>
        <v>-0.11514961299731111</v>
      </c>
      <c r="G247" s="200">
        <f t="shared" si="169"/>
        <v>1.4387095153435059E-2</v>
      </c>
    </row>
    <row r="248" spans="1:7" x14ac:dyDescent="0.2">
      <c r="A248" t="str">
        <f t="shared" si="165"/>
        <v>34 Culture, media and sports occupations</v>
      </c>
      <c r="B248" s="11">
        <v>0.33474003302291583</v>
      </c>
      <c r="C248" s="11">
        <v>0.10238772783155821</v>
      </c>
      <c r="D248" s="11">
        <f t="shared" si="166"/>
        <v>-0.23235230519135763</v>
      </c>
      <c r="E248" s="11">
        <v>6.5658432001483844E-2</v>
      </c>
      <c r="F248" s="11">
        <f t="shared" ref="F248:F249" si="170">SUM(D248:E248)</f>
        <v>-0.16669387318987378</v>
      </c>
      <c r="G248" s="200">
        <f t="shared" si="169"/>
        <v>1.2011971431115986E-2</v>
      </c>
    </row>
    <row r="249" spans="1:7" x14ac:dyDescent="0.2">
      <c r="A249" t="str">
        <f t="shared" si="165"/>
        <v>35 Business and public service associate professionals</v>
      </c>
      <c r="B249" s="11">
        <v>1.6503483693820509</v>
      </c>
      <c r="C249" s="11">
        <v>0.83258812507532298</v>
      </c>
      <c r="D249" s="11">
        <f t="shared" si="166"/>
        <v>-0.81776024430672789</v>
      </c>
      <c r="E249" s="11">
        <v>0.44686364863222211</v>
      </c>
      <c r="F249" s="11">
        <f t="shared" si="170"/>
        <v>-0.37089659567450578</v>
      </c>
      <c r="G249" s="200">
        <f t="shared" si="169"/>
        <v>1.6103110014075384E-2</v>
      </c>
    </row>
    <row r="250" spans="1:7" x14ac:dyDescent="0.2">
      <c r="A250" t="str">
        <f t="shared" si="165"/>
        <v>41 Administrative occupations</v>
      </c>
      <c r="B250" s="11">
        <v>3.2246822080705053</v>
      </c>
      <c r="C250" s="11">
        <v>0.86936486245662825</v>
      </c>
      <c r="D250" s="11">
        <f t="shared" si="166"/>
        <v>-2.355317345613877</v>
      </c>
      <c r="E250" s="11">
        <v>0.75477989590691064</v>
      </c>
      <c r="F250" s="11">
        <f t="shared" ref="F250:F253" si="171">SUM(D250:E250)</f>
        <v>-1.6005374497069664</v>
      </c>
      <c r="G250" s="200">
        <f t="shared" si="169"/>
        <v>1.4119569655930198E-2</v>
      </c>
    </row>
    <row r="251" spans="1:7" x14ac:dyDescent="0.2">
      <c r="A251" t="str">
        <f t="shared" si="165"/>
        <v>42 Secretarial and related occupations</v>
      </c>
      <c r="B251" s="11">
        <v>1.1521758294661035</v>
      </c>
      <c r="C251" s="11">
        <v>0.18171437899305787</v>
      </c>
      <c r="D251" s="11">
        <f t="shared" si="166"/>
        <v>-0.97046145047304566</v>
      </c>
      <c r="E251" s="11">
        <v>0.27893272985489093</v>
      </c>
      <c r="F251" s="11">
        <f t="shared" si="171"/>
        <v>-0.69152872061815474</v>
      </c>
      <c r="G251" s="200">
        <f t="shared" si="169"/>
        <v>1.4558097048382956E-2</v>
      </c>
    </row>
    <row r="252" spans="1:7" x14ac:dyDescent="0.2">
      <c r="A252" t="str">
        <f t="shared" si="165"/>
        <v>51 Skilled agricultural and related trades</v>
      </c>
      <c r="B252" s="11">
        <v>0.68529005824628286</v>
      </c>
      <c r="C252" s="11">
        <v>0.66903872255199459</v>
      </c>
      <c r="D252" s="11">
        <f t="shared" si="166"/>
        <v>-1.6251335694288271E-2</v>
      </c>
      <c r="E252" s="11">
        <v>0.30568494343819619</v>
      </c>
      <c r="F252" s="11">
        <f t="shared" si="171"/>
        <v>0.28943360774390792</v>
      </c>
      <c r="G252" s="200">
        <f t="shared" si="169"/>
        <v>2.4894630529248785E-2</v>
      </c>
    </row>
    <row r="253" spans="1:7" x14ac:dyDescent="0.2">
      <c r="A253" t="str">
        <f t="shared" si="165"/>
        <v>52 Skilled metal, electrical and electronic trades</v>
      </c>
      <c r="B253" s="11">
        <v>1.7412173209884814</v>
      </c>
      <c r="C253" s="11">
        <v>0.76464056674231562</v>
      </c>
      <c r="D253" s="11">
        <f t="shared" si="166"/>
        <v>-0.97657675424616575</v>
      </c>
      <c r="E253" s="11">
        <v>0.43723169594537098</v>
      </c>
      <c r="F253" s="11">
        <f t="shared" si="171"/>
        <v>-0.53934505830079482</v>
      </c>
      <c r="G253" s="200">
        <f t="shared" si="169"/>
        <v>1.5047333780520811E-2</v>
      </c>
    </row>
    <row r="254" spans="1:7" x14ac:dyDescent="0.2">
      <c r="A254" t="str">
        <f t="shared" si="165"/>
        <v>53 Skilled construction and building trades</v>
      </c>
      <c r="B254" s="11">
        <v>1.7229606386628522</v>
      </c>
      <c r="C254" s="11">
        <v>1.0052693926307936</v>
      </c>
      <c r="D254" s="11">
        <f t="shared" si="166"/>
        <v>-0.71769124603205858</v>
      </c>
      <c r="E254" s="11">
        <v>0.52791345215520646</v>
      </c>
      <c r="F254" s="11">
        <f t="shared" ref="F254" si="172">SUM(D254:E254)</f>
        <v>-0.18977779387685212</v>
      </c>
      <c r="G254" s="200">
        <f t="shared" si="169"/>
        <v>1.7977993862214214E-2</v>
      </c>
    </row>
    <row r="255" spans="1:7" x14ac:dyDescent="0.2">
      <c r="A255" t="str">
        <f t="shared" si="165"/>
        <v>54 Textiles, printing and other skilled trades</v>
      </c>
      <c r="B255" s="11">
        <v>1.0706867061936207</v>
      </c>
      <c r="C255" s="11">
        <v>0.6255933651209834</v>
      </c>
      <c r="D255" s="11">
        <f t="shared" si="166"/>
        <v>-0.44509334107263732</v>
      </c>
      <c r="E255" s="11">
        <v>0.33421515509192573</v>
      </c>
      <c r="F255" s="11">
        <f t="shared" ref="F255" si="173">SUM(D255:E255)</f>
        <v>-0.11087818598071159</v>
      </c>
      <c r="G255" s="200">
        <f t="shared" si="169"/>
        <v>1.827614990690507E-2</v>
      </c>
    </row>
    <row r="256" spans="1:7" x14ac:dyDescent="0.2">
      <c r="A256" t="str">
        <f t="shared" si="165"/>
        <v>61 Caring personal service occupations</v>
      </c>
      <c r="B256" s="11">
        <v>0.95668015267279471</v>
      </c>
      <c r="C256" s="11">
        <v>0.50175525078468308</v>
      </c>
      <c r="D256" s="11">
        <f>C256-B256</f>
        <v>-0.45492490188811163</v>
      </c>
      <c r="E256" s="11">
        <v>0.22295022008490553</v>
      </c>
      <c r="F256" s="11">
        <f>SUM(D256:E256)</f>
        <v>-0.2319746818032061</v>
      </c>
      <c r="G256" s="200">
        <f t="shared" si="169"/>
        <v>1.40637981935543E-2</v>
      </c>
    </row>
    <row r="257" spans="1:7" x14ac:dyDescent="0.2">
      <c r="A257" t="str">
        <f t="shared" si="165"/>
        <v>62 Leisure, travel and related personal service occupations</v>
      </c>
      <c r="B257" s="11">
        <v>0.94247915510963953</v>
      </c>
      <c r="C257" s="11">
        <v>0.48955059956396735</v>
      </c>
      <c r="D257" s="11">
        <f t="shared" ref="D257:D263" si="174">C257-B257</f>
        <v>-0.45292855554567218</v>
      </c>
      <c r="E257" s="11">
        <v>0.30162735134909807</v>
      </c>
      <c r="F257" s="11">
        <f t="shared" ref="F257:F258" si="175">SUM(D257:E257)</f>
        <v>-0.15130120419657411</v>
      </c>
      <c r="G257" s="200">
        <f t="shared" si="169"/>
        <v>1.8682988807397383E-2</v>
      </c>
    </row>
    <row r="258" spans="1:7" x14ac:dyDescent="0.2">
      <c r="A258" t="str">
        <f t="shared" si="165"/>
        <v>63 Community and civil enforcement occupations</v>
      </c>
      <c r="B258" s="11">
        <v>6.5880810609554211E-2</v>
      </c>
      <c r="C258" s="11">
        <v>3.794920088422115E-2</v>
      </c>
      <c r="D258" s="11">
        <f t="shared" si="174"/>
        <v>-2.7931609725333061E-2</v>
      </c>
      <c r="E258" s="11">
        <v>1.8882902740377048E-2</v>
      </c>
      <c r="F258" s="11">
        <f t="shared" si="175"/>
        <v>-9.0487069849560127E-3</v>
      </c>
      <c r="G258" s="200">
        <f t="shared" si="169"/>
        <v>1.6943292104725005E-2</v>
      </c>
    </row>
    <row r="259" spans="1:7" x14ac:dyDescent="0.2">
      <c r="A259" t="str">
        <f t="shared" si="165"/>
        <v>71 Sales occupations</v>
      </c>
      <c r="B259" s="11">
        <v>2.7770623719657848</v>
      </c>
      <c r="C259" s="11">
        <v>0.97393749938275542</v>
      </c>
      <c r="D259" s="11">
        <f t="shared" si="174"/>
        <v>-1.8031248725830293</v>
      </c>
      <c r="E259" s="11">
        <v>0.69237725092698388</v>
      </c>
      <c r="F259" s="11">
        <f t="shared" ref="F259:F260" si="176">SUM(D259:E259)</f>
        <v>-1.1107476216560455</v>
      </c>
      <c r="G259" s="200">
        <f t="shared" si="169"/>
        <v>1.4950620319849506E-2</v>
      </c>
    </row>
    <row r="260" spans="1:7" x14ac:dyDescent="0.2">
      <c r="A260" t="str">
        <f t="shared" si="165"/>
        <v>72 Customer service occupations</v>
      </c>
      <c r="B260" s="11">
        <v>0.70562448213354401</v>
      </c>
      <c r="C260" s="11">
        <v>0.54267815706327771</v>
      </c>
      <c r="D260" s="11">
        <f t="shared" si="174"/>
        <v>-0.1629463250702663</v>
      </c>
      <c r="E260" s="11">
        <v>0.21268174424864419</v>
      </c>
      <c r="F260" s="11">
        <f t="shared" si="176"/>
        <v>4.9735419178377899E-2</v>
      </c>
      <c r="G260" s="200">
        <f t="shared" si="169"/>
        <v>1.771832050882538E-2</v>
      </c>
    </row>
    <row r="261" spans="1:7" x14ac:dyDescent="0.2">
      <c r="A261" t="str">
        <f t="shared" si="165"/>
        <v>81 Process, plant and machine operatives</v>
      </c>
      <c r="B261" s="11">
        <v>2.5881691079911007</v>
      </c>
      <c r="C261" s="11">
        <v>1.1507520511048741</v>
      </c>
      <c r="D261" s="11">
        <f t="shared" si="174"/>
        <v>-1.4374170568862266</v>
      </c>
      <c r="E261" s="11">
        <v>0.74310292734161776</v>
      </c>
      <c r="F261" s="11">
        <f t="shared" ref="F261:F262" si="177">SUM(D261:E261)</f>
        <v>-0.6943141295446088</v>
      </c>
      <c r="G261" s="200">
        <f t="shared" si="169"/>
        <v>1.696927011599314E-2</v>
      </c>
    </row>
    <row r="262" spans="1:7" x14ac:dyDescent="0.2">
      <c r="A262" t="str">
        <f t="shared" si="165"/>
        <v>82 Transport and mobile machine drivers and operatives</v>
      </c>
      <c r="B262" s="11">
        <v>3.7249840473512901</v>
      </c>
      <c r="C262" s="11">
        <v>2.5660311890324543</v>
      </c>
      <c r="D262" s="11">
        <f t="shared" si="174"/>
        <v>-1.1589528583188358</v>
      </c>
      <c r="E262" s="11">
        <v>1.4664941066516974</v>
      </c>
      <c r="F262" s="11">
        <f t="shared" si="177"/>
        <v>0.30754124833286167</v>
      </c>
      <c r="G262" s="200">
        <f t="shared" si="169"/>
        <v>2.2377086628174503E-2</v>
      </c>
    </row>
    <row r="263" spans="1:7" x14ac:dyDescent="0.2">
      <c r="A263" t="str">
        <f t="shared" si="165"/>
        <v>91 Elementary trades and related occupations</v>
      </c>
      <c r="B263" s="11">
        <v>1.7146088408408489</v>
      </c>
      <c r="C263" s="11">
        <v>2.2794884613473538</v>
      </c>
      <c r="D263" s="11">
        <f t="shared" si="174"/>
        <v>0.56487962050650498</v>
      </c>
      <c r="E263" s="11">
        <v>1.0878167534880205</v>
      </c>
      <c r="F263" s="11">
        <f t="shared" ref="F263" si="178">SUM(D263:E263)</f>
        <v>1.6526963739945255</v>
      </c>
      <c r="G263" s="200">
        <f t="shared" si="169"/>
        <v>3.3295652490961558E-2</v>
      </c>
    </row>
    <row r="264" spans="1:7" x14ac:dyDescent="0.2">
      <c r="A264" t="str">
        <f t="shared" si="165"/>
        <v>92 Elementary administration and service occupations</v>
      </c>
      <c r="B264" s="11">
        <v>6.177773508579766</v>
      </c>
      <c r="C264" s="11">
        <v>3.2394135315135588</v>
      </c>
      <c r="D264" s="11">
        <f t="shared" ref="D264" si="179">C264-B264</f>
        <v>-2.9383599770662072</v>
      </c>
      <c r="E264" s="11">
        <v>1.8810070669421892</v>
      </c>
      <c r="F264" s="11">
        <f>SUM(D264:E264)</f>
        <v>-1.057352910124018</v>
      </c>
      <c r="G264" s="200">
        <f t="shared" ref="G264:G265" si="180">IF(B264&gt;0,(1+(E264/B264))^(1/($C$6-$B$6))-1,0)</f>
        <v>1.787822373552661E-2</v>
      </c>
    </row>
    <row r="265" spans="1:7" x14ac:dyDescent="0.2">
      <c r="A265" t="str">
        <f t="shared" si="165"/>
        <v>All occupations</v>
      </c>
      <c r="B265" s="11">
        <f>SUM(B239:B264)</f>
        <v>39.295146846752147</v>
      </c>
      <c r="C265" s="11">
        <f t="shared" ref="C265:F265" si="181">SUM(C239:C264)</f>
        <v>21.524529335061882</v>
      </c>
      <c r="D265" s="11">
        <f t="shared" si="181"/>
        <v>-17.770617511690276</v>
      </c>
      <c r="E265" s="11">
        <f t="shared" si="181"/>
        <v>12.369205490466916</v>
      </c>
      <c r="F265" s="11">
        <f t="shared" si="181"/>
        <v>-5.401412021223357</v>
      </c>
      <c r="G265" s="200">
        <f t="shared" si="180"/>
        <v>1.8411914569846921E-2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0.75889274669623419</v>
      </c>
      <c r="C268" s="11">
        <v>0.39876740957948781</v>
      </c>
      <c r="D268" s="11">
        <f>C268-B268</f>
        <v>-0.36012533711674638</v>
      </c>
      <c r="E268" s="11">
        <v>0.16965569549356987</v>
      </c>
      <c r="F268" s="11">
        <f>SUM(D268:E268)</f>
        <v>-0.19046964162317651</v>
      </c>
      <c r="G268" s="200">
        <f>IF(B268&gt;0,(1+(E268/B268))^(1/($C$6-$B$6))-1,0)</f>
        <v>1.354167527402339E-2</v>
      </c>
    </row>
    <row r="269" spans="1:7" x14ac:dyDescent="0.2">
      <c r="A269" t="str">
        <f t="shared" si="183"/>
        <v>12 Other managers and proprietors</v>
      </c>
      <c r="B269" s="11">
        <v>0.5198529246875021</v>
      </c>
      <c r="C269" s="11">
        <v>0.25481016427907843</v>
      </c>
      <c r="D269" s="11">
        <f t="shared" ref="D269:D284" si="184">C269-B269</f>
        <v>-0.26504276040842367</v>
      </c>
      <c r="E269" s="11">
        <v>0.1320666734502742</v>
      </c>
      <c r="F269" s="11">
        <f t="shared" ref="F269:F276" si="185">SUM(D269:E269)</f>
        <v>-0.13297608695814947</v>
      </c>
      <c r="G269" s="200">
        <f t="shared" ref="G269:G271" si="186">IF(B269&gt;0,(1+(E269/B269))^(1/($C$6-$B$6))-1,0)</f>
        <v>1.5206141496852954E-2</v>
      </c>
    </row>
    <row r="270" spans="1:7" x14ac:dyDescent="0.2">
      <c r="A270" t="str">
        <f t="shared" si="183"/>
        <v>21 Science, research, engineering and technology professionals</v>
      </c>
      <c r="B270" s="11">
        <v>0.44939187101854661</v>
      </c>
      <c r="C270" s="11">
        <v>0.31726764037901095</v>
      </c>
      <c r="D270" s="11">
        <f t="shared" si="184"/>
        <v>-0.13212423063953566</v>
      </c>
      <c r="E270" s="11">
        <v>0.11708643600096799</v>
      </c>
      <c r="F270" s="11">
        <f t="shared" si="185"/>
        <v>-1.5037794638567664E-2</v>
      </c>
      <c r="G270" s="200">
        <f t="shared" si="186"/>
        <v>1.5555988434713397E-2</v>
      </c>
    </row>
    <row r="271" spans="1:7" x14ac:dyDescent="0.2">
      <c r="A271" t="str">
        <f t="shared" si="183"/>
        <v>22 Health professionals</v>
      </c>
      <c r="B271" s="11">
        <v>0.18574034308028406</v>
      </c>
      <c r="C271" s="11">
        <v>0.10259270459502504</v>
      </c>
      <c r="D271" s="11">
        <f t="shared" si="184"/>
        <v>-8.3147638485259023E-2</v>
      </c>
      <c r="E271" s="11">
        <v>5.3252197078400156E-2</v>
      </c>
      <c r="F271" s="11">
        <f t="shared" si="185"/>
        <v>-2.9895441406858868E-2</v>
      </c>
      <c r="G271" s="200">
        <f t="shared" si="186"/>
        <v>1.6947516647262573E-2</v>
      </c>
    </row>
    <row r="272" spans="1:7" x14ac:dyDescent="0.2">
      <c r="A272" t="str">
        <f t="shared" si="183"/>
        <v>23 Teaching and other educational professionals</v>
      </c>
      <c r="B272" s="11">
        <v>0.13056623679055712</v>
      </c>
      <c r="C272" s="11">
        <v>6.7301321197660052E-2</v>
      </c>
      <c r="D272" s="11">
        <f t="shared" si="184"/>
        <v>-6.326491559289707E-2</v>
      </c>
      <c r="E272" s="11">
        <v>3.8088049366673364E-2</v>
      </c>
      <c r="F272" s="11">
        <f t="shared" si="185"/>
        <v>-2.5176866226223706E-2</v>
      </c>
      <c r="G272" s="200">
        <f>IF(B272&gt;0,(1+(E272/B272))^(1/($C$6-$B$6))-1,0)</f>
        <v>1.7211121284548714E-2</v>
      </c>
    </row>
    <row r="273" spans="1:7" x14ac:dyDescent="0.2">
      <c r="A273" t="str">
        <f t="shared" si="183"/>
        <v>24 Business, media and public service professionals</v>
      </c>
      <c r="B273" s="11">
        <v>0.43334091008878128</v>
      </c>
      <c r="C273" s="11">
        <v>0.24119278695501625</v>
      </c>
      <c r="D273" s="11">
        <f t="shared" si="184"/>
        <v>-0.19214812313376503</v>
      </c>
      <c r="E273" s="11">
        <v>0.11166906300942769</v>
      </c>
      <c r="F273" s="11">
        <f t="shared" si="185"/>
        <v>-8.0479060124337337E-2</v>
      </c>
      <c r="G273" s="200">
        <f t="shared" ref="G273" si="187">IF(B273&gt;0,(1+(E273/B273))^(1/($C$6-$B$6))-1,0)</f>
        <v>1.5402707827808948E-2</v>
      </c>
    </row>
    <row r="274" spans="1:7" x14ac:dyDescent="0.2">
      <c r="A274" t="str">
        <f t="shared" si="183"/>
        <v>31 Science, engineering and technology associate professionals</v>
      </c>
      <c r="B274" s="11">
        <v>0.22109613054246327</v>
      </c>
      <c r="C274" s="11">
        <v>0.20522824477551438</v>
      </c>
      <c r="D274" s="11">
        <f t="shared" si="184"/>
        <v>-1.5867885766948892E-2</v>
      </c>
      <c r="E274" s="11">
        <v>7.4316456692591265E-2</v>
      </c>
      <c r="F274" s="11">
        <f t="shared" si="185"/>
        <v>5.8448570925642374E-2</v>
      </c>
      <c r="G274" s="200">
        <f>IF(B274&gt;0,(1+(E274/B274))^(1/($C$6-$B$6))-1,0)</f>
        <v>1.9506166481275011E-2</v>
      </c>
    </row>
    <row r="275" spans="1:7" x14ac:dyDescent="0.2">
      <c r="A275" t="str">
        <f t="shared" si="183"/>
        <v>32 Health and social care associate professionals</v>
      </c>
      <c r="B275" s="11">
        <v>7.9364005525543693E-2</v>
      </c>
      <c r="C275" s="11">
        <v>7.5747338467132844E-2</v>
      </c>
      <c r="D275" s="11">
        <f t="shared" si="184"/>
        <v>-3.6166670584108496E-3</v>
      </c>
      <c r="E275" s="11">
        <v>3.4062024801833228E-2</v>
      </c>
      <c r="F275" s="11">
        <f t="shared" si="185"/>
        <v>3.0445357743422378E-2</v>
      </c>
      <c r="G275" s="200">
        <f t="shared" ref="G275:G292" si="188">IF(B275&gt;0,(1+(E275/B275))^(1/($C$6-$B$6))-1,0)</f>
        <v>2.4092715482560756E-2</v>
      </c>
    </row>
    <row r="276" spans="1:7" x14ac:dyDescent="0.2">
      <c r="A276" t="str">
        <f t="shared" si="183"/>
        <v>33 Protective service occupations</v>
      </c>
      <c r="B276" s="11">
        <v>0.10016258515025553</v>
      </c>
      <c r="C276" s="11">
        <v>5.3368679093720728E-2</v>
      </c>
      <c r="D276" s="11">
        <f t="shared" si="184"/>
        <v>-4.6793906056534801E-2</v>
      </c>
      <c r="E276" s="11">
        <v>1.5426614285192028E-2</v>
      </c>
      <c r="F276" s="11">
        <f t="shared" si="185"/>
        <v>-3.1367291771342773E-2</v>
      </c>
      <c r="G276" s="200">
        <f t="shared" si="188"/>
        <v>9.5955989671321351E-3</v>
      </c>
    </row>
    <row r="277" spans="1:7" x14ac:dyDescent="0.2">
      <c r="A277" t="str">
        <f t="shared" si="183"/>
        <v>34 Culture, media and sports occupations</v>
      </c>
      <c r="B277" s="11">
        <v>0.20836568817477874</v>
      </c>
      <c r="C277" s="11">
        <v>0.10593196769842142</v>
      </c>
      <c r="D277" s="11">
        <f t="shared" si="184"/>
        <v>-0.10243372047635732</v>
      </c>
      <c r="E277" s="11">
        <v>4.7571034574761521E-2</v>
      </c>
      <c r="F277" s="11">
        <f t="shared" ref="F277:F278" si="189">SUM(D277:E277)</f>
        <v>-5.4862685901595799E-2</v>
      </c>
      <c r="G277" s="200">
        <f t="shared" si="188"/>
        <v>1.380343875299106E-2</v>
      </c>
    </row>
    <row r="278" spans="1:7" x14ac:dyDescent="0.2">
      <c r="A278" t="str">
        <f t="shared" si="183"/>
        <v>35 Business and public service associate professionals</v>
      </c>
      <c r="B278" s="11">
        <v>0.5917825595442735</v>
      </c>
      <c r="C278" s="11">
        <v>0.32692812407253602</v>
      </c>
      <c r="D278" s="11">
        <f t="shared" si="184"/>
        <v>-0.26485443547173748</v>
      </c>
      <c r="E278" s="11">
        <v>0.12747701581562179</v>
      </c>
      <c r="F278" s="11">
        <f t="shared" si="189"/>
        <v>-0.13737741965611569</v>
      </c>
      <c r="G278" s="200">
        <f t="shared" si="188"/>
        <v>1.3090476216723657E-2</v>
      </c>
    </row>
    <row r="279" spans="1:7" x14ac:dyDescent="0.2">
      <c r="A279" t="str">
        <f t="shared" si="183"/>
        <v>41 Administrative occupations</v>
      </c>
      <c r="B279" s="11">
        <v>1.3332726961373877</v>
      </c>
      <c r="C279" s="11">
        <v>0.65178235313751975</v>
      </c>
      <c r="D279" s="11">
        <f t="shared" si="184"/>
        <v>-0.68149034299986799</v>
      </c>
      <c r="E279" s="11">
        <v>0.29104336434960831</v>
      </c>
      <c r="F279" s="11">
        <f t="shared" ref="F279:F282" si="190">SUM(D279:E279)</f>
        <v>-0.39044697865025968</v>
      </c>
      <c r="G279" s="200">
        <f t="shared" si="188"/>
        <v>1.3250368141848767E-2</v>
      </c>
    </row>
    <row r="280" spans="1:7" x14ac:dyDescent="0.2">
      <c r="A280" t="str">
        <f t="shared" si="183"/>
        <v>42 Secretarial and related occupations</v>
      </c>
      <c r="B280" s="11">
        <v>0.47274936439592036</v>
      </c>
      <c r="C280" s="11">
        <v>0.29445471050169353</v>
      </c>
      <c r="D280" s="11">
        <f t="shared" si="184"/>
        <v>-0.17829465389422683</v>
      </c>
      <c r="E280" s="11">
        <v>0.14962377943594898</v>
      </c>
      <c r="F280" s="11">
        <f t="shared" si="190"/>
        <v>-2.8670874458277845E-2</v>
      </c>
      <c r="G280" s="200">
        <f t="shared" si="188"/>
        <v>1.8500686417407985E-2</v>
      </c>
    </row>
    <row r="281" spans="1:7" x14ac:dyDescent="0.2">
      <c r="A281" t="str">
        <f t="shared" si="183"/>
        <v>51 Skilled agricultural and related trades</v>
      </c>
      <c r="B281" s="11">
        <v>0.60274646934207832</v>
      </c>
      <c r="C281" s="11">
        <v>0.19692012224490571</v>
      </c>
      <c r="D281" s="11">
        <f t="shared" si="184"/>
        <v>-0.40582634709717258</v>
      </c>
      <c r="E281" s="11">
        <v>0.13618715419803978</v>
      </c>
      <c r="F281" s="11">
        <f t="shared" si="190"/>
        <v>-0.2696391928991328</v>
      </c>
      <c r="G281" s="200">
        <f t="shared" si="188"/>
        <v>1.367339998674022E-2</v>
      </c>
    </row>
    <row r="282" spans="1:7" x14ac:dyDescent="0.2">
      <c r="A282" t="str">
        <f t="shared" si="183"/>
        <v>52 Skilled metal, electrical and electronic trades</v>
      </c>
      <c r="B282" s="11">
        <v>0.8638689706979904</v>
      </c>
      <c r="C282" s="11">
        <v>0.30481525495137657</v>
      </c>
      <c r="D282" s="11">
        <f t="shared" si="184"/>
        <v>-0.55905371574661378</v>
      </c>
      <c r="E282" s="11">
        <v>0.16489461551200474</v>
      </c>
      <c r="F282" s="11">
        <f t="shared" si="190"/>
        <v>-0.39415910023460904</v>
      </c>
      <c r="G282" s="200">
        <f t="shared" si="188"/>
        <v>1.1714203825589742E-2</v>
      </c>
    </row>
    <row r="283" spans="1:7" x14ac:dyDescent="0.2">
      <c r="A283" t="str">
        <f t="shared" si="183"/>
        <v>53 Skilled construction and building trades</v>
      </c>
      <c r="B283" s="11">
        <v>1.282929651712738</v>
      </c>
      <c r="C283" s="11">
        <v>0.1120196563870357</v>
      </c>
      <c r="D283" s="11">
        <f t="shared" si="184"/>
        <v>-1.1709099953257023</v>
      </c>
      <c r="E283" s="11">
        <v>0.15369532192014648</v>
      </c>
      <c r="F283" s="11">
        <f t="shared" ref="F283" si="191">SUM(D283:E283)</f>
        <v>-1.0172146734055558</v>
      </c>
      <c r="G283" s="200">
        <f t="shared" si="188"/>
        <v>7.5718788720726682E-3</v>
      </c>
    </row>
    <row r="284" spans="1:7" x14ac:dyDescent="0.2">
      <c r="A284" t="str">
        <f t="shared" si="183"/>
        <v>54 Textiles, printing and other skilled trades</v>
      </c>
      <c r="B284" s="11">
        <v>0.77127912884864802</v>
      </c>
      <c r="C284" s="11">
        <v>0.30293819899618507</v>
      </c>
      <c r="D284" s="11">
        <f t="shared" si="184"/>
        <v>-0.46834092985246295</v>
      </c>
      <c r="E284" s="11">
        <v>0.14321312369328357</v>
      </c>
      <c r="F284" s="11">
        <f t="shared" ref="F284" si="192">SUM(D284:E284)</f>
        <v>-0.32512780615917936</v>
      </c>
      <c r="G284" s="200">
        <f t="shared" si="188"/>
        <v>1.1419284761697401E-2</v>
      </c>
    </row>
    <row r="285" spans="1:7" x14ac:dyDescent="0.2">
      <c r="A285" t="str">
        <f t="shared" si="183"/>
        <v>61 Caring personal service occupations</v>
      </c>
      <c r="B285" s="11">
        <v>0.36516894231836516</v>
      </c>
      <c r="C285" s="11">
        <v>0.20935680019044992</v>
      </c>
      <c r="D285" s="11">
        <f>C285-B285</f>
        <v>-0.15581214212791525</v>
      </c>
      <c r="E285" s="11">
        <v>8.0462800975679732E-2</v>
      </c>
      <c r="F285" s="11">
        <f>SUM(D285:E285)</f>
        <v>-7.5349341152235516E-2</v>
      </c>
      <c r="G285" s="200">
        <f t="shared" si="188"/>
        <v>1.3364032384154179E-2</v>
      </c>
    </row>
    <row r="286" spans="1:7" x14ac:dyDescent="0.2">
      <c r="A286" t="str">
        <f t="shared" si="183"/>
        <v>62 Leisure, travel and related personal service occupations</v>
      </c>
      <c r="B286" s="11">
        <v>0.51804411223078362</v>
      </c>
      <c r="C286" s="11">
        <v>0.15693595417897072</v>
      </c>
      <c r="D286" s="11">
        <f t="shared" ref="D286:D292" si="193">C286-B286</f>
        <v>-0.3611081580518129</v>
      </c>
      <c r="E286" s="11">
        <v>8.2985675914027349E-2</v>
      </c>
      <c r="F286" s="11">
        <f t="shared" ref="F286:F287" si="194">SUM(D286:E286)</f>
        <v>-0.27812248213778556</v>
      </c>
      <c r="G286" s="200">
        <f t="shared" si="188"/>
        <v>9.9548295970584011E-3</v>
      </c>
    </row>
    <row r="287" spans="1:7" x14ac:dyDescent="0.2">
      <c r="A287" t="str">
        <f t="shared" si="183"/>
        <v>63 Community and civil enforcement occupations</v>
      </c>
      <c r="B287" s="11">
        <v>2.8502482813839311E-2</v>
      </c>
      <c r="C287" s="11">
        <v>4.7406861261593252E-3</v>
      </c>
      <c r="D287" s="11">
        <f t="shared" si="193"/>
        <v>-2.3761796687679984E-2</v>
      </c>
      <c r="E287" s="11">
        <v>2.5445448058608036E-3</v>
      </c>
      <c r="F287" s="11">
        <f t="shared" si="194"/>
        <v>-2.121725188181918E-2</v>
      </c>
      <c r="G287" s="200">
        <f t="shared" si="188"/>
        <v>5.7170721158323889E-3</v>
      </c>
    </row>
    <row r="288" spans="1:7" x14ac:dyDescent="0.2">
      <c r="A288" t="str">
        <f t="shared" si="183"/>
        <v>71 Sales occupations</v>
      </c>
      <c r="B288" s="11">
        <v>1.7048189673483527</v>
      </c>
      <c r="C288" s="11">
        <v>0.49015264101080064</v>
      </c>
      <c r="D288" s="11">
        <f t="shared" si="193"/>
        <v>-1.2146663263375521</v>
      </c>
      <c r="E288" s="11">
        <v>0.23739105639618815</v>
      </c>
      <c r="F288" s="11">
        <f t="shared" ref="F288:F289" si="195">SUM(D288:E288)</f>
        <v>-0.97727526994136393</v>
      </c>
      <c r="G288" s="200">
        <f t="shared" si="188"/>
        <v>8.729050199658861E-3</v>
      </c>
    </row>
    <row r="289" spans="1:7" x14ac:dyDescent="0.2">
      <c r="A289" t="str">
        <f t="shared" si="183"/>
        <v>72 Customer service occupations</v>
      </c>
      <c r="B289" s="11">
        <v>0.39005146842523969</v>
      </c>
      <c r="C289" s="11">
        <v>0.31502233608691538</v>
      </c>
      <c r="D289" s="11">
        <f t="shared" si="193"/>
        <v>-7.5029132338324311E-2</v>
      </c>
      <c r="E289" s="11">
        <v>0.1142898556925348</v>
      </c>
      <c r="F289" s="11">
        <f t="shared" si="195"/>
        <v>3.9260723354210492E-2</v>
      </c>
      <c r="G289" s="200">
        <f t="shared" si="188"/>
        <v>1.7279226013301008E-2</v>
      </c>
    </row>
    <row r="290" spans="1:7" x14ac:dyDescent="0.2">
      <c r="A290" t="str">
        <f t="shared" si="183"/>
        <v>81 Process, plant and machine operatives</v>
      </c>
      <c r="B290" s="11">
        <v>1.4854296981541313</v>
      </c>
      <c r="C290" s="11">
        <v>0.20728095815564085</v>
      </c>
      <c r="D290" s="11">
        <f t="shared" si="193"/>
        <v>-1.2781487399984903</v>
      </c>
      <c r="E290" s="11">
        <v>0.13609974882346523</v>
      </c>
      <c r="F290" s="11">
        <f t="shared" ref="F290:F291" si="196">SUM(D290:E290)</f>
        <v>-1.1420489911750251</v>
      </c>
      <c r="G290" s="200">
        <f t="shared" si="188"/>
        <v>5.8614928823079726E-3</v>
      </c>
    </row>
    <row r="291" spans="1:7" x14ac:dyDescent="0.2">
      <c r="A291" t="str">
        <f t="shared" si="183"/>
        <v>82 Transport and mobile machine drivers and operatives</v>
      </c>
      <c r="B291" s="11">
        <v>2.4669024690152201</v>
      </c>
      <c r="C291" s="11">
        <v>0.59923451116944404</v>
      </c>
      <c r="D291" s="11">
        <f t="shared" si="193"/>
        <v>-1.867667957845776</v>
      </c>
      <c r="E291" s="11">
        <v>0.5225529326993309</v>
      </c>
      <c r="F291" s="11">
        <f t="shared" si="196"/>
        <v>-1.3451150251464452</v>
      </c>
      <c r="G291" s="200">
        <f t="shared" si="188"/>
        <v>1.2890909110640836E-2</v>
      </c>
    </row>
    <row r="292" spans="1:7" x14ac:dyDescent="0.2">
      <c r="A292" t="str">
        <f t="shared" si="183"/>
        <v>91 Elementary trades and related occupations</v>
      </c>
      <c r="B292" s="11">
        <v>1.2601410537604658</v>
      </c>
      <c r="C292" s="11">
        <v>1.1915666711468624</v>
      </c>
      <c r="D292" s="11">
        <f t="shared" si="193"/>
        <v>-6.857438261360338E-2</v>
      </c>
      <c r="E292" s="11">
        <v>0.50832486555290324</v>
      </c>
      <c r="F292" s="11">
        <f t="shared" ref="F292" si="197">SUM(D292:E292)</f>
        <v>0.43975048293929986</v>
      </c>
      <c r="G292" s="200">
        <f t="shared" si="188"/>
        <v>2.2849731781828586E-2</v>
      </c>
    </row>
    <row r="293" spans="1:7" x14ac:dyDescent="0.2">
      <c r="A293" t="str">
        <f t="shared" si="183"/>
        <v>92 Elementary administration and service occupations</v>
      </c>
      <c r="B293" s="11">
        <v>3.6942299168964237</v>
      </c>
      <c r="C293" s="11">
        <v>1.0059425698896509</v>
      </c>
      <c r="D293" s="11">
        <f t="shared" ref="D293" si="198">C293-B293</f>
        <v>-2.6882873470067725</v>
      </c>
      <c r="E293" s="11">
        <v>0.53324676089625933</v>
      </c>
      <c r="F293" s="11">
        <f t="shared" ref="F293" si="199">SUM(D293:E293)</f>
        <v>-2.1550405861105131</v>
      </c>
      <c r="G293" s="200">
        <f t="shared" ref="G293:G294" si="200">IF(B293&gt;0,(1+(E293/B293))^(1/($C$6-$B$6))-1,0)</f>
        <v>9.0293989177148148E-3</v>
      </c>
    </row>
    <row r="294" spans="1:7" x14ac:dyDescent="0.2">
      <c r="A294" s="24" t="str">
        <f t="shared" si="183"/>
        <v>All occupations</v>
      </c>
      <c r="B294" s="34">
        <f>SUM(B268:B293)</f>
        <v>20.918691393396806</v>
      </c>
      <c r="C294" s="34">
        <f t="shared" ref="C294:F294" si="201">SUM(C268:C293)</f>
        <v>8.192299805266213</v>
      </c>
      <c r="D294" s="34">
        <f t="shared" si="201"/>
        <v>-12.726391588130589</v>
      </c>
      <c r="E294" s="34">
        <f t="shared" si="201"/>
        <v>4.177226861434594</v>
      </c>
      <c r="F294" s="34">
        <f t="shared" si="201"/>
        <v>-8.5491647266959934</v>
      </c>
      <c r="G294" s="234">
        <f t="shared" si="200"/>
        <v>1.2211433354384349E-2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Stoke-on-Trent and Staffordshire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0.52600776629234147</v>
      </c>
      <c r="Q7" s="11">
        <f>'Occ T1'!J16</f>
        <v>16.39184072984472</v>
      </c>
    </row>
    <row r="8" spans="1:17" x14ac:dyDescent="0.2">
      <c r="O8" t="str">
        <f>name!E11</f>
        <v>Process, plant and machine operatives</v>
      </c>
      <c r="P8" s="11">
        <f>'Occ T1'!H15</f>
        <v>0.94235895763176103</v>
      </c>
      <c r="Q8" s="11">
        <f>'Occ T1'!J15</f>
        <v>14.051597630083434</v>
      </c>
    </row>
    <row r="9" spans="1:17" x14ac:dyDescent="0.2">
      <c r="O9" t="str">
        <f>name!E10</f>
        <v>Sales and customer service occupations</v>
      </c>
      <c r="P9" s="11">
        <f>'Occ T1'!H14</f>
        <v>0.80103988092659151</v>
      </c>
      <c r="Q9" s="11">
        <f>'Occ T1'!J14</f>
        <v>11.742040841750413</v>
      </c>
    </row>
    <row r="10" spans="1:17" x14ac:dyDescent="0.2">
      <c r="O10" t="str">
        <f>name!E9</f>
        <v>Caring, leisure and other service occupations</v>
      </c>
      <c r="P10" s="11">
        <f>'Occ T1'!H13</f>
        <v>2.7897580209545225</v>
      </c>
      <c r="Q10" s="11">
        <f>'Occ T1'!J13</f>
        <v>21.841520133716493</v>
      </c>
    </row>
    <row r="11" spans="1:17" x14ac:dyDescent="0.2">
      <c r="O11" t="str">
        <f>name!E8</f>
        <v>Skilled trades occupations</v>
      </c>
      <c r="P11" s="11">
        <f>'Occ T1'!H12</f>
        <v>-2.976823153545002</v>
      </c>
      <c r="Q11" s="11">
        <f>'Occ T1'!J12</f>
        <v>11.005215926497328</v>
      </c>
    </row>
    <row r="12" spans="1:17" x14ac:dyDescent="0.2">
      <c r="O12" t="str">
        <f>name!E7</f>
        <v>Administrative and secretarial occupations</v>
      </c>
      <c r="P12" s="11">
        <f>'Occ T1'!H11</f>
        <v>-1.1392633218740613</v>
      </c>
      <c r="Q12" s="11">
        <f>'Occ T1'!J11</f>
        <v>17.839770015231963</v>
      </c>
    </row>
    <row r="13" spans="1:17" x14ac:dyDescent="0.2">
      <c r="O13" t="str">
        <f>name!E6</f>
        <v>Associate professional occupations</v>
      </c>
      <c r="P13" s="11">
        <f>'Occ T1'!H10</f>
        <v>7.7106730998056747</v>
      </c>
      <c r="Q13" s="11">
        <f>'Occ T1'!J10</f>
        <v>29.324123428744969</v>
      </c>
    </row>
    <row r="14" spans="1:17" x14ac:dyDescent="0.2">
      <c r="O14" t="str">
        <f>name!E5</f>
        <v>Professional occupations</v>
      </c>
      <c r="P14" s="11">
        <f>'Occ T1'!H9</f>
        <v>12.633631154194148</v>
      </c>
      <c r="Q14" s="11">
        <f>'Occ T1'!J9</f>
        <v>47.346177030549626</v>
      </c>
    </row>
    <row r="15" spans="1:17" x14ac:dyDescent="0.2">
      <c r="O15" t="str">
        <f>name!E4</f>
        <v>Managers, directors and senior officials</v>
      </c>
      <c r="P15" s="11">
        <f>'Occ T1'!H8</f>
        <v>1.6546175956139706</v>
      </c>
      <c r="Q15" s="11">
        <f>'Occ T1'!J8</f>
        <v>17.964416830726591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Stoke-on-Trent and Staffordshire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1.409995877523329E-3</v>
      </c>
      <c r="Q37" s="11">
        <f>'Occ T2'!J8</f>
        <v>10.757571480073493</v>
      </c>
    </row>
    <row r="38" spans="1:17" x14ac:dyDescent="0.2">
      <c r="O38" s="10" t="str">
        <f>name!D5</f>
        <v>12 Other managers and proprietors</v>
      </c>
      <c r="P38" s="11">
        <f>'Occ T2'!H9</f>
        <v>1.6532075997364455</v>
      </c>
      <c r="Q38" s="11">
        <f>'Occ T2'!J9</f>
        <v>7.2068453506530963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7.2646069703737375</v>
      </c>
      <c r="Q39" s="11">
        <f>'Occ T2'!J10</f>
        <v>15.794540912672579</v>
      </c>
    </row>
    <row r="40" spans="1:17" x14ac:dyDescent="0.2">
      <c r="O40" s="10" t="str">
        <f>name!D7</f>
        <v>22 Health professionals</v>
      </c>
      <c r="P40" s="11">
        <f>'Occ T2'!H11</f>
        <v>0.99522110941189723</v>
      </c>
      <c r="Q40" s="11">
        <f>'Occ T2'!J11</f>
        <v>10.417043091840831</v>
      </c>
    </row>
    <row r="41" spans="1:17" x14ac:dyDescent="0.2">
      <c r="O41" s="10" t="str">
        <f>name!D8</f>
        <v>23 Teaching and other educational professionals</v>
      </c>
      <c r="P41" s="11">
        <f>'Occ T2'!H12</f>
        <v>0.91511273184084096</v>
      </c>
      <c r="Q41" s="11">
        <f>'Occ T2'!J12</f>
        <v>7.9001413379266845</v>
      </c>
    </row>
    <row r="42" spans="1:17" x14ac:dyDescent="0.2">
      <c r="O42" s="10" t="str">
        <f>name!D9</f>
        <v>24 Business, media and public service professionals</v>
      </c>
      <c r="P42" s="11">
        <f>'Occ T2'!H13</f>
        <v>3.458690342567678</v>
      </c>
      <c r="Q42" s="11">
        <f>'Occ T2'!J13</f>
        <v>13.234451688109537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-1.765731892876321E-2</v>
      </c>
      <c r="Q43" s="11">
        <f>'Occ T2'!J14</f>
        <v>2.2441300470874941</v>
      </c>
    </row>
    <row r="44" spans="1:17" x14ac:dyDescent="0.2">
      <c r="O44" s="10" t="str">
        <f>name!D11</f>
        <v>32 Health and social care associate professionals</v>
      </c>
      <c r="P44" s="11">
        <f>'Occ T2'!H15</f>
        <v>6.5332172909908808</v>
      </c>
      <c r="Q44" s="11">
        <f>'Occ T2'!J15</f>
        <v>13.446819379210304</v>
      </c>
    </row>
    <row r="45" spans="1:17" x14ac:dyDescent="0.2">
      <c r="O45" s="10" t="str">
        <f>name!D12</f>
        <v>33 Protective service occupations</v>
      </c>
      <c r="P45" s="11">
        <f>'Occ T2'!H16</f>
        <v>-0.18552675151704578</v>
      </c>
      <c r="Q45" s="11">
        <f>'Occ T2'!J16</f>
        <v>0.92907520908725805</v>
      </c>
    </row>
    <row r="46" spans="1:17" x14ac:dyDescent="0.2">
      <c r="O46" s="10" t="str">
        <f>name!D13</f>
        <v>34 Culture, media and sports occupations</v>
      </c>
      <c r="P46" s="11">
        <f>'Occ T2'!H17</f>
        <v>-5.3307435411530157E-2</v>
      </c>
      <c r="Q46" s="11">
        <f>'Occ T2'!J17</f>
        <v>2.5699760785156895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1.4339473146721353</v>
      </c>
      <c r="Q47" s="11">
        <f>'Occ T2'!J18</f>
        <v>10.134122714844228</v>
      </c>
    </row>
    <row r="48" spans="1:17" x14ac:dyDescent="0.2">
      <c r="O48" s="10" t="str">
        <f>name!D15</f>
        <v>41 Administrative occupations</v>
      </c>
      <c r="P48" s="11">
        <f>'Occ T2'!H19</f>
        <v>1.292491544927227</v>
      </c>
      <c r="Q48" s="11">
        <f>'Occ T2'!J19</f>
        <v>17.518967573477781</v>
      </c>
    </row>
    <row r="49" spans="15:17" x14ac:dyDescent="0.2">
      <c r="O49" s="10" t="str">
        <f>name!D16</f>
        <v>42 Secretarial and related occupations</v>
      </c>
      <c r="P49" s="11">
        <f>'Occ T2'!H20</f>
        <v>-2.4317548668012887</v>
      </c>
      <c r="Q49" s="11">
        <f>'Occ T2'!J20</f>
        <v>0.32080244175418038</v>
      </c>
    </row>
    <row r="50" spans="15:17" x14ac:dyDescent="0.2">
      <c r="O50" s="10" t="str">
        <f>name!D17</f>
        <v>51 Skilled agricultural and related trades</v>
      </c>
      <c r="P50" s="11">
        <f>'Occ T2'!H21</f>
        <v>0.13545299986726489</v>
      </c>
      <c r="Q50" s="11">
        <f>'Occ T2'!J21</f>
        <v>2.133680427333521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-1.1331465804938947</v>
      </c>
      <c r="Q51" s="11">
        <f>'Occ T2'!J22</f>
        <v>4.0622822665832912</v>
      </c>
    </row>
    <row r="52" spans="15:17" x14ac:dyDescent="0.2">
      <c r="O52" s="10" t="str">
        <f>name!D19</f>
        <v>53 Skilled construction and building trades</v>
      </c>
      <c r="P52" s="11">
        <f>'Occ T2'!H23</f>
        <v>-1.9209549330523554</v>
      </c>
      <c r="Q52" s="11">
        <f>'Occ T2'!J23</f>
        <v>2.501987988426265</v>
      </c>
    </row>
    <row r="53" spans="15:17" x14ac:dyDescent="0.2">
      <c r="O53" s="10" t="str">
        <f>name!D20</f>
        <v>54 Textiles, printing and other skilled trades</v>
      </c>
      <c r="P53" s="11">
        <f>'Occ T2'!H24</f>
        <v>-5.8174639866015454E-2</v>
      </c>
      <c r="Q53" s="11">
        <f>'Occ T2'!J24</f>
        <v>2.3072652441542543</v>
      </c>
    </row>
    <row r="54" spans="15:17" x14ac:dyDescent="0.2">
      <c r="O54" s="10" t="str">
        <f>name!D21</f>
        <v>61 Caring personal service occupations</v>
      </c>
      <c r="P54" s="11">
        <f>'Occ T2'!H25</f>
        <v>3.2062716248556917</v>
      </c>
      <c r="Q54" s="11">
        <f>'Occ T2'!J25</f>
        <v>18.983959648666257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-0.36892928261665059</v>
      </c>
      <c r="Q55" s="11">
        <f>'Occ T2'!J26</f>
        <v>2.7714426029061179</v>
      </c>
    </row>
    <row r="56" spans="15:17" x14ac:dyDescent="0.2">
      <c r="O56" s="10" t="str">
        <f>name!D23</f>
        <v>63 Community and civil enforcement occupations</v>
      </c>
      <c r="P56" s="11">
        <f>'Occ T2'!H27</f>
        <v>-4.7584321284520281E-2</v>
      </c>
      <c r="Q56" s="11">
        <f>'Occ T2'!J27</f>
        <v>8.6117882144113561E-2</v>
      </c>
    </row>
    <row r="57" spans="15:17" x14ac:dyDescent="0.2">
      <c r="O57" s="10" t="str">
        <f>name!D24</f>
        <v>71 Sales occupations</v>
      </c>
      <c r="P57" s="11">
        <f>'Occ T2'!H28</f>
        <v>-0.87582738487554934</v>
      </c>
      <c r="Q57" s="11">
        <f>'Occ T2'!J28</f>
        <v>7.000769595638233</v>
      </c>
    </row>
    <row r="58" spans="15:17" x14ac:dyDescent="0.2">
      <c r="O58" s="10" t="str">
        <f>name!D25</f>
        <v>72 Customer service occupations</v>
      </c>
      <c r="P58" s="11">
        <f>'Occ T2'!H29</f>
        <v>1.6768672658021426</v>
      </c>
      <c r="Q58" s="11">
        <f>'Occ T2'!J29</f>
        <v>4.7412712461121824</v>
      </c>
    </row>
    <row r="59" spans="15:17" x14ac:dyDescent="0.2">
      <c r="O59" s="10" t="str">
        <f>name!D26</f>
        <v>81 Process, plant and machine operatives</v>
      </c>
      <c r="P59" s="11">
        <f>'Occ T2'!H30</f>
        <v>-0.17822482361506431</v>
      </c>
      <c r="Q59" s="11">
        <f>'Occ T2'!J30</f>
        <v>4.3330786936830652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1.1205837812468253</v>
      </c>
      <c r="Q60" s="11">
        <f>'Occ T2'!J31</f>
        <v>9.7185189364003683</v>
      </c>
    </row>
    <row r="61" spans="15:17" x14ac:dyDescent="0.2">
      <c r="O61" s="10" t="str">
        <f>name!D28</f>
        <v>91 Elementary trades and related occupations</v>
      </c>
      <c r="P61" s="11">
        <f>'Occ T2'!H32</f>
        <v>5.2418763904466426</v>
      </c>
      <c r="Q61" s="11">
        <f>'Occ T2'!J32</f>
        <v>9.8018519569203946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-4.7158686241542966</v>
      </c>
      <c r="Q62" s="11">
        <f>'Occ T2'!J33</f>
        <v>6.5899887729243307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22.942000000000064</v>
      </c>
      <c r="Q64" s="11">
        <f>'Occ T2'!J35</f>
        <v>187.50670256714554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Stoke-on-Trent and Staffordshire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328.12799999999993</v>
      </c>
      <c r="C8" s="305">
        <f>SUM(C9:C17)</f>
        <v>339.34299999999996</v>
      </c>
      <c r="D8" s="305">
        <f>SUM(D9:D17)</f>
        <v>351.06999999999971</v>
      </c>
      <c r="E8" s="304"/>
      <c r="F8" s="305">
        <f>SUM(F9:F17)</f>
        <v>4.6744734271693034</v>
      </c>
      <c r="G8" s="305">
        <f>SUM(G9:G17)</f>
        <v>6.0625177061639457</v>
      </c>
      <c r="H8" s="305">
        <f>SUM(H9:H17)</f>
        <v>8.9219802454105697</v>
      </c>
      <c r="I8" s="304"/>
      <c r="J8" s="305">
        <f>SUM(J9:J17)</f>
        <v>31.968739394447272</v>
      </c>
      <c r="K8" s="305">
        <f>SUM(K9:K17)</f>
        <v>40.743660833433367</v>
      </c>
      <c r="L8" s="305">
        <f>SUM(L9:L17)</f>
        <v>59.874656964695156</v>
      </c>
      <c r="M8" s="304"/>
      <c r="N8" s="305">
        <f>SUM(N9:N17)</f>
        <v>61.770101774292172</v>
      </c>
      <c r="O8" s="305">
        <f>SUM(O9:O17)</f>
        <v>66.695634267723975</v>
      </c>
      <c r="P8" s="305">
        <f>SUM(P9:P17)</f>
        <v>77.214840109776404</v>
      </c>
      <c r="Q8" s="306"/>
      <c r="R8" s="305">
        <f>SUM(R9:R17)</f>
        <v>18.625928651136647</v>
      </c>
      <c r="S8" s="305">
        <f>SUM(S9:S17)</f>
        <v>18.296964585173821</v>
      </c>
      <c r="T8" s="305">
        <f>SUM(T9:T17)</f>
        <v>20.020208417661056</v>
      </c>
      <c r="U8" s="306"/>
      <c r="V8" s="305">
        <f>SUM(V9:V17)</f>
        <v>17.949196238436361</v>
      </c>
      <c r="W8" s="305">
        <f>SUM(W9:W17)</f>
        <v>18.820923114419212</v>
      </c>
      <c r="X8" s="305">
        <f>SUM(X9:X17)</f>
        <v>21.600332788004824</v>
      </c>
      <c r="Y8" s="306"/>
      <c r="Z8" s="305">
        <f>SUM(Z9:Z17)</f>
        <v>67.960814485702556</v>
      </c>
      <c r="AA8" s="305">
        <f>SUM(AA9:AA17)</f>
        <v>71.62055649176753</v>
      </c>
      <c r="AB8" s="305">
        <f>SUM(AB9:AB17)</f>
        <v>72.46684936076484</v>
      </c>
      <c r="AC8" s="306"/>
      <c r="AD8" s="305">
        <f>SUM(AD9:AD17)</f>
        <v>64.964907788666679</v>
      </c>
      <c r="AE8" s="305">
        <f>SUM(AE9:AE17)</f>
        <v>69.332909727400221</v>
      </c>
      <c r="AF8" s="305">
        <f>SUM(AF9:AF17)</f>
        <v>61.25430297335884</v>
      </c>
      <c r="AG8" s="306"/>
      <c r="AH8" s="305">
        <f>SUM(AH9:AH17)</f>
        <v>39.295146846752147</v>
      </c>
      <c r="AI8" s="305">
        <f>SUM(AI9:AI17)</f>
        <v>34.435310318223685</v>
      </c>
      <c r="AJ8" s="305">
        <f>SUM(AJ9:AJ17)</f>
        <v>21.524529335061878</v>
      </c>
      <c r="AK8" s="306"/>
      <c r="AL8" s="305">
        <f>SUM(AL9:AL17)</f>
        <v>20.918691393396802</v>
      </c>
      <c r="AM8" s="305">
        <f>SUM(AM9:AM17)</f>
        <v>13.334522955694247</v>
      </c>
      <c r="AN8" s="305">
        <f>SUM(AN9:AN17)</f>
        <v>8.1922998052662148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31.217066888034459</v>
      </c>
      <c r="C9" s="304">
        <f t="shared" ref="B9:D17" si="0">SUM(C21,C33,C51,C63,C75,C93)</f>
        <v>29.660533834863152</v>
      </c>
      <c r="D9" s="304">
        <f t="shared" si="0"/>
        <v>32.871684483648501</v>
      </c>
      <c r="E9" s="304"/>
      <c r="F9" s="304">
        <f t="shared" ref="F9:H17" si="1">SUM(F21,F33,F51,F63,F75,F93)</f>
        <v>0.36072624133389264</v>
      </c>
      <c r="G9" s="304">
        <f t="shared" si="1"/>
        <v>0.44264679468660195</v>
      </c>
      <c r="H9" s="304">
        <f t="shared" si="1"/>
        <v>0.71018517251877644</v>
      </c>
      <c r="I9" s="304"/>
      <c r="J9" s="304">
        <f t="shared" ref="J9:L17" si="2">SUM(J21,J33,J51,J63,J75,J93)</f>
        <v>3.4285930704620213</v>
      </c>
      <c r="K9" s="304">
        <f t="shared" si="2"/>
        <v>4.0384409648427724</v>
      </c>
      <c r="L9" s="304">
        <f t="shared" si="2"/>
        <v>6.2580748385071061</v>
      </c>
      <c r="M9" s="304"/>
      <c r="N9" s="304">
        <f t="shared" ref="N9:P17" si="3">SUM(N21,N33,N51,N63,N75,N93)</f>
        <v>7.8872704312283028</v>
      </c>
      <c r="O9" s="304">
        <f t="shared" si="3"/>
        <v>7.6960932873473453</v>
      </c>
      <c r="P9" s="304">
        <f t="shared" si="3"/>
        <v>9.0107325245168148</v>
      </c>
      <c r="Q9" s="306"/>
      <c r="R9" s="304">
        <f t="shared" ref="R9:T9" si="4">SUM(R21,R33,R51,R63,R75,R93)</f>
        <v>1.8243739066120037</v>
      </c>
      <c r="S9" s="304">
        <f t="shared" si="4"/>
        <v>1.6865030871333679</v>
      </c>
      <c r="T9" s="304">
        <f t="shared" si="4"/>
        <v>1.9260311381486326</v>
      </c>
      <c r="U9" s="306"/>
      <c r="V9" s="304">
        <f t="shared" ref="V9:X9" si="5">SUM(V21,V33,V51,V63,V75,V93)</f>
        <v>2.2927648213919749</v>
      </c>
      <c r="W9" s="304">
        <f t="shared" si="5"/>
        <v>2.1077268673222016</v>
      </c>
      <c r="X9" s="304">
        <f t="shared" si="5"/>
        <v>2.3257920130541057</v>
      </c>
      <c r="Y9" s="306"/>
      <c r="Z9" s="304">
        <f t="shared" ref="Z9:AB9" si="6">SUM(Z21,Z33,Z51,Z63,Z75,Z93)</f>
        <v>5.7105095542306081</v>
      </c>
      <c r="AA9" s="304">
        <f t="shared" si="6"/>
        <v>5.3003654403102685</v>
      </c>
      <c r="AB9" s="304">
        <f t="shared" si="6"/>
        <v>5.6756562630702128</v>
      </c>
      <c r="AC9" s="306"/>
      <c r="AD9" s="304">
        <f>SUM(AD21,AD33,AD51,AD63,AD75,AD93)</f>
        <v>4.9629954233004296</v>
      </c>
      <c r="AE9" s="304">
        <f t="shared" ref="AE9:AF9" si="7">SUM(AE21,AE33,AE51,AE63,AE75,AE93)</f>
        <v>4.7163065499381043</v>
      </c>
      <c r="AF9" s="304">
        <f t="shared" si="7"/>
        <v>4.2938632177999656</v>
      </c>
      <c r="AG9" s="306"/>
      <c r="AH9" s="304">
        <f t="shared" ref="AH9:AJ9" si="8">SUM(AH21,AH33,AH51,AH63,AH75,AH93)</f>
        <v>3.4710877680914871</v>
      </c>
      <c r="AI9" s="304">
        <f t="shared" si="8"/>
        <v>2.815054034112122</v>
      </c>
      <c r="AJ9" s="304">
        <f t="shared" si="8"/>
        <v>2.0177717421743271</v>
      </c>
      <c r="AK9" s="306"/>
      <c r="AL9" s="304">
        <f t="shared" ref="AL9:AN9" si="9">SUM(AL21,AL33,AL51,AL63,AL75,AL93)</f>
        <v>1.2787456713837364</v>
      </c>
      <c r="AM9" s="304">
        <f t="shared" si="9"/>
        <v>0.85739680917036609</v>
      </c>
      <c r="AN9" s="304">
        <f t="shared" si="9"/>
        <v>0.65357757385856607</v>
      </c>
    </row>
    <row r="10" spans="1:40" x14ac:dyDescent="0.2">
      <c r="A10" s="13" t="str">
        <f>name!E5</f>
        <v>Professional occupations</v>
      </c>
      <c r="B10" s="304">
        <f t="shared" si="0"/>
        <v>68.95266107035971</v>
      </c>
      <c r="C10" s="304">
        <f t="shared" si="0"/>
        <v>73.687263399671437</v>
      </c>
      <c r="D10" s="304">
        <f t="shared" si="0"/>
        <v>81.586292224553745</v>
      </c>
      <c r="E10" s="304"/>
      <c r="F10" s="304">
        <f t="shared" si="1"/>
        <v>3.4963112695095595</v>
      </c>
      <c r="G10" s="304">
        <f t="shared" si="1"/>
        <v>4.4907456546256217</v>
      </c>
      <c r="H10" s="304">
        <f t="shared" si="1"/>
        <v>6.3126856230178863</v>
      </c>
      <c r="I10" s="304"/>
      <c r="J10" s="304">
        <f t="shared" si="2"/>
        <v>17.68201730590151</v>
      </c>
      <c r="K10" s="304">
        <f t="shared" si="2"/>
        <v>21.814665523983862</v>
      </c>
      <c r="L10" s="304">
        <f t="shared" si="2"/>
        <v>29.579526967558408</v>
      </c>
      <c r="M10" s="304"/>
      <c r="N10" s="304">
        <f t="shared" si="3"/>
        <v>22.874408709121155</v>
      </c>
      <c r="O10" s="304">
        <f t="shared" si="3"/>
        <v>23.070429876334313</v>
      </c>
      <c r="P10" s="304">
        <f t="shared" si="3"/>
        <v>23.519362821100511</v>
      </c>
      <c r="Q10" s="306"/>
      <c r="R10" s="304">
        <f t="shared" ref="R10:T10" si="10">SUM(R22,R34,R52,R64,R76,R94)</f>
        <v>3.8862678706944118</v>
      </c>
      <c r="S10" s="304">
        <f t="shared" si="10"/>
        <v>2.7236557531347181</v>
      </c>
      <c r="T10" s="304">
        <f t="shared" si="10"/>
        <v>2.0615069544437121</v>
      </c>
      <c r="U10" s="306"/>
      <c r="V10" s="304">
        <f t="shared" ref="V10:X10" si="11">SUM(V22,V34,V52,V64,V76,V94)</f>
        <v>3.4372826468114619</v>
      </c>
      <c r="W10" s="304">
        <f t="shared" si="11"/>
        <v>3.5749362388537036</v>
      </c>
      <c r="X10" s="304">
        <f t="shared" si="11"/>
        <v>3.7094645212727642</v>
      </c>
      <c r="Y10" s="306"/>
      <c r="Z10" s="304">
        <f t="shared" ref="Z10:AB10" si="12">SUM(Z22,Z34,Z52,Z64,Z76,Z94)</f>
        <v>7.8348996745634718</v>
      </c>
      <c r="AA10" s="304">
        <f t="shared" si="12"/>
        <v>8.4895054186364529</v>
      </c>
      <c r="AB10" s="304">
        <f t="shared" si="12"/>
        <v>8.866191734720223</v>
      </c>
      <c r="AC10" s="306"/>
      <c r="AD10" s="304">
        <f t="shared" ref="AD10:AF10" si="13">SUM(AD22,AD34,AD52,AD64,AD76,AD94)</f>
        <v>5.3997709971903145</v>
      </c>
      <c r="AE10" s="304">
        <f t="shared" si="13"/>
        <v>5.7332257533133983</v>
      </c>
      <c r="AF10" s="304">
        <f t="shared" si="13"/>
        <v>4.9989855570111148</v>
      </c>
      <c r="AG10" s="306"/>
      <c r="AH10" s="304">
        <f t="shared" ref="AH10:AJ10" si="14">SUM(AH22,AH34,AH52,AH64,AH76,AH94)</f>
        <v>3.14266323558966</v>
      </c>
      <c r="AI10" s="304">
        <f t="shared" si="14"/>
        <v>2.8545217164401091</v>
      </c>
      <c r="AJ10" s="304">
        <f t="shared" si="14"/>
        <v>1.8102135923024172</v>
      </c>
      <c r="AK10" s="306"/>
      <c r="AL10" s="304">
        <f t="shared" ref="AL10:AN10" si="15">SUM(AL22,AL34,AL52,AL64,AL76,AL94)</f>
        <v>1.1990393609781693</v>
      </c>
      <c r="AM10" s="304">
        <f t="shared" si="15"/>
        <v>0.93557746434925504</v>
      </c>
      <c r="AN10" s="304">
        <f t="shared" si="15"/>
        <v>0.72835445312671232</v>
      </c>
    </row>
    <row r="11" spans="1:40" x14ac:dyDescent="0.2">
      <c r="A11" s="13" t="str">
        <f>name!E6</f>
        <v>Associate professional occupations</v>
      </c>
      <c r="B11" s="304">
        <f>SUM(B23,B35,B53,B65,B77,B95)</f>
        <v>41.30555010792601</v>
      </c>
      <c r="C11" s="304">
        <f t="shared" si="0"/>
        <v>44.426890815825203</v>
      </c>
      <c r="D11" s="304">
        <f>SUM(D23,D35,D53,D65,D77,D95)</f>
        <v>49.016223207731684</v>
      </c>
      <c r="E11" s="304"/>
      <c r="F11" s="304">
        <f t="shared" si="1"/>
        <v>0.41662834288763995</v>
      </c>
      <c r="G11" s="304">
        <f t="shared" si="1"/>
        <v>0.5588456259749971</v>
      </c>
      <c r="H11" s="304">
        <f t="shared" si="1"/>
        <v>0.93230974506228859</v>
      </c>
      <c r="I11" s="304"/>
      <c r="J11" s="304">
        <f t="shared" si="2"/>
        <v>5.0108334169023054</v>
      </c>
      <c r="K11" s="304">
        <f t="shared" si="2"/>
        <v>6.6661845670483615</v>
      </c>
      <c r="L11" s="304">
        <f t="shared" si="2"/>
        <v>10.400034861007292</v>
      </c>
      <c r="M11" s="304"/>
      <c r="N11" s="304">
        <f t="shared" si="3"/>
        <v>11.561032473906536</v>
      </c>
      <c r="O11" s="304">
        <f t="shared" si="3"/>
        <v>12.935513214916412</v>
      </c>
      <c r="P11" s="304">
        <f t="shared" si="3"/>
        <v>15.059217690592885</v>
      </c>
      <c r="Q11" s="306"/>
      <c r="R11" s="304">
        <f t="shared" ref="R11:T11" si="16">SUM(R23,R35,R53,R65,R77,R95)</f>
        <v>3.4473400911324719</v>
      </c>
      <c r="S11" s="304">
        <f t="shared" si="16"/>
        <v>3.5985476840218338</v>
      </c>
      <c r="T11" s="304">
        <f t="shared" si="16"/>
        <v>3.5094744628542944</v>
      </c>
      <c r="U11" s="306"/>
      <c r="V11" s="304">
        <f t="shared" ref="V11:X11" si="17">SUM(V23,V35,V53,V65,V77,V95)</f>
        <v>2.7218119600778761</v>
      </c>
      <c r="W11" s="304">
        <f t="shared" si="17"/>
        <v>2.7115795092493959</v>
      </c>
      <c r="X11" s="304">
        <f t="shared" si="17"/>
        <v>2.9800455503728762</v>
      </c>
      <c r="Y11" s="306"/>
      <c r="Z11" s="304">
        <f t="shared" ref="Z11:AB11" si="18">SUM(Z23,Z35,Z53,Z65,Z77,Z95)</f>
        <v>7.6397596889088639</v>
      </c>
      <c r="AA11" s="304">
        <f t="shared" si="18"/>
        <v>8.1273109165183186</v>
      </c>
      <c r="AB11" s="304">
        <f t="shared" si="18"/>
        <v>8.2570039820136234</v>
      </c>
      <c r="AC11" s="306"/>
      <c r="AD11" s="304">
        <f t="shared" ref="AD11:AF11" si="19">SUM(AD23,AD35,AD53,AD65,AD77,AD95)</f>
        <v>5.8762525609841685</v>
      </c>
      <c r="AE11" s="304">
        <f t="shared" si="19"/>
        <v>6.1737626575933824</v>
      </c>
      <c r="AF11" s="304">
        <f t="shared" si="19"/>
        <v>5.3115657903088813</v>
      </c>
      <c r="AG11" s="306"/>
      <c r="AH11" s="304">
        <f t="shared" ref="AH11:AJ11" si="20">SUM(AH23,AH35,AH53,AH65,AH77,AH95)</f>
        <v>3.4311206041888354</v>
      </c>
      <c r="AI11" s="304">
        <f t="shared" si="20"/>
        <v>2.8203347985951988</v>
      </c>
      <c r="AJ11" s="304">
        <f t="shared" si="20"/>
        <v>1.7993667714122161</v>
      </c>
      <c r="AK11" s="306"/>
      <c r="AL11" s="304">
        <f t="shared" ref="AL11:AN11" si="21">SUM(AL23,AL35,AL53,AL65,AL77,AL95)</f>
        <v>1.2007709689373149</v>
      </c>
      <c r="AM11" s="304">
        <f t="shared" si="21"/>
        <v>0.8348118419073014</v>
      </c>
      <c r="AN11" s="304">
        <f t="shared" si="21"/>
        <v>0.76720435410732557</v>
      </c>
    </row>
    <row r="12" spans="1:40" x14ac:dyDescent="0.2">
      <c r="A12" s="13" t="str">
        <f>name!E7</f>
        <v>Administrative and secretarial occupations</v>
      </c>
      <c r="B12" s="304">
        <f t="shared" si="0"/>
        <v>37.361682243775036</v>
      </c>
      <c r="C12" s="304">
        <f t="shared" si="0"/>
        <v>38.501841322201628</v>
      </c>
      <c r="D12" s="304">
        <f t="shared" si="0"/>
        <v>36.222418921900967</v>
      </c>
      <c r="E12" s="304"/>
      <c r="F12" s="304">
        <f t="shared" si="1"/>
        <v>0.20527520437637536</v>
      </c>
      <c r="G12" s="304">
        <f t="shared" si="1"/>
        <v>0.28804891564107837</v>
      </c>
      <c r="H12" s="304">
        <f t="shared" si="1"/>
        <v>0.48417011685031053</v>
      </c>
      <c r="I12" s="304"/>
      <c r="J12" s="304">
        <f t="shared" si="2"/>
        <v>2.2851914069853256</v>
      </c>
      <c r="K12" s="304">
        <f t="shared" si="2"/>
        <v>3.0856236873696514</v>
      </c>
      <c r="L12" s="304">
        <f t="shared" si="2"/>
        <v>4.3415829330177864</v>
      </c>
      <c r="M12" s="304"/>
      <c r="N12" s="304">
        <f t="shared" si="3"/>
        <v>7.0940147229955972</v>
      </c>
      <c r="O12" s="304">
        <f t="shared" si="3"/>
        <v>8.2951676990003094</v>
      </c>
      <c r="P12" s="304">
        <f t="shared" si="3"/>
        <v>10.132819139814149</v>
      </c>
      <c r="Q12" s="306"/>
      <c r="R12" s="304">
        <f t="shared" ref="R12:T12" si="22">SUM(R24,R36,R54,R66,R78,R96)</f>
        <v>2.7900202452751008</v>
      </c>
      <c r="S12" s="304">
        <f t="shared" si="22"/>
        <v>3.09837388692576</v>
      </c>
      <c r="T12" s="304">
        <f t="shared" si="22"/>
        <v>3.6416526698194316</v>
      </c>
      <c r="U12" s="306"/>
      <c r="V12" s="304">
        <f t="shared" ref="V12:X12" si="23">SUM(V24,V36,V54,V66,V78,V96)</f>
        <v>2.487428221019178</v>
      </c>
      <c r="W12" s="304">
        <f t="shared" si="23"/>
        <v>2.6453003155584023</v>
      </c>
      <c r="X12" s="304">
        <f t="shared" si="23"/>
        <v>3.0255174902293951</v>
      </c>
      <c r="Y12" s="306"/>
      <c r="Z12" s="304">
        <f t="shared" ref="Z12:AA12" si="24">SUM(Z24,Z36,Z54,Z66,Z78,Z96)</f>
        <v>7.6938124958394809</v>
      </c>
      <c r="AA12" s="304">
        <f t="shared" si="24"/>
        <v>7.9323397376574514</v>
      </c>
      <c r="AB12" s="304">
        <f>SUM(AB24,AB36,AB54,AB66,AB78,AB96)</f>
        <v>6.6190263617627938</v>
      </c>
      <c r="AC12" s="306"/>
      <c r="AD12" s="304">
        <f t="shared" ref="AD12:AE12" si="25">SUM(AD24,AD36,AD54,AD66,AD78,AD96)</f>
        <v>8.6230598492140587</v>
      </c>
      <c r="AE12" s="304">
        <f t="shared" si="25"/>
        <v>8.5628389961284892</v>
      </c>
      <c r="AF12" s="304">
        <f>SUM(AF24,AF36,AF54,AF66,AF78,AF96)</f>
        <v>5.980333905318199</v>
      </c>
      <c r="AG12" s="306"/>
      <c r="AH12" s="304">
        <f t="shared" ref="AH12:AI12" si="26">SUM(AH24,AH36,AH54,AH66,AH78,AH96)</f>
        <v>4.3768580375366088</v>
      </c>
      <c r="AI12" s="304">
        <f t="shared" si="26"/>
        <v>3.2907486903752714</v>
      </c>
      <c r="AJ12" s="304">
        <f>SUM(AJ24,AJ36,AJ54,AJ66,AJ78,AJ96)</f>
        <v>1.0510792414496861</v>
      </c>
      <c r="AK12" s="306"/>
      <c r="AL12" s="304">
        <f t="shared" ref="AL12:AM12" si="27">SUM(AL24,AL36,AL54,AL66,AL78,AL96)</f>
        <v>1.8060220605333082</v>
      </c>
      <c r="AM12" s="304">
        <f t="shared" si="27"/>
        <v>1.3033993935452093</v>
      </c>
      <c r="AN12" s="304">
        <f>SUM(AN24,AN36,AN54,AN66,AN78,AN96)</f>
        <v>0.94623706363921334</v>
      </c>
    </row>
    <row r="13" spans="1:40" x14ac:dyDescent="0.2">
      <c r="A13" s="13" t="str">
        <f>name!E8</f>
        <v>Skilled trades occupations</v>
      </c>
      <c r="B13" s="304">
        <f t="shared" si="0"/>
        <v>34.700976543160472</v>
      </c>
      <c r="C13" s="304">
        <f t="shared" si="0"/>
        <v>34.305121141200033</v>
      </c>
      <c r="D13" s="304">
        <f t="shared" si="0"/>
        <v>31.724153389615456</v>
      </c>
      <c r="E13" s="304"/>
      <c r="F13" s="304">
        <f t="shared" si="1"/>
        <v>3.7358652973231835E-2</v>
      </c>
      <c r="G13" s="304">
        <f t="shared" si="1"/>
        <v>4.9485378064760797E-2</v>
      </c>
      <c r="H13" s="304">
        <f t="shared" si="1"/>
        <v>6.840854679482343E-2</v>
      </c>
      <c r="I13" s="304"/>
      <c r="J13" s="304">
        <f t="shared" si="2"/>
        <v>0.57058854819026184</v>
      </c>
      <c r="K13" s="304">
        <f t="shared" si="2"/>
        <v>0.82333338728197847</v>
      </c>
      <c r="L13" s="304">
        <f t="shared" si="2"/>
        <v>1.3026804788435946</v>
      </c>
      <c r="M13" s="304"/>
      <c r="N13" s="304">
        <f t="shared" si="3"/>
        <v>1.8088985220025646</v>
      </c>
      <c r="O13" s="304">
        <f t="shared" si="3"/>
        <v>2.1415351090737786</v>
      </c>
      <c r="P13" s="304">
        <f t="shared" si="3"/>
        <v>2.6674437192191469</v>
      </c>
      <c r="Q13" s="306"/>
      <c r="R13" s="304">
        <f t="shared" ref="R13:T13" si="28">SUM(R25,R37,R55,R67,R79,R97)</f>
        <v>0.83396816343482683</v>
      </c>
      <c r="S13" s="304">
        <f t="shared" si="28"/>
        <v>0.94430192754790887</v>
      </c>
      <c r="T13" s="304">
        <f t="shared" si="28"/>
        <v>1.1572010559796664</v>
      </c>
      <c r="U13" s="306"/>
      <c r="V13" s="304">
        <f t="shared" ref="V13:X13" si="29">SUM(V25,V37,V55,V67,V79,V97)</f>
        <v>1.9511518761039264</v>
      </c>
      <c r="W13" s="304">
        <f t="shared" si="29"/>
        <v>2.100815298465438</v>
      </c>
      <c r="X13" s="304">
        <f t="shared" si="29"/>
        <v>2.4005101519847325</v>
      </c>
      <c r="Y13" s="306"/>
      <c r="Z13" s="304">
        <f t="shared" ref="Z13:AB13" si="30">SUM(Z25,Z37,Z55,Z67,Z79,Z97)</f>
        <v>11.433121620418893</v>
      </c>
      <c r="AA13" s="304">
        <f t="shared" si="30"/>
        <v>11.740971459097922</v>
      </c>
      <c r="AB13" s="304">
        <f t="shared" si="30"/>
        <v>11.113988785670138</v>
      </c>
      <c r="AC13" s="306"/>
      <c r="AD13" s="304">
        <f t="shared" ref="AD13:AF13" si="31">SUM(AD25,AD37,AD55,AD67,AD79,AD97)</f>
        <v>9.3249102153440795</v>
      </c>
      <c r="AE13" s="304">
        <f t="shared" si="31"/>
        <v>9.9115262716138055</v>
      </c>
      <c r="AF13" s="304">
        <f t="shared" si="31"/>
        <v>9.0326853714977631</v>
      </c>
      <c r="AG13" s="306"/>
      <c r="AH13" s="304">
        <f t="shared" ref="AH13:AJ13" si="32">SUM(AH25,AH37,AH55,AH67,AH79,AH97)</f>
        <v>5.2201547240912385</v>
      </c>
      <c r="AI13" s="304">
        <f t="shared" si="32"/>
        <v>4.568460986262135</v>
      </c>
      <c r="AJ13" s="304">
        <f t="shared" si="32"/>
        <v>3.0645420470460865</v>
      </c>
      <c r="AK13" s="306"/>
      <c r="AL13" s="304">
        <f t="shared" ref="AL13:AN13" si="33">SUM(AL25,AL37,AL55,AL67,AL79,AL97)</f>
        <v>3.5208242206014546</v>
      </c>
      <c r="AM13" s="304">
        <f t="shared" si="33"/>
        <v>2.0246913237923057</v>
      </c>
      <c r="AN13" s="304">
        <f t="shared" si="33"/>
        <v>0.91669323257950297</v>
      </c>
    </row>
    <row r="14" spans="1:40" x14ac:dyDescent="0.2">
      <c r="A14" s="13" t="str">
        <f>name!E9</f>
        <v>Caring, leisure and other service occupations</v>
      </c>
      <c r="B14" s="304">
        <f t="shared" si="0"/>
        <v>32.987075230611275</v>
      </c>
      <c r="C14" s="304">
        <f t="shared" si="0"/>
        <v>33.580971590450993</v>
      </c>
      <c r="D14" s="304">
        <f t="shared" si="0"/>
        <v>35.776833251565783</v>
      </c>
      <c r="E14" s="304"/>
      <c r="F14" s="304">
        <f t="shared" si="1"/>
        <v>3.0205231888942953E-2</v>
      </c>
      <c r="G14" s="304">
        <f t="shared" si="1"/>
        <v>4.2098564076553546E-2</v>
      </c>
      <c r="H14" s="304">
        <f t="shared" si="1"/>
        <v>7.4288008625659957E-2</v>
      </c>
      <c r="I14" s="304"/>
      <c r="J14" s="304">
        <f t="shared" si="2"/>
        <v>1.2599716489105579</v>
      </c>
      <c r="K14" s="304">
        <f t="shared" si="2"/>
        <v>1.7621456480887043</v>
      </c>
      <c r="L14" s="304">
        <f t="shared" si="2"/>
        <v>3.2985376275638032</v>
      </c>
      <c r="M14" s="304"/>
      <c r="N14" s="304">
        <f t="shared" si="3"/>
        <v>4.1328365464051977</v>
      </c>
      <c r="O14" s="304">
        <f t="shared" si="3"/>
        <v>4.7130573243785845</v>
      </c>
      <c r="P14" s="304">
        <f t="shared" si="3"/>
        <v>6.1193026460947477</v>
      </c>
      <c r="Q14" s="306"/>
      <c r="R14" s="304">
        <f>SUM(R26,R38,R56,R68,R80,R98)</f>
        <v>3.2253298301177367</v>
      </c>
      <c r="S14" s="304">
        <f t="shared" ref="S14:T14" si="34">SUM(S26,S38,S56,S68,S80,S98)</f>
        <v>3.1097506324777857</v>
      </c>
      <c r="T14" s="304">
        <f t="shared" si="34"/>
        <v>3.5286373535159932</v>
      </c>
      <c r="U14" s="306"/>
      <c r="V14" s="304">
        <f t="shared" ref="V14:X14" si="35">SUM(V26,V38,V56,V68,V80,V98)</f>
        <v>2.0452145467181184</v>
      </c>
      <c r="W14" s="304">
        <f t="shared" si="35"/>
        <v>2.0414681765113181</v>
      </c>
      <c r="X14" s="304">
        <f t="shared" si="35"/>
        <v>2.4630438987819341</v>
      </c>
      <c r="Y14" s="306"/>
      <c r="Z14" s="304">
        <f t="shared" ref="Z14:AB14" si="36">SUM(Z26,Z38,Z56,Z68,Z80,Z98)</f>
        <v>11.057062033534208</v>
      </c>
      <c r="AA14" s="304">
        <f t="shared" si="36"/>
        <v>11.500946857017771</v>
      </c>
      <c r="AB14" s="304">
        <f t="shared" si="36"/>
        <v>12.097496888922338</v>
      </c>
      <c r="AC14" s="306"/>
      <c r="AD14" s="304">
        <f t="shared" ref="AD14:AF14" si="37">SUM(AD26,AD38,AD56,AD68,AD80,AD98)</f>
        <v>8.359699737281538</v>
      </c>
      <c r="AE14" s="304">
        <f t="shared" si="37"/>
        <v>8.3171359011672692</v>
      </c>
      <c r="AF14" s="304">
        <f t="shared" si="37"/>
        <v>6.7952383363328579</v>
      </c>
      <c r="AG14" s="306"/>
      <c r="AH14" s="304">
        <f t="shared" ref="AH14:AJ14" si="38">SUM(AH26,AH38,AH56,AH68,AH80,AH98)</f>
        <v>1.9650401183919883</v>
      </c>
      <c r="AI14" s="304">
        <f t="shared" si="38"/>
        <v>1.5248468351112936</v>
      </c>
      <c r="AJ14" s="304">
        <f t="shared" si="38"/>
        <v>1.0292550512328715</v>
      </c>
      <c r="AK14" s="306"/>
      <c r="AL14" s="304">
        <f t="shared" ref="AL14:AN14" si="39">SUM(AL26,AL38,AL56,AL68,AL80,AL98)</f>
        <v>0.91171553736298838</v>
      </c>
      <c r="AM14" s="304">
        <f t="shared" si="39"/>
        <v>0.56952165162171653</v>
      </c>
      <c r="AN14" s="304">
        <f t="shared" si="39"/>
        <v>0.37103344049557996</v>
      </c>
    </row>
    <row r="15" spans="1:40" x14ac:dyDescent="0.2">
      <c r="A15" s="13" t="str">
        <f>name!E10</f>
        <v>Sales and customer service occupations</v>
      </c>
      <c r="B15" s="304">
        <f t="shared" si="0"/>
        <v>23.649088759711098</v>
      </c>
      <c r="C15" s="304">
        <f t="shared" si="0"/>
        <v>24.12180898547528</v>
      </c>
      <c r="D15" s="304">
        <f t="shared" si="0"/>
        <v>24.45012864063769</v>
      </c>
      <c r="E15" s="304"/>
      <c r="F15" s="304">
        <f t="shared" si="1"/>
        <v>5.5839088074046819E-2</v>
      </c>
      <c r="G15" s="304">
        <f t="shared" si="1"/>
        <v>7.8968888389224154E-2</v>
      </c>
      <c r="H15" s="304">
        <f t="shared" si="1"/>
        <v>0.12899094736239466</v>
      </c>
      <c r="I15" s="304"/>
      <c r="J15" s="304">
        <f t="shared" si="2"/>
        <v>0.83059383959511512</v>
      </c>
      <c r="K15" s="304">
        <f t="shared" si="2"/>
        <v>1.1681286694559134</v>
      </c>
      <c r="L15" s="304">
        <f t="shared" si="2"/>
        <v>2.0312451257063073</v>
      </c>
      <c r="M15" s="304"/>
      <c r="N15" s="304">
        <f t="shared" si="3"/>
        <v>3.2584083531889494</v>
      </c>
      <c r="O15" s="304">
        <f t="shared" si="3"/>
        <v>3.726271002481206</v>
      </c>
      <c r="P15" s="304">
        <f t="shared" si="3"/>
        <v>4.9065014374335405</v>
      </c>
      <c r="Q15" s="306"/>
      <c r="R15" s="304">
        <f t="shared" ref="R15:T15" si="40">SUM(R27,R39,R57,R69,R81,R99)</f>
        <v>1.08694360463422</v>
      </c>
      <c r="S15" s="304">
        <f t="shared" si="40"/>
        <v>1.179032249373136</v>
      </c>
      <c r="T15" s="304">
        <f t="shared" si="40"/>
        <v>1.523428928635983</v>
      </c>
      <c r="U15" s="306"/>
      <c r="V15" s="304">
        <f t="shared" ref="V15:X15" si="41">SUM(V27,V39,V57,V69,V81,V99)</f>
        <v>1.1070855634620922</v>
      </c>
      <c r="W15" s="304">
        <f t="shared" si="41"/>
        <v>1.217531559075109</v>
      </c>
      <c r="X15" s="304">
        <f t="shared" si="41"/>
        <v>1.4870104225487177</v>
      </c>
      <c r="Y15" s="306"/>
      <c r="Z15" s="304">
        <f t="shared" ref="Z15:AB15" si="42">SUM(Z27,Z39,Z57,Z69,Z81,Z99)</f>
        <v>5.9643990555991389</v>
      </c>
      <c r="AA15" s="304">
        <f t="shared" si="42"/>
        <v>6.3898227706883413</v>
      </c>
      <c r="AB15" s="304">
        <f t="shared" si="42"/>
        <v>6.6345172554504703</v>
      </c>
      <c r="AC15" s="306"/>
      <c r="AD15" s="304">
        <f t="shared" ref="AD15:AF15" si="43">SUM(AD27,AD39,AD57,AD69,AD81,AD99)</f>
        <v>5.7682619652846174</v>
      </c>
      <c r="AE15" s="304">
        <f t="shared" si="43"/>
        <v>6.1377893596227278</v>
      </c>
      <c r="AF15" s="304">
        <f t="shared" si="43"/>
        <v>5.4166438899565259</v>
      </c>
      <c r="AG15" s="306"/>
      <c r="AH15" s="304">
        <f t="shared" ref="AH15:AJ15" si="44">SUM(AH27,AH39,AH57,AH69,AH81,AH99)</f>
        <v>3.4826868540993292</v>
      </c>
      <c r="AI15" s="304">
        <f t="shared" si="44"/>
        <v>2.9293432011962319</v>
      </c>
      <c r="AJ15" s="304">
        <f t="shared" si="44"/>
        <v>1.5166156564460325</v>
      </c>
      <c r="AK15" s="306"/>
      <c r="AL15" s="304">
        <f t="shared" ref="AL15:AN15" si="45">SUM(AL27,AL39,AL57,AL69,AL81,AL99)</f>
        <v>2.0948704357735921</v>
      </c>
      <c r="AM15" s="304">
        <f t="shared" si="45"/>
        <v>1.2949212851933889</v>
      </c>
      <c r="AN15" s="304">
        <f t="shared" si="45"/>
        <v>0.8051749770977159</v>
      </c>
    </row>
    <row r="16" spans="1:40" x14ac:dyDescent="0.2">
      <c r="A16" s="13" t="str">
        <f>name!E11</f>
        <v>Process, plant and machine operatives</v>
      </c>
      <c r="B16" s="304">
        <f t="shared" si="0"/>
        <v>26.227471011036929</v>
      </c>
      <c r="C16" s="304">
        <f t="shared" si="0"/>
        <v>27.724967138106148</v>
      </c>
      <c r="D16" s="304">
        <f t="shared" si="0"/>
        <v>27.169829968668651</v>
      </c>
      <c r="E16" s="304"/>
      <c r="F16" s="304">
        <f t="shared" si="1"/>
        <v>5.1869901777185971E-2</v>
      </c>
      <c r="G16" s="304">
        <f t="shared" si="1"/>
        <v>8.443521853104928E-2</v>
      </c>
      <c r="H16" s="304">
        <f t="shared" si="1"/>
        <v>0.16616533724495033</v>
      </c>
      <c r="I16" s="304"/>
      <c r="J16" s="304">
        <f t="shared" si="2"/>
        <v>0.30692153714236203</v>
      </c>
      <c r="K16" s="304">
        <f t="shared" si="2"/>
        <v>0.49949443956591133</v>
      </c>
      <c r="L16" s="304">
        <f t="shared" si="2"/>
        <v>0.91223741192032981</v>
      </c>
      <c r="M16" s="304"/>
      <c r="N16" s="304">
        <f t="shared" si="3"/>
        <v>1.0275246833735761</v>
      </c>
      <c r="O16" s="304">
        <f t="shared" si="3"/>
        <v>1.4430010924522214</v>
      </c>
      <c r="P16" s="304">
        <f t="shared" si="3"/>
        <v>2.2354176491178976</v>
      </c>
      <c r="Q16" s="306"/>
      <c r="R16" s="304">
        <f t="shared" ref="R16:T16" si="46">SUM(R28,R40,R58,R70,R82,R100)</f>
        <v>0.49391756993906816</v>
      </c>
      <c r="S16" s="304">
        <f t="shared" si="46"/>
        <v>0.63599640438690741</v>
      </c>
      <c r="T16" s="304">
        <f t="shared" si="46"/>
        <v>0.83238420525007872</v>
      </c>
      <c r="U16" s="306"/>
      <c r="V16" s="304">
        <f t="shared" ref="V16:X16" si="47">SUM(V28,V40,V58,V70,V82,V100)</f>
        <v>0.87879638576332197</v>
      </c>
      <c r="W16" s="304">
        <f t="shared" si="47"/>
        <v>1.0735428312120165</v>
      </c>
      <c r="X16" s="304">
        <f t="shared" si="47"/>
        <v>1.3595940929865491</v>
      </c>
      <c r="Y16" s="306"/>
      <c r="Z16" s="304">
        <f t="shared" ref="Z16:AB16" si="48">SUM(Z28,Z40,Z58,Z70,Z82,Z100)</f>
        <v>5.4284481565726495</v>
      </c>
      <c r="AA16" s="304">
        <f t="shared" si="48"/>
        <v>6.628565492205194</v>
      </c>
      <c r="AB16" s="304">
        <f t="shared" si="48"/>
        <v>7.5956595387640977</v>
      </c>
      <c r="AC16" s="306"/>
      <c r="AD16" s="304">
        <f t="shared" ref="AD16:AF16" si="49">SUM(AD28,AD40,AD58,AD70,AD82,AD100)</f>
        <v>7.774507453957022</v>
      </c>
      <c r="AE16" s="304">
        <f t="shared" si="49"/>
        <v>9.5176847472369204</v>
      </c>
      <c r="AF16" s="304">
        <f t="shared" si="49"/>
        <v>9.5450730239223347</v>
      </c>
      <c r="AG16" s="306"/>
      <c r="AH16" s="304">
        <f t="shared" ref="AH16:AJ16" si="50">SUM(AH28,AH40,AH58,AH70,AH82,AH100)</f>
        <v>6.3131531553423876</v>
      </c>
      <c r="AI16" s="304">
        <f t="shared" si="50"/>
        <v>5.8173326545523789</v>
      </c>
      <c r="AJ16" s="304">
        <f t="shared" si="50"/>
        <v>3.7167832401373291</v>
      </c>
      <c r="AK16" s="306"/>
      <c r="AL16" s="304">
        <f t="shared" ref="AL16:AN16" si="51">SUM(AL28,AL40,AL58,AL70,AL82,AL100)</f>
        <v>3.952332167169351</v>
      </c>
      <c r="AM16" s="304">
        <f t="shared" si="51"/>
        <v>2.0249142579635473</v>
      </c>
      <c r="AN16" s="304">
        <f t="shared" si="51"/>
        <v>0.80651546932508489</v>
      </c>
    </row>
    <row r="17" spans="1:40" x14ac:dyDescent="0.2">
      <c r="A17" s="13" t="str">
        <f>name!E12</f>
        <v>Elementary occupations</v>
      </c>
      <c r="B17" s="304">
        <f t="shared" si="0"/>
        <v>31.726428145384954</v>
      </c>
      <c r="C17" s="304">
        <f t="shared" si="0"/>
        <v>33.333601772206144</v>
      </c>
      <c r="D17" s="304">
        <f t="shared" si="0"/>
        <v>32.25243591167731</v>
      </c>
      <c r="E17" s="304"/>
      <c r="F17" s="304">
        <f t="shared" si="1"/>
        <v>2.0259494348427446E-2</v>
      </c>
      <c r="G17" s="304">
        <f t="shared" si="1"/>
        <v>2.7242666174058947E-2</v>
      </c>
      <c r="H17" s="304">
        <f t="shared" si="1"/>
        <v>4.4776747933483234E-2</v>
      </c>
      <c r="I17" s="304"/>
      <c r="J17" s="304">
        <f t="shared" si="2"/>
        <v>0.59402862035781634</v>
      </c>
      <c r="K17" s="304">
        <f t="shared" si="2"/>
        <v>0.8856439457962112</v>
      </c>
      <c r="L17" s="304">
        <f t="shared" si="2"/>
        <v>1.7507367205705242</v>
      </c>
      <c r="M17" s="304"/>
      <c r="N17" s="304">
        <f t="shared" si="3"/>
        <v>2.1257073320702942</v>
      </c>
      <c r="O17" s="304">
        <f t="shared" si="3"/>
        <v>2.674565661739805</v>
      </c>
      <c r="P17" s="304">
        <f t="shared" si="3"/>
        <v>3.5640424818867218</v>
      </c>
      <c r="Q17" s="306"/>
      <c r="R17" s="304">
        <f t="shared" ref="R17:T17" si="52">SUM(R29,R41,R59,R71,R83,R101)</f>
        <v>1.0377673692968059</v>
      </c>
      <c r="S17" s="304">
        <f t="shared" si="52"/>
        <v>1.320802960172403</v>
      </c>
      <c r="T17" s="304">
        <f t="shared" si="52"/>
        <v>1.8398916490132635</v>
      </c>
      <c r="U17" s="306"/>
      <c r="V17" s="304">
        <f t="shared" ref="V17:X17" si="53">SUM(V29,V41,V59,V71,V83,V101)</f>
        <v>1.0276602170884095</v>
      </c>
      <c r="W17" s="304">
        <f t="shared" si="53"/>
        <v>1.3480223181716275</v>
      </c>
      <c r="X17" s="304">
        <f t="shared" si="53"/>
        <v>1.8493546467737523</v>
      </c>
      <c r="Y17" s="306"/>
      <c r="Z17" s="304">
        <f t="shared" ref="Z17:AB17" si="54">SUM(Z29,Z41,Z59,Z71,Z83,Z101)</f>
        <v>5.1988022060352446</v>
      </c>
      <c r="AA17" s="304">
        <f t="shared" si="54"/>
        <v>5.5107283996358092</v>
      </c>
      <c r="AB17" s="304">
        <f t="shared" si="54"/>
        <v>5.6073085503909459</v>
      </c>
      <c r="AC17" s="306"/>
      <c r="AD17" s="304">
        <f t="shared" ref="AD17:AF17" si="55">SUM(AD29,AD41,AD59,AD71,AD83,AD101)</f>
        <v>8.8754495861104541</v>
      </c>
      <c r="AE17" s="304">
        <f t="shared" si="55"/>
        <v>10.262639490786132</v>
      </c>
      <c r="AF17" s="304">
        <f t="shared" si="55"/>
        <v>9.8799138812112002</v>
      </c>
      <c r="AG17" s="306"/>
      <c r="AH17" s="304">
        <f t="shared" ref="AH17:AJ17" si="56">SUM(AH29,AH41,AH59,AH71,AH83,AH101)</f>
        <v>7.8923823494206111</v>
      </c>
      <c r="AI17" s="304">
        <f t="shared" si="56"/>
        <v>7.8146674015789435</v>
      </c>
      <c r="AJ17" s="304">
        <f t="shared" si="56"/>
        <v>5.5189019928609113</v>
      </c>
      <c r="AK17" s="306"/>
      <c r="AL17" s="304">
        <f t="shared" ref="AL17:AN17" si="57">SUM(AL29,AL41,AL59,AL71,AL83,AL101)</f>
        <v>4.9543709706568881</v>
      </c>
      <c r="AM17" s="304">
        <f t="shared" si="57"/>
        <v>3.4892889281511588</v>
      </c>
      <c r="AN17" s="304">
        <f t="shared" si="57"/>
        <v>2.1975092410365136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6.6749999999999954</v>
      </c>
      <c r="C20" s="305">
        <f>SUM(C21:C29)</f>
        <v>6.6960000000000006</v>
      </c>
      <c r="D20" s="305">
        <f>SUM(D21:D29)</f>
        <v>6.5839999999999916</v>
      </c>
      <c r="E20" s="304"/>
      <c r="F20" s="305">
        <f>SUM(F21:F29)</f>
        <v>6.5003369953242504E-2</v>
      </c>
      <c r="G20" s="305">
        <f>SUM(G21:G29)</f>
        <v>8.6333233058965758E-2</v>
      </c>
      <c r="H20" s="305">
        <f>SUM(H21:H29)</f>
        <v>0.13466707499831651</v>
      </c>
      <c r="I20" s="304"/>
      <c r="J20" s="305">
        <f>SUM(J21:J29)</f>
        <v>0.41987873013152388</v>
      </c>
      <c r="K20" s="305">
        <f>SUM(K21:K29)</f>
        <v>0.53593549312663424</v>
      </c>
      <c r="L20" s="305">
        <f>SUM(L21:L29)</f>
        <v>0.80770451658872666</v>
      </c>
      <c r="M20" s="304"/>
      <c r="N20" s="305">
        <f>SUM(N21:N29)</f>
        <v>1.0439666450328609</v>
      </c>
      <c r="O20" s="305">
        <f>SUM(O21:O29)</f>
        <v>1.1181516960858064</v>
      </c>
      <c r="P20" s="305">
        <f>SUM(P21:P29)</f>
        <v>1.2787602544695316</v>
      </c>
      <c r="Q20" s="306"/>
      <c r="R20" s="305">
        <f>SUM(R21:R29)</f>
        <v>0.23456619421792821</v>
      </c>
      <c r="S20" s="305">
        <f>SUM(S21:S29)</f>
        <v>0.25550162785658054</v>
      </c>
      <c r="T20" s="305">
        <f>SUM(T21:T29)</f>
        <v>0.29961016515056577</v>
      </c>
      <c r="U20" s="306"/>
      <c r="V20" s="305">
        <f>SUM(V21:V29)</f>
        <v>0.57855491600230491</v>
      </c>
      <c r="W20" s="305">
        <f>SUM(W21:W29)</f>
        <v>0.62127552698894195</v>
      </c>
      <c r="X20" s="305">
        <f>SUM(X21:X29)</f>
        <v>0.71373876053682395</v>
      </c>
      <c r="Y20" s="306"/>
      <c r="Z20" s="305">
        <f>SUM(Z21:Z29)</f>
        <v>1.1544709011857073</v>
      </c>
      <c r="AA20" s="305">
        <f>SUM(AA21:AA29)</f>
        <v>1.188443451481302</v>
      </c>
      <c r="AB20" s="305">
        <f>SUM(AB21:AB29)</f>
        <v>1.1932941016936818</v>
      </c>
      <c r="AC20" s="306"/>
      <c r="AD20" s="305">
        <f>SUM(AD21:AD29)</f>
        <v>1.2958974005883803</v>
      </c>
      <c r="AE20" s="305">
        <f>SUM(AE21:AE29)</f>
        <v>1.3708332980238427</v>
      </c>
      <c r="AF20" s="305">
        <f>SUM(AF21:AF29)</f>
        <v>1.1927244809125848</v>
      </c>
      <c r="AG20" s="306"/>
      <c r="AH20" s="305">
        <f>SUM(AH21:AH29)</f>
        <v>0.92631888168315601</v>
      </c>
      <c r="AI20" s="305">
        <f>SUM(AI21:AI29)</f>
        <v>0.79445651497414227</v>
      </c>
      <c r="AJ20" s="305">
        <f>SUM(AJ21:AJ29)</f>
        <v>0.51859994978355273</v>
      </c>
      <c r="AK20" s="306"/>
      <c r="AL20" s="305">
        <f>SUM(AL21:AL29)</f>
        <v>0.95634296120489226</v>
      </c>
      <c r="AM20" s="305">
        <f>SUM(AM21:AM29)</f>
        <v>0.72506915840378472</v>
      </c>
      <c r="AN20" s="305">
        <f>SUM(AN21:AN29)</f>
        <v>0.44490069586620934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0.59006781849579371</v>
      </c>
      <c r="C21" s="304">
        <f t="shared" ref="C21:D21" si="59">SUM(G21,K21,O21,S21,W21,AA21,AE21,AI21,AM21)</f>
        <v>0.55110236713157645</v>
      </c>
      <c r="D21" s="304">
        <f t="shared" si="59"/>
        <v>0.56264268680803098</v>
      </c>
      <c r="E21" s="304"/>
      <c r="F21" s="304">
        <v>1.2627735473417657E-2</v>
      </c>
      <c r="G21" s="304">
        <v>1.6626915768872694E-2</v>
      </c>
      <c r="H21" s="304">
        <v>2.4992342179768527E-2</v>
      </c>
      <c r="I21" s="304"/>
      <c r="J21" s="304">
        <v>8.4605647043697246E-2</v>
      </c>
      <c r="K21" s="304">
        <v>9.3291684214510645E-2</v>
      </c>
      <c r="L21" s="304">
        <v>0.12191700308122336</v>
      </c>
      <c r="M21" s="304"/>
      <c r="N21" s="304">
        <v>0.1153017239615841</v>
      </c>
      <c r="O21" s="304">
        <v>0.10403441031372888</v>
      </c>
      <c r="P21" s="304">
        <v>0.11025107970198195</v>
      </c>
      <c r="Q21" s="306"/>
      <c r="R21" s="304">
        <v>2.1660342050843197E-2</v>
      </c>
      <c r="S21" s="304">
        <v>1.9451447358706228E-2</v>
      </c>
      <c r="T21" s="304">
        <v>1.7984482048864978E-2</v>
      </c>
      <c r="U21" s="306"/>
      <c r="V21" s="304">
        <v>3.2128696239224666E-2</v>
      </c>
      <c r="W21" s="304">
        <v>2.8269723462186164E-2</v>
      </c>
      <c r="X21" s="304">
        <v>2.8832129413712611E-2</v>
      </c>
      <c r="Y21" s="306"/>
      <c r="Z21" s="304">
        <v>9.6748334258985075E-2</v>
      </c>
      <c r="AA21" s="304">
        <v>9.876570850677896E-2</v>
      </c>
      <c r="AB21" s="304">
        <v>0.10941334155855216</v>
      </c>
      <c r="AC21" s="306"/>
      <c r="AD21" s="304">
        <v>0.10235591400469997</v>
      </c>
      <c r="AE21" s="304">
        <v>9.8716702642501195E-2</v>
      </c>
      <c r="AF21" s="304">
        <v>7.9635698280190459E-2</v>
      </c>
      <c r="AG21" s="306"/>
      <c r="AH21" s="304">
        <v>4.9404210866062941E-2</v>
      </c>
      <c r="AI21" s="304">
        <v>3.6894737095401489E-2</v>
      </c>
      <c r="AJ21" s="304">
        <v>2.0863391958340697E-2</v>
      </c>
      <c r="AK21" s="306"/>
      <c r="AL21" s="304">
        <v>7.5235214597278832E-2</v>
      </c>
      <c r="AM21" s="304">
        <v>5.5051037768890226E-2</v>
      </c>
      <c r="AN21" s="304">
        <v>4.8753218585396156E-2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0.7247233238120947</v>
      </c>
      <c r="C22" s="304">
        <f t="shared" ref="C22:C29" si="61">SUM(G22,K22,O22,S22,W22,AA22,AE22,AI22,AM22)</f>
        <v>0.82657942809740081</v>
      </c>
      <c r="D22" s="304">
        <f t="shared" ref="D22:D29" si="62">SUM(H22,L22,P22,T22,X22,AB22,AF22,AJ22,AN22)</f>
        <v>0.96257351776330158</v>
      </c>
      <c r="E22" s="304"/>
      <c r="F22" s="304">
        <v>2.3400246803901702E-2</v>
      </c>
      <c r="G22" s="304">
        <v>3.3350557594215957E-2</v>
      </c>
      <c r="H22" s="304">
        <v>5.3173089448134071E-2</v>
      </c>
      <c r="I22" s="304"/>
      <c r="J22" s="304">
        <v>0.14303853503730393</v>
      </c>
      <c r="K22" s="304">
        <v>0.19581736044832115</v>
      </c>
      <c r="L22" s="304">
        <v>0.30239491494100279</v>
      </c>
      <c r="M22" s="304"/>
      <c r="N22" s="304">
        <v>0.20252440899550253</v>
      </c>
      <c r="O22" s="304">
        <v>0.20841037832416401</v>
      </c>
      <c r="P22" s="304">
        <v>0.20916239076238696</v>
      </c>
      <c r="Q22" s="306"/>
      <c r="R22" s="304">
        <v>1.6875466142195622E-2</v>
      </c>
      <c r="S22" s="304">
        <v>1.8183976518222133E-2</v>
      </c>
      <c r="T22" s="304">
        <v>1.9031701753544784E-2</v>
      </c>
      <c r="U22" s="306"/>
      <c r="V22" s="304">
        <v>9.1392160568529668E-2</v>
      </c>
      <c r="W22" s="304">
        <v>0.10906907640245304</v>
      </c>
      <c r="X22" s="304">
        <v>0.12796210140132303</v>
      </c>
      <c r="Y22" s="306"/>
      <c r="Z22" s="304">
        <v>7.2892442540293215E-2</v>
      </c>
      <c r="AA22" s="304">
        <v>7.4074222386226976E-2</v>
      </c>
      <c r="AB22" s="304">
        <v>7.0529022733246169E-2</v>
      </c>
      <c r="AC22" s="306"/>
      <c r="AD22" s="304">
        <v>8.7715413558434888E-2</v>
      </c>
      <c r="AE22" s="304">
        <v>0.11062326171511094</v>
      </c>
      <c r="AF22" s="304">
        <v>0.12462567860940217</v>
      </c>
      <c r="AG22" s="306"/>
      <c r="AH22" s="304">
        <v>4.4904290532654816E-2</v>
      </c>
      <c r="AI22" s="304">
        <v>4.0891985614506271E-2</v>
      </c>
      <c r="AJ22" s="304">
        <v>2.986134658994374E-2</v>
      </c>
      <c r="AK22" s="306"/>
      <c r="AL22" s="304">
        <v>4.1980359633278432E-2</v>
      </c>
      <c r="AM22" s="304">
        <v>3.6158609094180505E-2</v>
      </c>
      <c r="AN22" s="304">
        <v>2.5833271524317789E-2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0.70232049866067703</v>
      </c>
      <c r="C23" s="304">
        <f t="shared" si="61"/>
        <v>0.67072711965508791</v>
      </c>
      <c r="D23" s="304">
        <f t="shared" si="62"/>
        <v>0.73517846060544656</v>
      </c>
      <c r="E23" s="304"/>
      <c r="F23" s="304">
        <v>1.6324765951080518E-2</v>
      </c>
      <c r="G23" s="304">
        <v>2.0258811589805924E-2</v>
      </c>
      <c r="H23" s="304">
        <v>3.36667302436158E-2</v>
      </c>
      <c r="I23" s="304"/>
      <c r="J23" s="304">
        <v>8.034068459911449E-2</v>
      </c>
      <c r="K23" s="304">
        <v>9.6747189255632374E-2</v>
      </c>
      <c r="L23" s="304">
        <v>0.15063393894852298</v>
      </c>
      <c r="M23" s="304"/>
      <c r="N23" s="304">
        <v>0.16006679406847818</v>
      </c>
      <c r="O23" s="304">
        <v>0.14998987816417428</v>
      </c>
      <c r="P23" s="304">
        <v>0.15343643830165468</v>
      </c>
      <c r="Q23" s="306"/>
      <c r="R23" s="304">
        <v>1.9262971184415025E-2</v>
      </c>
      <c r="S23" s="304">
        <v>2.0105461434678531E-2</v>
      </c>
      <c r="T23" s="304">
        <v>2.4822806141601306E-2</v>
      </c>
      <c r="U23" s="306"/>
      <c r="V23" s="304">
        <v>0.12056778957140837</v>
      </c>
      <c r="W23" s="304">
        <v>0.11544063015262432</v>
      </c>
      <c r="X23" s="304">
        <v>0.13059519401262712</v>
      </c>
      <c r="Y23" s="306"/>
      <c r="Z23" s="304">
        <v>0.12201912636875772</v>
      </c>
      <c r="AA23" s="304">
        <v>0.1105634373524681</v>
      </c>
      <c r="AB23" s="304">
        <v>0.10693612061148337</v>
      </c>
      <c r="AC23" s="306"/>
      <c r="AD23" s="304">
        <v>8.271774644128195E-2</v>
      </c>
      <c r="AE23" s="304">
        <v>7.3262096161100465E-2</v>
      </c>
      <c r="AF23" s="304">
        <v>5.72786832201626E-2</v>
      </c>
      <c r="AG23" s="306"/>
      <c r="AH23" s="304">
        <v>5.9307448868179735E-2</v>
      </c>
      <c r="AI23" s="304">
        <v>4.9813108121136263E-2</v>
      </c>
      <c r="AJ23" s="304">
        <v>3.498822835236156E-2</v>
      </c>
      <c r="AK23" s="306"/>
      <c r="AL23" s="304">
        <v>4.1713171607961202E-2</v>
      </c>
      <c r="AM23" s="304">
        <v>3.4546507423467689E-2</v>
      </c>
      <c r="AN23" s="304">
        <v>4.2820320773416964E-2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0.58438322581651914</v>
      </c>
      <c r="C24" s="304">
        <f t="shared" si="61"/>
        <v>0.5872929370145672</v>
      </c>
      <c r="D24" s="304">
        <f t="shared" si="62"/>
        <v>0.54751331970660344</v>
      </c>
      <c r="E24" s="304"/>
      <c r="F24" s="304">
        <v>1.4902536928421426E-3</v>
      </c>
      <c r="G24" s="304">
        <v>2.0748130066206307E-3</v>
      </c>
      <c r="H24" s="304">
        <v>3.3149570440217792E-3</v>
      </c>
      <c r="I24" s="304"/>
      <c r="J24" s="304">
        <v>4.0227949936873862E-2</v>
      </c>
      <c r="K24" s="304">
        <v>5.7517958640733918E-2</v>
      </c>
      <c r="L24" s="304">
        <v>9.3140992589514401E-2</v>
      </c>
      <c r="M24" s="304"/>
      <c r="N24" s="304">
        <v>0.10980317434992692</v>
      </c>
      <c r="O24" s="304">
        <v>0.12329943135265527</v>
      </c>
      <c r="P24" s="304">
        <v>0.13845547402452055</v>
      </c>
      <c r="Q24" s="306"/>
      <c r="R24" s="304">
        <v>1.8813201349769902E-2</v>
      </c>
      <c r="S24" s="304">
        <v>1.7817821175701649E-2</v>
      </c>
      <c r="T24" s="304">
        <v>1.7713568485523735E-2</v>
      </c>
      <c r="U24" s="306"/>
      <c r="V24" s="304">
        <v>3.9455157091036031E-2</v>
      </c>
      <c r="W24" s="304">
        <v>4.1045576899385774E-2</v>
      </c>
      <c r="X24" s="304">
        <v>4.6331435539365105E-2</v>
      </c>
      <c r="Y24" s="306"/>
      <c r="Z24" s="304">
        <v>8.5634354342760899E-2</v>
      </c>
      <c r="AA24" s="304">
        <v>8.3268214561132786E-2</v>
      </c>
      <c r="AB24" s="304">
        <v>7.0356218457830688E-2</v>
      </c>
      <c r="AC24" s="306"/>
      <c r="AD24" s="304">
        <v>8.7890961002403373E-2</v>
      </c>
      <c r="AE24" s="304">
        <v>7.6098341726008864E-2</v>
      </c>
      <c r="AF24" s="304">
        <v>5.3752832262164985E-2</v>
      </c>
      <c r="AG24" s="306"/>
      <c r="AH24" s="304">
        <v>0.1152323914625638</v>
      </c>
      <c r="AI24" s="304">
        <v>0.10261825172853281</v>
      </c>
      <c r="AJ24" s="304">
        <v>5.3450070428409852E-2</v>
      </c>
      <c r="AK24" s="306"/>
      <c r="AL24" s="304">
        <v>8.5835782588342249E-2</v>
      </c>
      <c r="AM24" s="304">
        <v>8.3552527923795361E-2</v>
      </c>
      <c r="AN24" s="304">
        <v>7.0997770875252428E-2</v>
      </c>
    </row>
    <row r="25" spans="1:40" x14ac:dyDescent="0.2">
      <c r="A25" s="13" t="str">
        <f t="shared" si="58"/>
        <v>Skilled trades occupations</v>
      </c>
      <c r="B25" s="304">
        <f t="shared" si="60"/>
        <v>2.2723635198526093</v>
      </c>
      <c r="C25" s="304">
        <f t="shared" si="61"/>
        <v>2.2236690845754867</v>
      </c>
      <c r="D25" s="304">
        <f t="shared" si="62"/>
        <v>2.0483244454362541</v>
      </c>
      <c r="E25" s="304"/>
      <c r="F25" s="304">
        <v>8.3268668234043677E-3</v>
      </c>
      <c r="G25" s="304">
        <v>9.8576855207724527E-3</v>
      </c>
      <c r="H25" s="304">
        <v>1.2885837157237625E-2</v>
      </c>
      <c r="I25" s="304"/>
      <c r="J25" s="304">
        <v>3.3625931992695444E-2</v>
      </c>
      <c r="K25" s="304">
        <v>3.9977475491925547E-2</v>
      </c>
      <c r="L25" s="304">
        <v>5.9952763831856694E-2</v>
      </c>
      <c r="M25" s="304"/>
      <c r="N25" s="304">
        <v>0.31072735488698067</v>
      </c>
      <c r="O25" s="304">
        <v>0.36168054572306013</v>
      </c>
      <c r="P25" s="304">
        <v>0.47603335097472999</v>
      </c>
      <c r="Q25" s="306"/>
      <c r="R25" s="304">
        <v>0.10534239533139303</v>
      </c>
      <c r="S25" s="304">
        <v>0.11804558162213651</v>
      </c>
      <c r="T25" s="304">
        <v>0.14296155099846986</v>
      </c>
      <c r="U25" s="306"/>
      <c r="V25" s="304">
        <v>0.215201622188644</v>
      </c>
      <c r="W25" s="304">
        <v>0.2342514180460267</v>
      </c>
      <c r="X25" s="304">
        <v>0.27419811341383943</v>
      </c>
      <c r="Y25" s="306"/>
      <c r="Z25" s="304">
        <v>0.3952236680273693</v>
      </c>
      <c r="AA25" s="304">
        <v>0.38549072303792892</v>
      </c>
      <c r="AB25" s="304">
        <v>0.33721683539257247</v>
      </c>
      <c r="AC25" s="306"/>
      <c r="AD25" s="304">
        <v>0.48662048641266209</v>
      </c>
      <c r="AE25" s="304">
        <v>0.520167921034007</v>
      </c>
      <c r="AF25" s="304">
        <v>0.45464289773977257</v>
      </c>
      <c r="AG25" s="306"/>
      <c r="AH25" s="304">
        <v>0.33036077139282344</v>
      </c>
      <c r="AI25" s="304">
        <v>0.29441482527993051</v>
      </c>
      <c r="AJ25" s="304">
        <v>0.20506818855922715</v>
      </c>
      <c r="AK25" s="306"/>
      <c r="AL25" s="304">
        <v>0.38693442279663703</v>
      </c>
      <c r="AM25" s="304">
        <v>0.2597829088196989</v>
      </c>
      <c r="AN25" s="304">
        <v>8.5364907368548543E-2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0.2315962970553273</v>
      </c>
      <c r="C26" s="304">
        <f t="shared" si="61"/>
        <v>0.23479231918855467</v>
      </c>
      <c r="D26" s="304">
        <f t="shared" si="62"/>
        <v>0.24071298305991051</v>
      </c>
      <c r="E26" s="304"/>
      <c r="F26" s="304">
        <v>1.1711918299083341E-3</v>
      </c>
      <c r="G26" s="304">
        <v>1.7622487426542737E-3</v>
      </c>
      <c r="H26" s="304">
        <v>2.3682241612809395E-3</v>
      </c>
      <c r="I26" s="304"/>
      <c r="J26" s="304">
        <v>1.152332919688652E-2</v>
      </c>
      <c r="K26" s="304">
        <v>1.5279456861372758E-2</v>
      </c>
      <c r="L26" s="304">
        <v>2.1067742861916136E-2</v>
      </c>
      <c r="M26" s="304"/>
      <c r="N26" s="304">
        <v>8.1202065679121332E-2</v>
      </c>
      <c r="O26" s="304">
        <v>8.8824432604119166E-2</v>
      </c>
      <c r="P26" s="304">
        <v>8.9969134835190895E-2</v>
      </c>
      <c r="Q26" s="306"/>
      <c r="R26" s="304">
        <v>2.1862121695132929E-2</v>
      </c>
      <c r="S26" s="304">
        <v>2.6445261842726379E-2</v>
      </c>
      <c r="T26" s="304">
        <v>3.3150683778253531E-2</v>
      </c>
      <c r="U26" s="306"/>
      <c r="V26" s="304">
        <v>6.3367898528900119E-3</v>
      </c>
      <c r="W26" s="304">
        <v>5.9194511986995907E-3</v>
      </c>
      <c r="X26" s="304">
        <v>5.4463670566885867E-3</v>
      </c>
      <c r="Y26" s="306"/>
      <c r="Z26" s="304">
        <v>2.0607086367243795E-2</v>
      </c>
      <c r="AA26" s="304">
        <v>1.8528973371835268E-2</v>
      </c>
      <c r="AB26" s="304">
        <v>1.8304009977984561E-2</v>
      </c>
      <c r="AC26" s="306"/>
      <c r="AD26" s="304">
        <v>1.6133741272221485E-2</v>
      </c>
      <c r="AE26" s="304">
        <v>1.3345772964095549E-2</v>
      </c>
      <c r="AF26" s="304">
        <v>9.8910687934417804E-3</v>
      </c>
      <c r="AG26" s="306"/>
      <c r="AH26" s="304">
        <v>4.3852996027837335E-2</v>
      </c>
      <c r="AI26" s="304">
        <v>4.3299524392234397E-2</v>
      </c>
      <c r="AJ26" s="304">
        <v>4.1674068272929396E-2</v>
      </c>
      <c r="AK26" s="306"/>
      <c r="AL26" s="304">
        <v>2.890697513408557E-2</v>
      </c>
      <c r="AM26" s="304">
        <v>2.138719721081728E-2</v>
      </c>
      <c r="AN26" s="304">
        <v>1.8841683322224679E-2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0.23316274896808614</v>
      </c>
      <c r="C27" s="304">
        <f t="shared" si="61"/>
        <v>0.22225217622731733</v>
      </c>
      <c r="D27" s="304">
        <f t="shared" si="62"/>
        <v>0.21824344732934572</v>
      </c>
      <c r="E27" s="304"/>
      <c r="F27" s="304">
        <v>1.5584468686856189E-3</v>
      </c>
      <c r="G27" s="304">
        <v>2.2567579598571199E-3</v>
      </c>
      <c r="H27" s="304">
        <v>4.0576314583073148E-3</v>
      </c>
      <c r="I27" s="304"/>
      <c r="J27" s="304">
        <v>1.0438497804210625E-2</v>
      </c>
      <c r="K27" s="304">
        <v>1.3091598974409023E-2</v>
      </c>
      <c r="L27" s="304">
        <v>1.7737521145450026E-2</v>
      </c>
      <c r="M27" s="304"/>
      <c r="N27" s="304">
        <v>2.1845298503450523E-2</v>
      </c>
      <c r="O27" s="304">
        <v>2.4416392071615254E-2</v>
      </c>
      <c r="P27" s="304">
        <v>3.0100474747808605E-2</v>
      </c>
      <c r="Q27" s="306"/>
      <c r="R27" s="304">
        <v>1.1308292842836611E-2</v>
      </c>
      <c r="S27" s="304">
        <v>1.1276756206804401E-2</v>
      </c>
      <c r="T27" s="304">
        <v>1.5550468313868034E-2</v>
      </c>
      <c r="U27" s="306"/>
      <c r="V27" s="304">
        <v>2.00185794012455E-2</v>
      </c>
      <c r="W27" s="304">
        <v>1.8472396776297209E-2</v>
      </c>
      <c r="X27" s="304">
        <v>1.7704052677047017E-2</v>
      </c>
      <c r="Y27" s="306"/>
      <c r="Z27" s="304">
        <v>6.0379160059847198E-2</v>
      </c>
      <c r="AA27" s="304">
        <v>5.8743247470715181E-2</v>
      </c>
      <c r="AB27" s="304">
        <v>6.1908266111332121E-2</v>
      </c>
      <c r="AC27" s="306"/>
      <c r="AD27" s="304">
        <v>3.802504131459996E-2</v>
      </c>
      <c r="AE27" s="304">
        <v>3.900500049113665E-2</v>
      </c>
      <c r="AF27" s="304">
        <v>3.6591072379582791E-2</v>
      </c>
      <c r="AG27" s="306"/>
      <c r="AH27" s="304">
        <v>4.3363901045073788E-2</v>
      </c>
      <c r="AI27" s="304">
        <v>3.7212524885512001E-2</v>
      </c>
      <c r="AJ27" s="304">
        <v>2.2981149977917812E-2</v>
      </c>
      <c r="AK27" s="306"/>
      <c r="AL27" s="304">
        <v>2.6225531128136317E-2</v>
      </c>
      <c r="AM27" s="304">
        <v>1.7777501390970514E-2</v>
      </c>
      <c r="AN27" s="304">
        <v>1.1612810518032028E-2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0.63675581785271784</v>
      </c>
      <c r="C28" s="304">
        <f t="shared" si="61"/>
        <v>0.61554923951948426</v>
      </c>
      <c r="D28" s="304">
        <f t="shared" si="62"/>
        <v>0.59007353428755349</v>
      </c>
      <c r="E28" s="304"/>
      <c r="F28" s="304">
        <v>8.7752217609798639E-5</v>
      </c>
      <c r="G28" s="304">
        <v>1.2542575170450187E-4</v>
      </c>
      <c r="H28" s="304">
        <v>1.7212384036382225E-4</v>
      </c>
      <c r="I28" s="304"/>
      <c r="J28" s="304">
        <v>5.5633972197483899E-3</v>
      </c>
      <c r="K28" s="304">
        <v>7.7270924212062258E-3</v>
      </c>
      <c r="L28" s="304">
        <v>1.1101728520707618E-2</v>
      </c>
      <c r="M28" s="304"/>
      <c r="N28" s="304">
        <v>2.2504051932959013E-2</v>
      </c>
      <c r="O28" s="304">
        <v>2.8056102448839434E-2</v>
      </c>
      <c r="P28" s="304">
        <v>3.599813782250718E-2</v>
      </c>
      <c r="Q28" s="306"/>
      <c r="R28" s="304">
        <v>7.3107189913041402E-3</v>
      </c>
      <c r="S28" s="304">
        <v>8.2284449284522766E-3</v>
      </c>
      <c r="T28" s="304">
        <v>1.0367832757274627E-2</v>
      </c>
      <c r="U28" s="306"/>
      <c r="V28" s="304">
        <v>1.872826040698912E-2</v>
      </c>
      <c r="W28" s="304">
        <v>2.0322256934082926E-2</v>
      </c>
      <c r="X28" s="304">
        <v>2.2448978634958382E-2</v>
      </c>
      <c r="Y28" s="306"/>
      <c r="Z28" s="304">
        <v>0.18512611361605122</v>
      </c>
      <c r="AA28" s="304">
        <v>0.21129846685129347</v>
      </c>
      <c r="AB28" s="304">
        <v>0.26667890897637891</v>
      </c>
      <c r="AC28" s="306"/>
      <c r="AD28" s="304">
        <v>0.19335281502243173</v>
      </c>
      <c r="AE28" s="304">
        <v>0.20261785923069242</v>
      </c>
      <c r="AF28" s="304">
        <v>0.17952988841841699</v>
      </c>
      <c r="AG28" s="306"/>
      <c r="AH28" s="304">
        <v>7.3646275344124157E-2</v>
      </c>
      <c r="AI28" s="304">
        <v>4.7243226006925168E-2</v>
      </c>
      <c r="AJ28" s="304">
        <v>1.8170157245969557E-2</v>
      </c>
      <c r="AK28" s="306"/>
      <c r="AL28" s="304">
        <v>0.13043643310150035</v>
      </c>
      <c r="AM28" s="304">
        <v>8.9930364946287769E-2</v>
      </c>
      <c r="AN28" s="304">
        <v>4.5605778070976342E-2</v>
      </c>
    </row>
    <row r="29" spans="1:40" x14ac:dyDescent="0.2">
      <c r="A29" s="13" t="str">
        <f t="shared" si="58"/>
        <v>Elementary occupations</v>
      </c>
      <c r="B29" s="304">
        <f t="shared" si="60"/>
        <v>0.69962674948617043</v>
      </c>
      <c r="C29" s="304">
        <f t="shared" si="61"/>
        <v>0.76403532859052536</v>
      </c>
      <c r="D29" s="304">
        <f t="shared" si="62"/>
        <v>0.67873760500354652</v>
      </c>
      <c r="E29" s="304"/>
      <c r="F29" s="304">
        <v>1.6110292392362384E-5</v>
      </c>
      <c r="G29" s="304">
        <v>2.0017124462182126E-5</v>
      </c>
      <c r="H29" s="304">
        <v>3.6139465586607232E-5</v>
      </c>
      <c r="I29" s="304"/>
      <c r="J29" s="304">
        <v>1.0514757300993377E-2</v>
      </c>
      <c r="K29" s="304">
        <v>1.6485676818522626E-2</v>
      </c>
      <c r="L29" s="304">
        <v>2.9757910668532821E-2</v>
      </c>
      <c r="M29" s="304"/>
      <c r="N29" s="304">
        <v>1.999177265485735E-2</v>
      </c>
      <c r="O29" s="304">
        <v>2.9440125083450053E-2</v>
      </c>
      <c r="P29" s="304">
        <v>3.5353773298750626E-2</v>
      </c>
      <c r="Q29" s="306"/>
      <c r="R29" s="304">
        <v>1.2130684630037747E-2</v>
      </c>
      <c r="S29" s="304">
        <v>1.5946876769152428E-2</v>
      </c>
      <c r="T29" s="304">
        <v>1.8027070873164894E-2</v>
      </c>
      <c r="U29" s="306"/>
      <c r="V29" s="304">
        <v>3.4725860682337475E-2</v>
      </c>
      <c r="W29" s="304">
        <v>4.8484997117186131E-2</v>
      </c>
      <c r="X29" s="304">
        <v>6.0220388387262694E-2</v>
      </c>
      <c r="Y29" s="306"/>
      <c r="Z29" s="304">
        <v>0.11584061560439883</v>
      </c>
      <c r="AA29" s="304">
        <v>0.14771045794292242</v>
      </c>
      <c r="AB29" s="304">
        <v>0.15195137787430116</v>
      </c>
      <c r="AC29" s="306"/>
      <c r="AD29" s="304">
        <v>0.20108528155964495</v>
      </c>
      <c r="AE29" s="304">
        <v>0.23699634205918968</v>
      </c>
      <c r="AF29" s="304">
        <v>0.19677666120945039</v>
      </c>
      <c r="AG29" s="306"/>
      <c r="AH29" s="304">
        <v>0.16624659614383602</v>
      </c>
      <c r="AI29" s="304">
        <v>0.1420683318499634</v>
      </c>
      <c r="AJ29" s="304">
        <v>9.1543348398452934E-2</v>
      </c>
      <c r="AK29" s="306"/>
      <c r="AL29" s="304">
        <v>0.1390750706176723</v>
      </c>
      <c r="AM29" s="304">
        <v>0.12688250382567648</v>
      </c>
      <c r="AN29" s="304">
        <v>9.5070934828044407E-2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36.81</v>
      </c>
      <c r="C32" s="305">
        <f>SUM(C33:C41)</f>
        <v>37.073000000000008</v>
      </c>
      <c r="D32" s="305">
        <f>SUM(D33:D41)</f>
        <v>34.079999999999941</v>
      </c>
      <c r="E32" s="304"/>
      <c r="F32" s="305">
        <f>SUM(F33:F41)</f>
        <v>0.3676458959391436</v>
      </c>
      <c r="G32" s="305">
        <f>SUM(G33:G41)</f>
        <v>0.4824488551024631</v>
      </c>
      <c r="H32" s="305">
        <f>SUM(H33:H41)</f>
        <v>0.6573870246994411</v>
      </c>
      <c r="I32" s="304"/>
      <c r="J32" s="305">
        <f>SUM(J33:J41)</f>
        <v>2.0577926257247996</v>
      </c>
      <c r="K32" s="305">
        <f>SUM(K33:K41)</f>
        <v>2.7302834027127831</v>
      </c>
      <c r="L32" s="305">
        <f>SUM(L33:L41)</f>
        <v>3.8150403207377201</v>
      </c>
      <c r="M32" s="304"/>
      <c r="N32" s="305">
        <f>SUM(N33:N41)</f>
        <v>5.0600174353462464</v>
      </c>
      <c r="O32" s="305">
        <f>SUM(O33:O41)</f>
        <v>5.3813427671121232</v>
      </c>
      <c r="P32" s="305">
        <f>SUM(P33:P41)</f>
        <v>5.5120737361451289</v>
      </c>
      <c r="Q32" s="306"/>
      <c r="R32" s="305">
        <f>SUM(R33:R41)</f>
        <v>1.2477092074186498</v>
      </c>
      <c r="S32" s="305">
        <f>SUM(S33:S41)</f>
        <v>1.333188254069724</v>
      </c>
      <c r="T32" s="305">
        <f>SUM(T33:T41)</f>
        <v>1.411977615442422</v>
      </c>
      <c r="U32" s="306"/>
      <c r="V32" s="305">
        <f>SUM(V33:V41)</f>
        <v>2.8549807529204099</v>
      </c>
      <c r="W32" s="305">
        <f>SUM(W33:W41)</f>
        <v>2.9373993602310131</v>
      </c>
      <c r="X32" s="305">
        <f>SUM(X33:X41)</f>
        <v>2.8899368274618547</v>
      </c>
      <c r="Y32" s="306"/>
      <c r="Z32" s="305">
        <f>SUM(Z33:Z41)</f>
        <v>9.1397914929921615</v>
      </c>
      <c r="AA32" s="305">
        <f>SUM(AA33:AA41)</f>
        <v>9.7803003947325724</v>
      </c>
      <c r="AB32" s="305">
        <f>SUM(AB33:AB41)</f>
        <v>9.4453121892779297</v>
      </c>
      <c r="AC32" s="306"/>
      <c r="AD32" s="305">
        <f>SUM(AD33:AD41)</f>
        <v>7.9741547515799409</v>
      </c>
      <c r="AE32" s="305">
        <f>SUM(AE33:AE41)</f>
        <v>8.5499445418768865</v>
      </c>
      <c r="AF32" s="305">
        <f>SUM(AF33:AF41)</f>
        <v>7.0525655676633203</v>
      </c>
      <c r="AG32" s="306"/>
      <c r="AH32" s="305">
        <f>SUM(AH33:AH41)</f>
        <v>5.3747957398529556</v>
      </c>
      <c r="AI32" s="305">
        <f>SUM(AI33:AI41)</f>
        <v>4.5562746855117586</v>
      </c>
      <c r="AJ32" s="305">
        <f>SUM(AJ33:AJ41)</f>
        <v>2.5540923973307712</v>
      </c>
      <c r="AK32" s="306"/>
      <c r="AL32" s="305">
        <f>SUM(AL33:AL41)</f>
        <v>2.7331120982256891</v>
      </c>
      <c r="AM32" s="305">
        <f>SUM(AM33:AM41)</f>
        <v>1.3218177386506804</v>
      </c>
      <c r="AN32" s="305">
        <f>SUM(AN33:AN41)</f>
        <v>0.74161432124135274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3.7876057410454447</v>
      </c>
      <c r="C33" s="304">
        <f t="shared" ref="C33:C41" si="64">SUM(G33,K33,O33,S33,W33,AA33,AE33,AI33,AM33)</f>
        <v>3.4095655131642113</v>
      </c>
      <c r="D33" s="304">
        <f t="shared" ref="D33:D40" si="65">SUM(H33,L33,P33,T33,X33,AB33,AF33,AJ33,AN33)</f>
        <v>3.2728587779055949</v>
      </c>
      <c r="E33" s="304"/>
      <c r="F33" s="304">
        <v>5.1859867417282511E-2</v>
      </c>
      <c r="G33" s="304">
        <v>5.2314699291446741E-2</v>
      </c>
      <c r="H33" s="304">
        <v>6.5839343725432264E-2</v>
      </c>
      <c r="I33" s="304"/>
      <c r="J33" s="304">
        <v>0.38360547838548681</v>
      </c>
      <c r="K33" s="304">
        <v>0.43402969960453025</v>
      </c>
      <c r="L33" s="304">
        <v>0.56892327740020887</v>
      </c>
      <c r="M33" s="304"/>
      <c r="N33" s="304">
        <v>0.9773243145973971</v>
      </c>
      <c r="O33" s="304">
        <v>0.89209529732341974</v>
      </c>
      <c r="P33" s="304">
        <v>0.87379631881243469</v>
      </c>
      <c r="Q33" s="306"/>
      <c r="R33" s="304">
        <v>0.21073010531498387</v>
      </c>
      <c r="S33" s="304">
        <v>0.19168993091876999</v>
      </c>
      <c r="T33" s="304">
        <v>0.18644518802522939</v>
      </c>
      <c r="U33" s="306"/>
      <c r="V33" s="304">
        <v>0.47719095993661292</v>
      </c>
      <c r="W33" s="304">
        <v>0.42287157697881272</v>
      </c>
      <c r="X33" s="304">
        <v>0.41008393383971237</v>
      </c>
      <c r="Y33" s="306"/>
      <c r="Z33" s="304">
        <v>0.68163359084337294</v>
      </c>
      <c r="AA33" s="304">
        <v>0.59984822807915505</v>
      </c>
      <c r="AB33" s="304">
        <v>0.54131751543775275</v>
      </c>
      <c r="AC33" s="306"/>
      <c r="AD33" s="304">
        <v>0.55867108876087057</v>
      </c>
      <c r="AE33" s="304">
        <v>0.49775314455146885</v>
      </c>
      <c r="AF33" s="304">
        <v>0.40893498657310806</v>
      </c>
      <c r="AG33" s="306"/>
      <c r="AH33" s="304">
        <v>0.31782869216571397</v>
      </c>
      <c r="AI33" s="304">
        <v>0.22828856919506205</v>
      </c>
      <c r="AJ33" s="304">
        <v>0.14284421736030936</v>
      </c>
      <c r="AK33" s="306"/>
      <c r="AL33" s="304">
        <v>0.12876164362372358</v>
      </c>
      <c r="AM33" s="304">
        <v>9.067436722154551E-2</v>
      </c>
      <c r="AN33" s="304">
        <v>7.4673996731407011E-2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6.0793719698080384</v>
      </c>
      <c r="C34" s="304">
        <f t="shared" si="64"/>
        <v>7.0464764574854888</v>
      </c>
      <c r="D34" s="304">
        <f t="shared" si="65"/>
        <v>7.2496387263406694</v>
      </c>
      <c r="E34" s="304"/>
      <c r="F34" s="304">
        <v>0.23525381042282204</v>
      </c>
      <c r="G34" s="304">
        <v>0.3285968135460785</v>
      </c>
      <c r="H34" s="304">
        <v>0.4461829916954852</v>
      </c>
      <c r="I34" s="304"/>
      <c r="J34" s="304">
        <v>0.89035838468457806</v>
      </c>
      <c r="K34" s="304">
        <v>1.2575412256229164</v>
      </c>
      <c r="L34" s="304">
        <v>1.7484151306103473</v>
      </c>
      <c r="M34" s="304"/>
      <c r="N34" s="304">
        <v>1.6701723080444308</v>
      </c>
      <c r="O34" s="304">
        <v>1.8226929211285405</v>
      </c>
      <c r="P34" s="304">
        <v>1.734915562528929</v>
      </c>
      <c r="Q34" s="306"/>
      <c r="R34" s="304">
        <v>0.18160353209533417</v>
      </c>
      <c r="S34" s="304">
        <v>0.19898801916613276</v>
      </c>
      <c r="T34" s="304">
        <v>0.19564684697502577</v>
      </c>
      <c r="U34" s="306"/>
      <c r="V34" s="304">
        <v>0.75802950723919482</v>
      </c>
      <c r="W34" s="304">
        <v>0.85158962951751505</v>
      </c>
      <c r="X34" s="304">
        <v>0.83159995435484002</v>
      </c>
      <c r="Y34" s="306"/>
      <c r="Z34" s="304">
        <v>1.134594875958667</v>
      </c>
      <c r="AA34" s="304">
        <v>1.3151103816160261</v>
      </c>
      <c r="AB34" s="304">
        <v>1.2953777038582774</v>
      </c>
      <c r="AC34" s="306"/>
      <c r="AD34" s="304">
        <v>0.64573624152107778</v>
      </c>
      <c r="AE34" s="304">
        <v>0.73252145697275184</v>
      </c>
      <c r="AF34" s="304">
        <v>0.59603348562928482</v>
      </c>
      <c r="AG34" s="306"/>
      <c r="AH34" s="304">
        <v>0.43096512170028373</v>
      </c>
      <c r="AI34" s="304">
        <v>0.42712402577348968</v>
      </c>
      <c r="AJ34" s="304">
        <v>0.32593827322422597</v>
      </c>
      <c r="AK34" s="306"/>
      <c r="AL34" s="304">
        <v>0.13265818814164987</v>
      </c>
      <c r="AM34" s="304">
        <v>0.11231198414203861</v>
      </c>
      <c r="AN34" s="304">
        <v>7.5528777464253349E-2</v>
      </c>
    </row>
    <row r="35" spans="1:40" x14ac:dyDescent="0.2">
      <c r="A35" s="13" t="str">
        <f t="shared" si="63"/>
        <v>Associate professional occupations</v>
      </c>
      <c r="B35" s="304">
        <f t="shared" si="66"/>
        <v>3.8415502619421669</v>
      </c>
      <c r="C35" s="304">
        <f t="shared" si="64"/>
        <v>3.6878117100456134</v>
      </c>
      <c r="D35" s="304">
        <f t="shared" si="65"/>
        <v>3.5292278214678316</v>
      </c>
      <c r="E35" s="304"/>
      <c r="F35" s="304">
        <v>4.3933689887200693E-2</v>
      </c>
      <c r="G35" s="304">
        <v>5.2247128834672835E-2</v>
      </c>
      <c r="H35" s="304">
        <v>7.3535369636804446E-2</v>
      </c>
      <c r="I35" s="304"/>
      <c r="J35" s="304">
        <v>0.34030813602120941</v>
      </c>
      <c r="K35" s="304">
        <v>0.40739882405765887</v>
      </c>
      <c r="L35" s="304">
        <v>0.56048258606083745</v>
      </c>
      <c r="M35" s="304"/>
      <c r="N35" s="304">
        <v>0.92932873259958415</v>
      </c>
      <c r="O35" s="304">
        <v>0.9227432610293792</v>
      </c>
      <c r="P35" s="304">
        <v>0.89519920487076277</v>
      </c>
      <c r="Q35" s="306"/>
      <c r="R35" s="304">
        <v>0.26808887292195482</v>
      </c>
      <c r="S35" s="304">
        <v>0.27297957488010655</v>
      </c>
      <c r="T35" s="304">
        <v>0.28093567626422095</v>
      </c>
      <c r="U35" s="306"/>
      <c r="V35" s="304">
        <v>0.36163049033806843</v>
      </c>
      <c r="W35" s="304">
        <v>0.32293759966673519</v>
      </c>
      <c r="X35" s="304">
        <v>0.29861330637866679</v>
      </c>
      <c r="Y35" s="306"/>
      <c r="Z35" s="304">
        <v>0.87316139326152642</v>
      </c>
      <c r="AA35" s="304">
        <v>0.83751401523700397</v>
      </c>
      <c r="AB35" s="304">
        <v>0.75999771857886045</v>
      </c>
      <c r="AC35" s="306"/>
      <c r="AD35" s="304">
        <v>0.62162975130623965</v>
      </c>
      <c r="AE35" s="304">
        <v>0.58613843399469012</v>
      </c>
      <c r="AF35" s="304">
        <v>0.47826515400016251</v>
      </c>
      <c r="AG35" s="306"/>
      <c r="AH35" s="304">
        <v>0.32800603883937596</v>
      </c>
      <c r="AI35" s="304">
        <v>0.22792201365175963</v>
      </c>
      <c r="AJ35" s="304">
        <v>0.14133348943037455</v>
      </c>
      <c r="AK35" s="306"/>
      <c r="AL35" s="304">
        <v>7.5463156767007405E-2</v>
      </c>
      <c r="AM35" s="304">
        <v>5.7930858693607208E-2</v>
      </c>
      <c r="AN35" s="304">
        <v>4.0865316247142305E-2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2.9898393726382846</v>
      </c>
      <c r="C36" s="304">
        <f t="shared" si="64"/>
        <v>2.933783124325398</v>
      </c>
      <c r="D36" s="304">
        <f t="shared" si="65"/>
        <v>2.6184853628335834</v>
      </c>
      <c r="E36" s="304"/>
      <c r="F36" s="304">
        <v>1.0867099188225881E-2</v>
      </c>
      <c r="G36" s="304">
        <v>1.4398972024036415E-2</v>
      </c>
      <c r="H36" s="304">
        <v>1.9965675226613799E-2</v>
      </c>
      <c r="I36" s="304"/>
      <c r="J36" s="304">
        <v>0.12834202452206495</v>
      </c>
      <c r="K36" s="304">
        <v>0.17342983180285773</v>
      </c>
      <c r="L36" s="304">
        <v>0.24889330837951507</v>
      </c>
      <c r="M36" s="304"/>
      <c r="N36" s="304">
        <v>0.51812548970293137</v>
      </c>
      <c r="O36" s="304">
        <v>0.57966140900236796</v>
      </c>
      <c r="P36" s="304">
        <v>0.61700758801218514</v>
      </c>
      <c r="Q36" s="306"/>
      <c r="R36" s="304">
        <v>0.1688092286871429</v>
      </c>
      <c r="S36" s="304">
        <v>0.18500011039109807</v>
      </c>
      <c r="T36" s="304">
        <v>0.2010377445195336</v>
      </c>
      <c r="U36" s="306"/>
      <c r="V36" s="304">
        <v>0.21420363655273267</v>
      </c>
      <c r="W36" s="304">
        <v>0.22968126631892732</v>
      </c>
      <c r="X36" s="304">
        <v>0.24064503741704768</v>
      </c>
      <c r="Y36" s="306"/>
      <c r="Z36" s="304">
        <v>0.68367897506655617</v>
      </c>
      <c r="AA36" s="304">
        <v>0.71882581127362</v>
      </c>
      <c r="AB36" s="304">
        <v>0.67876275680834608</v>
      </c>
      <c r="AC36" s="306"/>
      <c r="AD36" s="304">
        <v>0.85264478851810221</v>
      </c>
      <c r="AE36" s="304">
        <v>0.78480938367478537</v>
      </c>
      <c r="AF36" s="304">
        <v>0.5156406586159139</v>
      </c>
      <c r="AG36" s="306"/>
      <c r="AH36" s="304">
        <v>0.31728459447325319</v>
      </c>
      <c r="AI36" s="304">
        <v>0.17194069950618551</v>
      </c>
      <c r="AJ36" s="304">
        <v>3.658630154398422E-2</v>
      </c>
      <c r="AK36" s="306"/>
      <c r="AL36" s="304">
        <v>9.5883535927275193E-2</v>
      </c>
      <c r="AM36" s="304">
        <v>7.6035640331519244E-2</v>
      </c>
      <c r="AN36" s="304">
        <v>5.9946292310443523E-2</v>
      </c>
    </row>
    <row r="37" spans="1:40" x14ac:dyDescent="0.2">
      <c r="A37" s="13" t="str">
        <f t="shared" si="63"/>
        <v>Skilled trades occupations</v>
      </c>
      <c r="B37" s="304">
        <f t="shared" si="66"/>
        <v>9.1234569670975709</v>
      </c>
      <c r="C37" s="304">
        <f t="shared" si="64"/>
        <v>8.7476769736406315</v>
      </c>
      <c r="D37" s="304">
        <f t="shared" si="65"/>
        <v>7.4244334710071698</v>
      </c>
      <c r="E37" s="304"/>
      <c r="F37" s="304">
        <v>7.0627572203954929E-3</v>
      </c>
      <c r="G37" s="304">
        <v>1.015300307533641E-2</v>
      </c>
      <c r="H37" s="304">
        <v>1.4291441733462709E-2</v>
      </c>
      <c r="I37" s="304"/>
      <c r="J37" s="304">
        <v>0.15770122212990578</v>
      </c>
      <c r="K37" s="304">
        <v>0.21963321003093814</v>
      </c>
      <c r="L37" s="304">
        <v>0.30748728048272456</v>
      </c>
      <c r="M37" s="304"/>
      <c r="N37" s="304">
        <v>0.39497909529420866</v>
      </c>
      <c r="O37" s="304">
        <v>0.44131792442839035</v>
      </c>
      <c r="P37" s="304">
        <v>0.47535870570408212</v>
      </c>
      <c r="Q37" s="306"/>
      <c r="R37" s="304">
        <v>0.16137025469280833</v>
      </c>
      <c r="S37" s="304">
        <v>0.17274346581116398</v>
      </c>
      <c r="T37" s="304">
        <v>0.18187980257023673</v>
      </c>
      <c r="U37" s="306"/>
      <c r="V37" s="304">
        <v>0.66655186945003864</v>
      </c>
      <c r="W37" s="304">
        <v>0.66453213119817101</v>
      </c>
      <c r="X37" s="304">
        <v>0.63277856971738189</v>
      </c>
      <c r="Y37" s="306"/>
      <c r="Z37" s="304">
        <v>3.4916535114455982</v>
      </c>
      <c r="AA37" s="304">
        <v>3.6247977317737581</v>
      </c>
      <c r="AB37" s="304">
        <v>3.4273083973129954</v>
      </c>
      <c r="AC37" s="306"/>
      <c r="AD37" s="304">
        <v>2.2408733996245132</v>
      </c>
      <c r="AE37" s="304">
        <v>2.2587289877758154</v>
      </c>
      <c r="AF37" s="304">
        <v>1.6714270540870455</v>
      </c>
      <c r="AG37" s="306"/>
      <c r="AH37" s="304">
        <v>1.3350498001296904</v>
      </c>
      <c r="AI37" s="304">
        <v>1.0667563665651889</v>
      </c>
      <c r="AJ37" s="304">
        <v>0.57079861462888348</v>
      </c>
      <c r="AK37" s="306"/>
      <c r="AL37" s="304">
        <v>0.66821505711041251</v>
      </c>
      <c r="AM37" s="304">
        <v>0.28901415298186844</v>
      </c>
      <c r="AN37" s="304">
        <v>0.14310360477035775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0.45202633825891442</v>
      </c>
      <c r="C38" s="304">
        <f t="shared" si="64"/>
        <v>0.45023940559761516</v>
      </c>
      <c r="D38" s="304">
        <f t="shared" si="65"/>
        <v>0.42842398084036371</v>
      </c>
      <c r="E38" s="304"/>
      <c r="F38" s="304">
        <v>7.2727337204063517E-3</v>
      </c>
      <c r="G38" s="304">
        <v>1.0079768767783532E-2</v>
      </c>
      <c r="H38" s="304">
        <v>1.6561106655910339E-2</v>
      </c>
      <c r="I38" s="304"/>
      <c r="J38" s="304">
        <v>5.9435698226162192E-3</v>
      </c>
      <c r="K38" s="304">
        <v>6.6403288285753525E-3</v>
      </c>
      <c r="L38" s="304">
        <v>7.6964096050366627E-3</v>
      </c>
      <c r="M38" s="304"/>
      <c r="N38" s="304">
        <v>5.2954382551159432E-2</v>
      </c>
      <c r="O38" s="304">
        <v>5.3610688331420291E-2</v>
      </c>
      <c r="P38" s="304">
        <v>5.2834308930194848E-2</v>
      </c>
      <c r="Q38" s="306"/>
      <c r="R38" s="304">
        <v>1.3409725416316196E-2</v>
      </c>
      <c r="S38" s="304">
        <v>1.1907321812680758E-2</v>
      </c>
      <c r="T38" s="304">
        <v>1.1262880765226279E-2</v>
      </c>
      <c r="U38" s="306"/>
      <c r="V38" s="304">
        <v>3.3432881383996402E-2</v>
      </c>
      <c r="W38" s="304">
        <v>3.0739241170990944E-2</v>
      </c>
      <c r="X38" s="304">
        <v>2.9653016559173181E-2</v>
      </c>
      <c r="Y38" s="306"/>
      <c r="Z38" s="304">
        <v>5.5219297196094842E-2</v>
      </c>
      <c r="AA38" s="304">
        <v>4.9282979486993318E-2</v>
      </c>
      <c r="AB38" s="304">
        <v>4.0995096589079398E-2</v>
      </c>
      <c r="AC38" s="306"/>
      <c r="AD38" s="304">
        <v>8.9169239030581937E-2</v>
      </c>
      <c r="AE38" s="304">
        <v>9.1733733995875422E-2</v>
      </c>
      <c r="AF38" s="304">
        <v>7.7308024054374105E-2</v>
      </c>
      <c r="AG38" s="306"/>
      <c r="AH38" s="304">
        <v>0.14685754313096772</v>
      </c>
      <c r="AI38" s="304">
        <v>0.15057494137942523</v>
      </c>
      <c r="AJ38" s="304">
        <v>0.14712207130476071</v>
      </c>
      <c r="AK38" s="306"/>
      <c r="AL38" s="304">
        <v>4.776696600677531E-2</v>
      </c>
      <c r="AM38" s="304">
        <v>4.5670401823870291E-2</v>
      </c>
      <c r="AN38" s="304">
        <v>4.4991066376608227E-2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1.2003609130225139</v>
      </c>
      <c r="C39" s="304">
        <f t="shared" si="64"/>
        <v>1.1993881989688016</v>
      </c>
      <c r="D39" s="304">
        <f t="shared" si="65"/>
        <v>1.1489536426343396</v>
      </c>
      <c r="E39" s="304"/>
      <c r="F39" s="304">
        <v>6.5638083302256905E-3</v>
      </c>
      <c r="G39" s="304">
        <v>8.8486166898543855E-3</v>
      </c>
      <c r="H39" s="304">
        <v>1.2585361105148799E-2</v>
      </c>
      <c r="I39" s="304"/>
      <c r="J39" s="304">
        <v>5.7333607724071811E-2</v>
      </c>
      <c r="K39" s="304">
        <v>7.9404935994658449E-2</v>
      </c>
      <c r="L39" s="304">
        <v>0.10837860268771236</v>
      </c>
      <c r="M39" s="304"/>
      <c r="N39" s="304">
        <v>0.23730306408650409</v>
      </c>
      <c r="O39" s="304">
        <v>0.25865748301191299</v>
      </c>
      <c r="P39" s="304">
        <v>0.28554830790070401</v>
      </c>
      <c r="Q39" s="306"/>
      <c r="R39" s="304">
        <v>7.328842629213779E-2</v>
      </c>
      <c r="S39" s="304">
        <v>8.3338613930968503E-2</v>
      </c>
      <c r="T39" s="304">
        <v>9.6102870225937539E-2</v>
      </c>
      <c r="U39" s="306"/>
      <c r="V39" s="304">
        <v>8.0937618286997234E-2</v>
      </c>
      <c r="W39" s="304">
        <v>8.6634120288770489E-2</v>
      </c>
      <c r="X39" s="304">
        <v>9.3887772501641389E-2</v>
      </c>
      <c r="Y39" s="306"/>
      <c r="Z39" s="304">
        <v>0.26766549698156666</v>
      </c>
      <c r="AA39" s="304">
        <v>0.2527880084611715</v>
      </c>
      <c r="AB39" s="304">
        <v>0.20425773182799348</v>
      </c>
      <c r="AC39" s="306"/>
      <c r="AD39" s="304">
        <v>0.21650024565269177</v>
      </c>
      <c r="AE39" s="304">
        <v>0.23555095330841724</v>
      </c>
      <c r="AF39" s="304">
        <v>0.23382957021459239</v>
      </c>
      <c r="AG39" s="306"/>
      <c r="AH39" s="304">
        <v>0.14388499712826544</v>
      </c>
      <c r="AI39" s="304">
        <v>0.10561396587096955</v>
      </c>
      <c r="AJ39" s="304">
        <v>4.1402812960168414E-2</v>
      </c>
      <c r="AK39" s="306"/>
      <c r="AL39" s="304">
        <v>0.11688364854005334</v>
      </c>
      <c r="AM39" s="304">
        <v>8.8551501412078432E-2</v>
      </c>
      <c r="AN39" s="304">
        <v>7.296061321044113E-2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7.2863028702798802</v>
      </c>
      <c r="C40" s="304">
        <f t="shared" si="64"/>
        <v>7.2196853569961812</v>
      </c>
      <c r="D40" s="304">
        <f t="shared" si="65"/>
        <v>6.2875404069845784</v>
      </c>
      <c r="E40" s="304"/>
      <c r="F40" s="304">
        <v>1.0510082521620694E-3</v>
      </c>
      <c r="G40" s="304">
        <v>1.3570416892719167E-3</v>
      </c>
      <c r="H40" s="304">
        <v>1.9401719669529093E-3</v>
      </c>
      <c r="I40" s="304"/>
      <c r="J40" s="304">
        <v>7.0729238630522578E-2</v>
      </c>
      <c r="K40" s="304">
        <v>0.11640482496103514</v>
      </c>
      <c r="L40" s="304">
        <v>0.20905344165389655</v>
      </c>
      <c r="M40" s="304"/>
      <c r="N40" s="304">
        <v>0.2037758289905815</v>
      </c>
      <c r="O40" s="304">
        <v>0.2730160630494371</v>
      </c>
      <c r="P40" s="304">
        <v>0.3842472066638668</v>
      </c>
      <c r="Q40" s="306"/>
      <c r="R40" s="305">
        <v>0.11983955356878676</v>
      </c>
      <c r="S40" s="305">
        <v>0.13510286470184998</v>
      </c>
      <c r="T40" s="305">
        <v>0.14697748531945715</v>
      </c>
      <c r="U40" s="306"/>
      <c r="V40" s="305">
        <v>0.2250839835128319</v>
      </c>
      <c r="W40" s="305">
        <v>0.26525311065504625</v>
      </c>
      <c r="X40" s="305">
        <v>0.27222165705973395</v>
      </c>
      <c r="Y40" s="306"/>
      <c r="Z40" s="305">
        <v>1.713131869940447</v>
      </c>
      <c r="AA40" s="305">
        <v>2.0633619028837407</v>
      </c>
      <c r="AB40" s="305">
        <v>2.1749844857129537</v>
      </c>
      <c r="AC40" s="306"/>
      <c r="AD40" s="305">
        <v>2.2441587710952176</v>
      </c>
      <c r="AE40" s="305">
        <v>2.6667712648445767</v>
      </c>
      <c r="AF40" s="305">
        <v>2.4268593261352631</v>
      </c>
      <c r="AG40" s="306"/>
      <c r="AH40" s="305">
        <v>1.6512105623948141</v>
      </c>
      <c r="AI40" s="305">
        <v>1.3903196012068053</v>
      </c>
      <c r="AJ40" s="305">
        <v>0.57217309675465389</v>
      </c>
      <c r="AK40" s="306"/>
      <c r="AL40" s="305">
        <v>1.0573220538945174</v>
      </c>
      <c r="AM40" s="305">
        <v>0.30809868300441734</v>
      </c>
      <c r="AN40" s="305">
        <v>9.9083535717800292E-2</v>
      </c>
    </row>
    <row r="41" spans="1:40" x14ac:dyDescent="0.2">
      <c r="A41" s="39" t="str">
        <f t="shared" si="63"/>
        <v>Elementary occupations</v>
      </c>
      <c r="B41" s="307">
        <f t="shared" si="66"/>
        <v>2.0494855659071809</v>
      </c>
      <c r="C41" s="307">
        <f t="shared" si="64"/>
        <v>2.3783732597760676</v>
      </c>
      <c r="D41" s="307">
        <f>SUM(H41,L41,P41,T41,X41,AB41,AF41,AJ41,AN41)</f>
        <v>2.1204378099858099</v>
      </c>
      <c r="E41" s="307"/>
      <c r="F41" s="307">
        <v>3.7811215004228344E-3</v>
      </c>
      <c r="G41" s="307">
        <v>4.452811183982391E-3</v>
      </c>
      <c r="H41" s="307">
        <v>6.4855629536306122E-3</v>
      </c>
      <c r="I41" s="307"/>
      <c r="J41" s="307">
        <v>2.3470963804343683E-2</v>
      </c>
      <c r="K41" s="307">
        <v>3.5800521809612851E-2</v>
      </c>
      <c r="L41" s="307">
        <v>5.5710283857441201E-2</v>
      </c>
      <c r="M41" s="307"/>
      <c r="N41" s="307">
        <v>7.6054219479449736E-2</v>
      </c>
      <c r="O41" s="307">
        <v>0.13754771980725622</v>
      </c>
      <c r="P41" s="307">
        <v>0.19316653272196913</v>
      </c>
      <c r="Q41" s="308"/>
      <c r="R41" s="307">
        <v>5.0569508429184923E-2</v>
      </c>
      <c r="S41" s="307">
        <v>8.14383524569533E-2</v>
      </c>
      <c r="T41" s="307">
        <v>0.1116891207775547</v>
      </c>
      <c r="U41" s="308"/>
      <c r="V41" s="307">
        <v>3.7919806219937166E-2</v>
      </c>
      <c r="W41" s="307">
        <v>6.3160684436044334E-2</v>
      </c>
      <c r="X41" s="307">
        <v>8.0453579633657596E-2</v>
      </c>
      <c r="Y41" s="308"/>
      <c r="Z41" s="307">
        <v>0.2390524822983312</v>
      </c>
      <c r="AA41" s="307">
        <v>0.31877133592110352</v>
      </c>
      <c r="AB41" s="307">
        <v>0.32231078315167039</v>
      </c>
      <c r="AC41" s="308"/>
      <c r="AD41" s="307">
        <v>0.50477122607064595</v>
      </c>
      <c r="AE41" s="307">
        <v>0.69593718275850658</v>
      </c>
      <c r="AF41" s="307">
        <v>0.6442673083535766</v>
      </c>
      <c r="AG41" s="308"/>
      <c r="AH41" s="307">
        <v>0.70370838989059059</v>
      </c>
      <c r="AI41" s="307">
        <v>0.78773450236287335</v>
      </c>
      <c r="AJ41" s="307">
        <v>0.57589352012341055</v>
      </c>
      <c r="AK41" s="308"/>
      <c r="AL41" s="307">
        <v>0.41015784821427459</v>
      </c>
      <c r="AM41" s="307">
        <v>0.25353014903973531</v>
      </c>
      <c r="AN41" s="307">
        <v>0.13046111841289917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Stoke-on-Trent and Staffordshire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24.87699999999997</v>
      </c>
      <c r="C50" s="305">
        <f>SUM(C51:C59)</f>
        <v>24.804999999999989</v>
      </c>
      <c r="D50" s="305">
        <f>SUM(D51:D59)</f>
        <v>25.190999999999963</v>
      </c>
      <c r="E50" s="304"/>
      <c r="F50" s="305">
        <f>SUM(F51:F59)</f>
        <v>5.7366069666648568E-2</v>
      </c>
      <c r="G50" s="305">
        <f>SUM(G51:G59)</f>
        <v>7.7959429389523216E-2</v>
      </c>
      <c r="H50" s="305">
        <f>SUM(H51:H59)</f>
        <v>0.14132735209451738</v>
      </c>
      <c r="I50" s="304"/>
      <c r="J50" s="305">
        <f>SUM(J51:J59)</f>
        <v>0.95517002033275922</v>
      </c>
      <c r="K50" s="305">
        <f>SUM(K51:K59)</f>
        <v>1.287047792551042</v>
      </c>
      <c r="L50" s="305">
        <f>SUM(L51:L59)</f>
        <v>2.083242029187113</v>
      </c>
      <c r="M50" s="304"/>
      <c r="N50" s="305">
        <f>SUM(N51:N59)</f>
        <v>1.9304205659782068</v>
      </c>
      <c r="O50" s="305">
        <f>SUM(O51:O59)</f>
        <v>2.0307674642647431</v>
      </c>
      <c r="P50" s="305">
        <f>SUM(P51:P59)</f>
        <v>2.3391881819332458</v>
      </c>
      <c r="Q50" s="304"/>
      <c r="R50" s="305">
        <f>SUM(R51:R59)</f>
        <v>0.74670379421592037</v>
      </c>
      <c r="S50" s="305">
        <f>SUM(S51:S59)</f>
        <v>0.79770193228122155</v>
      </c>
      <c r="T50" s="305">
        <f>SUM(T51:T59)</f>
        <v>0.99014554135586574</v>
      </c>
      <c r="U50" s="304"/>
      <c r="V50" s="305">
        <f>SUM(V51:V59)</f>
        <v>1.4696535580868813</v>
      </c>
      <c r="W50" s="305">
        <f>SUM(W51:W59)</f>
        <v>1.521314637958493</v>
      </c>
      <c r="X50" s="305">
        <f>SUM(X51:X59)</f>
        <v>1.815195493934723</v>
      </c>
      <c r="Y50" s="304"/>
      <c r="Z50" s="305">
        <f>SUM(Z51:Z59)</f>
        <v>7.4569994299103008</v>
      </c>
      <c r="AA50" s="305">
        <f>SUM(AA51:AA59)</f>
        <v>7.6725762693248551</v>
      </c>
      <c r="AB50" s="305">
        <f>SUM(AB51:AB59)</f>
        <v>8.0379012398767138</v>
      </c>
      <c r="AC50" s="304"/>
      <c r="AD50" s="305">
        <f>SUM(AD51:AD59)</f>
        <v>6.4448743199215404</v>
      </c>
      <c r="AE50" s="305">
        <f>SUM(AE51:AE59)</f>
        <v>7.0381030670690663</v>
      </c>
      <c r="AF50" s="305">
        <f>SUM(AF51:AF59)</f>
        <v>7.0583105839618243</v>
      </c>
      <c r="AG50" s="304"/>
      <c r="AH50" s="305">
        <f>SUM(AH51:AH59)</f>
        <v>3.7022123260049611</v>
      </c>
      <c r="AI50" s="305">
        <f>SUM(AI51:AI59)</f>
        <v>3.2640122711648467</v>
      </c>
      <c r="AJ50" s="305">
        <f>SUM(AJ51:AJ59)</f>
        <v>2.3591412589790548</v>
      </c>
      <c r="AK50" s="304"/>
      <c r="AL50" s="305">
        <f>SUM(AL51:AL59)</f>
        <v>2.1135999158827543</v>
      </c>
      <c r="AM50" s="305">
        <f>SUM(AM51:AM59)</f>
        <v>1.1155171359962033</v>
      </c>
      <c r="AN50" s="305">
        <f>SUM(AN51:AN59)</f>
        <v>0.36654831867690307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2.2572408236419399</v>
      </c>
      <c r="C51" s="304">
        <f t="shared" ref="C51:D51" si="68">SUM(G51,K51,O51,S51,W51,AA51,AE51,AI51,AM51)</f>
        <v>2.0128105433053909</v>
      </c>
      <c r="D51" s="304">
        <f t="shared" si="68"/>
        <v>2.2976337245382057</v>
      </c>
      <c r="E51" s="304"/>
      <c r="F51" s="304">
        <v>5.7778101635855734E-3</v>
      </c>
      <c r="G51" s="304">
        <v>7.3162404395344565E-3</v>
      </c>
      <c r="H51" s="304">
        <v>1.2513003069898644E-2</v>
      </c>
      <c r="I51" s="304"/>
      <c r="J51" s="304">
        <v>0.23293309338932108</v>
      </c>
      <c r="K51" s="304">
        <v>0.27742998261286039</v>
      </c>
      <c r="L51" s="304">
        <v>0.48081222347352026</v>
      </c>
      <c r="M51" s="304"/>
      <c r="N51" s="304">
        <v>0.36892952367641951</v>
      </c>
      <c r="O51" s="304">
        <v>0.33022772877710271</v>
      </c>
      <c r="P51" s="304">
        <v>0.3513930510009331</v>
      </c>
      <c r="Q51" s="304"/>
      <c r="R51" s="304">
        <v>0.10868454345226251</v>
      </c>
      <c r="S51" s="304">
        <v>9.4471100370971589E-2</v>
      </c>
      <c r="T51" s="304">
        <v>0.10222725503998022</v>
      </c>
      <c r="U51" s="304"/>
      <c r="V51" s="304">
        <v>0.23958875165720156</v>
      </c>
      <c r="W51" s="304">
        <v>0.2131996790958158</v>
      </c>
      <c r="X51" s="304">
        <v>0.24646679646541772</v>
      </c>
      <c r="Y51" s="304"/>
      <c r="Z51" s="304">
        <v>0.57880632685394673</v>
      </c>
      <c r="AA51" s="304">
        <v>0.52319282281985879</v>
      </c>
      <c r="AB51" s="304">
        <v>0.658643707008714</v>
      </c>
      <c r="AC51" s="304"/>
      <c r="AD51" s="304">
        <v>0.33051188998414238</v>
      </c>
      <c r="AE51" s="304">
        <v>0.28641578437114523</v>
      </c>
      <c r="AF51" s="304">
        <v>0.25161152920514318</v>
      </c>
      <c r="AG51" s="304"/>
      <c r="AH51" s="304">
        <v>0.22418501521352385</v>
      </c>
      <c r="AI51" s="304">
        <v>0.16693935172306262</v>
      </c>
      <c r="AJ51" s="304">
        <v>0.1139299713028754</v>
      </c>
      <c r="AK51" s="304"/>
      <c r="AL51" s="304">
        <v>0.16782386925153667</v>
      </c>
      <c r="AM51" s="304">
        <v>0.11361785309503923</v>
      </c>
      <c r="AN51" s="304">
        <v>8.0036187971723363E-2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2.944929196334098</v>
      </c>
      <c r="C52" s="304">
        <f t="shared" ref="C52:C59" si="70">SUM(G52,K52,O52,S52,W52,AA52,AE52,AI52,AM52)</f>
        <v>3.1688305400374399</v>
      </c>
      <c r="D52" s="304">
        <f t="shared" ref="D52:D59" si="71">SUM(H52,L52,P52,T52,X52,AB52,AF52,AJ52,AN52)</f>
        <v>3.6585340395329511</v>
      </c>
      <c r="E52" s="304"/>
      <c r="F52" s="304">
        <v>2.6729050253206373E-2</v>
      </c>
      <c r="G52" s="304">
        <v>3.4945598286015574E-2</v>
      </c>
      <c r="H52" s="304">
        <v>4.8673310341309985E-2</v>
      </c>
      <c r="I52" s="304"/>
      <c r="J52" s="304">
        <v>0.35573446318140867</v>
      </c>
      <c r="K52" s="304">
        <v>0.49462000886490082</v>
      </c>
      <c r="L52" s="304">
        <v>0.76293722400969166</v>
      </c>
      <c r="M52" s="304"/>
      <c r="N52" s="304">
        <v>0.58787815341699379</v>
      </c>
      <c r="O52" s="304">
        <v>0.56744822154144492</v>
      </c>
      <c r="P52" s="304">
        <v>0.57491377357062901</v>
      </c>
      <c r="Q52" s="304"/>
      <c r="R52" s="304">
        <v>9.0011913812451272E-2</v>
      </c>
      <c r="S52" s="304">
        <v>7.015758573339749E-2</v>
      </c>
      <c r="T52" s="304">
        <v>7.765325450005614E-2</v>
      </c>
      <c r="U52" s="304"/>
      <c r="V52" s="304">
        <v>0.24894318303747076</v>
      </c>
      <c r="W52" s="304">
        <v>0.20980552449457607</v>
      </c>
      <c r="X52" s="304">
        <v>0.15880692916924691</v>
      </c>
      <c r="Y52" s="304"/>
      <c r="Z52" s="304">
        <v>0.85552846173270702</v>
      </c>
      <c r="AA52" s="304">
        <v>0.97914843518096528</v>
      </c>
      <c r="AB52" s="304">
        <v>1.2465550992593379</v>
      </c>
      <c r="AC52" s="304"/>
      <c r="AD52" s="304">
        <v>0.49014574135761468</v>
      </c>
      <c r="AE52" s="304">
        <v>0.58652878772156136</v>
      </c>
      <c r="AF52" s="304">
        <v>0.6548670160452752</v>
      </c>
      <c r="AG52" s="304"/>
      <c r="AH52" s="304">
        <v>0.17114803187850561</v>
      </c>
      <c r="AI52" s="304">
        <v>0.14584650273678393</v>
      </c>
      <c r="AJ52" s="304">
        <v>9.631207503725174E-2</v>
      </c>
      <c r="AK52" s="304"/>
      <c r="AL52" s="304">
        <v>0.11881019766373993</v>
      </c>
      <c r="AM52" s="304">
        <v>8.0329875477794729E-2</v>
      </c>
      <c r="AN52" s="304">
        <v>3.7815357600152963E-2</v>
      </c>
    </row>
    <row r="53" spans="1:40" x14ac:dyDescent="0.2">
      <c r="A53" s="13" t="str">
        <f t="shared" si="67"/>
        <v>Associate professional occupations</v>
      </c>
      <c r="B53" s="304">
        <f t="shared" si="69"/>
        <v>1.3645954142068255</v>
      </c>
      <c r="C53" s="304">
        <f t="shared" si="70"/>
        <v>1.3104724129770016</v>
      </c>
      <c r="D53" s="304">
        <f t="shared" si="71"/>
        <v>1.4528054046223726</v>
      </c>
      <c r="E53" s="304"/>
      <c r="F53" s="304">
        <v>3.1249160464616194E-3</v>
      </c>
      <c r="G53" s="304">
        <v>3.9195727613706675E-3</v>
      </c>
      <c r="H53" s="304">
        <v>6.7637850313354286E-3</v>
      </c>
      <c r="I53" s="304"/>
      <c r="J53" s="304">
        <v>0.10839957644031742</v>
      </c>
      <c r="K53" s="304">
        <v>0.14362084749946716</v>
      </c>
      <c r="L53" s="304">
        <v>0.24444746649750307</v>
      </c>
      <c r="M53" s="304"/>
      <c r="N53" s="304">
        <v>0.21905035067019232</v>
      </c>
      <c r="O53" s="304">
        <v>0.21718156743817052</v>
      </c>
      <c r="P53" s="304">
        <v>0.24440815944800129</v>
      </c>
      <c r="Q53" s="304"/>
      <c r="R53" s="304">
        <v>9.5525139558199426E-2</v>
      </c>
      <c r="S53" s="304">
        <v>0.10082775034018329</v>
      </c>
      <c r="T53" s="304">
        <v>0.12579212050268393</v>
      </c>
      <c r="U53" s="304"/>
      <c r="V53" s="304">
        <v>0.19770479312709147</v>
      </c>
      <c r="W53" s="304">
        <v>0.19015505258023269</v>
      </c>
      <c r="X53" s="304">
        <v>0.22334663788817335</v>
      </c>
      <c r="Y53" s="304"/>
      <c r="Z53" s="304">
        <v>0.25582429573306537</v>
      </c>
      <c r="AA53" s="304">
        <v>0.21207742589974601</v>
      </c>
      <c r="AB53" s="304">
        <v>0.19805727942140786</v>
      </c>
      <c r="AC53" s="304"/>
      <c r="AD53" s="304">
        <v>0.24093734302329678</v>
      </c>
      <c r="AE53" s="304">
        <v>0.23885588117461851</v>
      </c>
      <c r="AF53" s="304">
        <v>0.2559930703289523</v>
      </c>
      <c r="AG53" s="304"/>
      <c r="AH53" s="304">
        <v>0.19244718455414422</v>
      </c>
      <c r="AI53" s="304">
        <v>0.17224282079796938</v>
      </c>
      <c r="AJ53" s="304">
        <v>0.13050544419262811</v>
      </c>
      <c r="AK53" s="304"/>
      <c r="AL53" s="304">
        <v>5.1581815054056741E-2</v>
      </c>
      <c r="AM53" s="304">
        <v>3.1591494485243378E-2</v>
      </c>
      <c r="AN53" s="304">
        <v>2.349144131168715E-2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1.949710172001087</v>
      </c>
      <c r="C54" s="304">
        <f t="shared" si="70"/>
        <v>1.9010120942653419</v>
      </c>
      <c r="D54" s="304">
        <f t="shared" si="71"/>
        <v>1.8132453613870054</v>
      </c>
      <c r="E54" s="304"/>
      <c r="F54" s="304">
        <v>1.5600688822144257E-2</v>
      </c>
      <c r="G54" s="304">
        <v>2.3310589938680813E-2</v>
      </c>
      <c r="H54" s="304">
        <v>5.9429969724872612E-2</v>
      </c>
      <c r="I54" s="304"/>
      <c r="J54" s="304">
        <v>0.10839186291264913</v>
      </c>
      <c r="K54" s="304">
        <v>0.15532972449828664</v>
      </c>
      <c r="L54" s="304">
        <v>0.24216446380047182</v>
      </c>
      <c r="M54" s="304"/>
      <c r="N54" s="304">
        <v>0.30055936033007291</v>
      </c>
      <c r="O54" s="304">
        <v>0.36072897447330182</v>
      </c>
      <c r="P54" s="304">
        <v>0.47120644338694312</v>
      </c>
      <c r="Q54" s="304"/>
      <c r="R54" s="304">
        <v>0.1891733647254431</v>
      </c>
      <c r="S54" s="304">
        <v>0.21233621602883596</v>
      </c>
      <c r="T54" s="304">
        <v>0.28038405420641099</v>
      </c>
      <c r="U54" s="304"/>
      <c r="V54" s="304">
        <v>0.10357633749877669</v>
      </c>
      <c r="W54" s="304">
        <v>0.11204231575205734</v>
      </c>
      <c r="X54" s="304">
        <v>0.16606325340812497</v>
      </c>
      <c r="Y54" s="304"/>
      <c r="Z54" s="304">
        <v>0.33122688725194255</v>
      </c>
      <c r="AA54" s="304">
        <v>0.29633560800581682</v>
      </c>
      <c r="AB54" s="304">
        <v>0.21281709485759995</v>
      </c>
      <c r="AC54" s="304"/>
      <c r="AD54" s="304">
        <v>0.31382612726917736</v>
      </c>
      <c r="AE54" s="304">
        <v>0.25173320392341708</v>
      </c>
      <c r="AF54" s="304">
        <v>0.12306331423643457</v>
      </c>
      <c r="AG54" s="304"/>
      <c r="AH54" s="304">
        <v>0.44449864854121079</v>
      </c>
      <c r="AI54" s="304">
        <v>0.43376166647593484</v>
      </c>
      <c r="AJ54" s="304">
        <v>0.25027687420472372</v>
      </c>
      <c r="AK54" s="304"/>
      <c r="AL54" s="304">
        <v>0.14285689464967014</v>
      </c>
      <c r="AM54" s="304">
        <v>5.5433795169010376E-2</v>
      </c>
      <c r="AN54" s="304">
        <v>7.8398935614237015E-3</v>
      </c>
    </row>
    <row r="55" spans="1:40" x14ac:dyDescent="0.2">
      <c r="A55" s="13" t="str">
        <f t="shared" si="67"/>
        <v>Skilled trades occupations</v>
      </c>
      <c r="B55" s="304">
        <f t="shared" si="69"/>
        <v>12.440604575297915</v>
      </c>
      <c r="C55" s="304">
        <f t="shared" si="70"/>
        <v>12.256660752843933</v>
      </c>
      <c r="D55" s="304">
        <f t="shared" si="71"/>
        <v>11.44455279072611</v>
      </c>
      <c r="E55" s="304"/>
      <c r="F55" s="304">
        <v>1.3253810183601607E-3</v>
      </c>
      <c r="G55" s="304">
        <v>1.7791467234384206E-3</v>
      </c>
      <c r="H55" s="304">
        <v>2.3734969219905582E-3</v>
      </c>
      <c r="I55" s="304"/>
      <c r="J55" s="304">
        <v>8.8794009027472767E-2</v>
      </c>
      <c r="K55" s="304">
        <v>0.12669660768024393</v>
      </c>
      <c r="L55" s="304">
        <v>0.19846614747966179</v>
      </c>
      <c r="M55" s="304"/>
      <c r="N55" s="304">
        <v>0.31936198570200647</v>
      </c>
      <c r="O55" s="304">
        <v>0.38835795148678581</v>
      </c>
      <c r="P55" s="304">
        <v>0.47747835277797246</v>
      </c>
      <c r="Q55" s="304"/>
      <c r="R55" s="304">
        <v>0.20383135616131429</v>
      </c>
      <c r="S55" s="304">
        <v>0.2425809076736791</v>
      </c>
      <c r="T55" s="304">
        <v>0.29549020805819654</v>
      </c>
      <c r="U55" s="304"/>
      <c r="V55" s="304">
        <v>0.53178518079896142</v>
      </c>
      <c r="W55" s="304">
        <v>0.61079945970110083</v>
      </c>
      <c r="X55" s="304">
        <v>0.78531508265910566</v>
      </c>
      <c r="Y55" s="304"/>
      <c r="Z55" s="304">
        <v>4.4039549141026528</v>
      </c>
      <c r="AA55" s="304">
        <v>4.407497754885763</v>
      </c>
      <c r="AB55" s="304">
        <v>4.0773053181275989</v>
      </c>
      <c r="AC55" s="304"/>
      <c r="AD55" s="304">
        <v>3.9084588960404427</v>
      </c>
      <c r="AE55" s="304">
        <v>4.3013293494897109</v>
      </c>
      <c r="AF55" s="304">
        <v>4.2503030812893154</v>
      </c>
      <c r="AG55" s="304"/>
      <c r="AH55" s="304">
        <v>1.7882915294882742</v>
      </c>
      <c r="AI55" s="304">
        <v>1.5584134717772615</v>
      </c>
      <c r="AJ55" s="304">
        <v>1.2288716615435809</v>
      </c>
      <c r="AK55" s="304"/>
      <c r="AL55" s="304">
        <v>1.1948013229584307</v>
      </c>
      <c r="AM55" s="304">
        <v>0.61920610342595117</v>
      </c>
      <c r="AN55" s="304">
        <v>0.12894944186868698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5.6438446618314909E-2</v>
      </c>
      <c r="C56" s="304">
        <f t="shared" si="70"/>
        <v>5.1778106573670851E-2</v>
      </c>
      <c r="D56" s="304">
        <f t="shared" si="71"/>
        <v>5.5943325377665346E-2</v>
      </c>
      <c r="E56" s="304"/>
      <c r="F56" s="304">
        <v>2.4121957224008613E-5</v>
      </c>
      <c r="G56" s="304">
        <v>2.9582917933693912E-5</v>
      </c>
      <c r="H56" s="304">
        <v>6.5227081259924954E-5</v>
      </c>
      <c r="I56" s="304"/>
      <c r="J56" s="304">
        <v>3.3200280243584879E-3</v>
      </c>
      <c r="K56" s="304">
        <v>3.8223149558228556E-3</v>
      </c>
      <c r="L56" s="304">
        <v>5.2372098770403054E-3</v>
      </c>
      <c r="M56" s="304"/>
      <c r="N56" s="304">
        <v>3.8045545902364395E-3</v>
      </c>
      <c r="O56" s="304">
        <v>3.5818276908018538E-3</v>
      </c>
      <c r="P56" s="304">
        <v>4.131356158953158E-3</v>
      </c>
      <c r="Q56" s="304"/>
      <c r="R56" s="304">
        <v>7.5931889961326597E-4</v>
      </c>
      <c r="S56" s="304">
        <v>7.3288810635254061E-4</v>
      </c>
      <c r="T56" s="304">
        <v>8.7913186265175776E-4</v>
      </c>
      <c r="U56" s="304"/>
      <c r="V56" s="304">
        <v>1.6404530708927275E-3</v>
      </c>
      <c r="W56" s="304">
        <v>1.6067193229770938E-3</v>
      </c>
      <c r="X56" s="304">
        <v>1.789483655032719E-3</v>
      </c>
      <c r="Y56" s="304"/>
      <c r="Z56" s="304">
        <v>2.0071349301175621E-2</v>
      </c>
      <c r="AA56" s="304">
        <v>2.1687753014310918E-2</v>
      </c>
      <c r="AB56" s="304">
        <v>2.6672155545517825E-2</v>
      </c>
      <c r="AC56" s="304"/>
      <c r="AD56" s="304">
        <v>6.238988888685482E-3</v>
      </c>
      <c r="AE56" s="304">
        <v>5.7504968313115707E-3</v>
      </c>
      <c r="AF56" s="304">
        <v>6.5182886335092413E-3</v>
      </c>
      <c r="AG56" s="304"/>
      <c r="AH56" s="304">
        <v>1.0601919456241154E-2</v>
      </c>
      <c r="AI56" s="304">
        <v>8.345692157383627E-3</v>
      </c>
      <c r="AJ56" s="304">
        <v>7.2126996574086114E-3</v>
      </c>
      <c r="AK56" s="304"/>
      <c r="AL56" s="304">
        <v>9.9777124298877293E-3</v>
      </c>
      <c r="AM56" s="304">
        <v>6.2208315767767015E-3</v>
      </c>
      <c r="AN56" s="304">
        <v>3.4377729062918016E-3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0.46892448243030521</v>
      </c>
      <c r="C57" s="304">
        <f t="shared" si="70"/>
        <v>0.48127471221960327</v>
      </c>
      <c r="D57" s="304">
        <f t="shared" si="71"/>
        <v>0.49454069263035993</v>
      </c>
      <c r="E57" s="304"/>
      <c r="F57" s="304">
        <v>8.5176664733929654E-4</v>
      </c>
      <c r="G57" s="304">
        <v>1.1789155550892478E-3</v>
      </c>
      <c r="H57" s="304">
        <v>2.3751820385652022E-3</v>
      </c>
      <c r="I57" s="304"/>
      <c r="J57" s="304">
        <v>2.6356941605347701E-2</v>
      </c>
      <c r="K57" s="304">
        <v>3.4194931747397558E-2</v>
      </c>
      <c r="L57" s="304">
        <v>4.9490484675210229E-2</v>
      </c>
      <c r="M57" s="304"/>
      <c r="N57" s="304">
        <v>7.4689534677268299E-2</v>
      </c>
      <c r="O57" s="304">
        <v>8.3764624721948899E-2</v>
      </c>
      <c r="P57" s="304">
        <v>9.7419644726776028E-2</v>
      </c>
      <c r="Q57" s="304"/>
      <c r="R57" s="304">
        <v>2.1484755419258487E-2</v>
      </c>
      <c r="S57" s="304">
        <v>2.6297337639364385E-2</v>
      </c>
      <c r="T57" s="304">
        <v>3.1695982625153683E-2</v>
      </c>
      <c r="U57" s="304"/>
      <c r="V57" s="304">
        <v>2.7214134657368293E-2</v>
      </c>
      <c r="W57" s="304">
        <v>3.0483352496734336E-2</v>
      </c>
      <c r="X57" s="304">
        <v>3.4793184646616057E-2</v>
      </c>
      <c r="Y57" s="304"/>
      <c r="Z57" s="304">
        <v>0.16772800499593399</v>
      </c>
      <c r="AA57" s="304">
        <v>0.18101841180889178</v>
      </c>
      <c r="AB57" s="304">
        <v>0.20120510163058597</v>
      </c>
      <c r="AC57" s="304"/>
      <c r="AD57" s="304">
        <v>2.9170517363213039E-2</v>
      </c>
      <c r="AE57" s="304">
        <v>2.6552920158447919E-2</v>
      </c>
      <c r="AF57" s="304">
        <v>1.4562123821636011E-2</v>
      </c>
      <c r="AG57" s="304"/>
      <c r="AH57" s="304">
        <v>4.8327640999367649E-2</v>
      </c>
      <c r="AI57" s="304">
        <v>4.1576778252733759E-2</v>
      </c>
      <c r="AJ57" s="304">
        <v>1.959051490025435E-2</v>
      </c>
      <c r="AK57" s="304"/>
      <c r="AL57" s="304">
        <v>7.3101186065208476E-2</v>
      </c>
      <c r="AM57" s="304">
        <v>5.6207439838995385E-2</v>
      </c>
      <c r="AN57" s="304">
        <v>4.3408473565562378E-2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1.8523958207998823</v>
      </c>
      <c r="C58" s="304">
        <f t="shared" si="70"/>
        <v>1.9645656294472011</v>
      </c>
      <c r="D58" s="304">
        <f t="shared" si="71"/>
        <v>2.0707429428055724</v>
      </c>
      <c r="E58" s="304"/>
      <c r="F58" s="304">
        <v>3.8009518467930748E-3</v>
      </c>
      <c r="G58" s="304">
        <v>5.3289055001623092E-3</v>
      </c>
      <c r="H58" s="304">
        <v>8.8540151659587119E-3</v>
      </c>
      <c r="I58" s="304"/>
      <c r="J58" s="304">
        <v>1.8656570359106603E-2</v>
      </c>
      <c r="K58" s="304">
        <v>3.0562978493151507E-2</v>
      </c>
      <c r="L58" s="304">
        <v>5.9743890507237392E-2</v>
      </c>
      <c r="M58" s="304"/>
      <c r="N58" s="304">
        <v>3.1292811728793758E-2</v>
      </c>
      <c r="O58" s="304">
        <v>4.3701595659656492E-2</v>
      </c>
      <c r="P58" s="304">
        <v>7.2414898432799357E-2</v>
      </c>
      <c r="Q58" s="304"/>
      <c r="R58" s="304">
        <v>2.9698757163509525E-2</v>
      </c>
      <c r="S58" s="304">
        <v>4.1684614751734385E-2</v>
      </c>
      <c r="T58" s="304">
        <v>6.6409423163721351E-2</v>
      </c>
      <c r="U58" s="304"/>
      <c r="V58" s="304">
        <v>7.1794492880489183E-2</v>
      </c>
      <c r="W58" s="304">
        <v>8.5322304788455081E-2</v>
      </c>
      <c r="X58" s="304">
        <v>0.10763485530186341</v>
      </c>
      <c r="Y58" s="304"/>
      <c r="Z58" s="304">
        <v>0.46467385299525449</v>
      </c>
      <c r="AA58" s="304">
        <v>0.55179770010955498</v>
      </c>
      <c r="AB58" s="304">
        <v>0.68410180895399597</v>
      </c>
      <c r="AC58" s="304"/>
      <c r="AD58" s="304">
        <v>0.66333207850776366</v>
      </c>
      <c r="AE58" s="304">
        <v>0.7766101903536492</v>
      </c>
      <c r="AF58" s="304">
        <v>0.82179336367026323</v>
      </c>
      <c r="AG58" s="304"/>
      <c r="AH58" s="304">
        <v>0.43129501790395092</v>
      </c>
      <c r="AI58" s="304">
        <v>0.36386253623540299</v>
      </c>
      <c r="AJ58" s="304">
        <v>0.22947368671114185</v>
      </c>
      <c r="AK58" s="304"/>
      <c r="AL58" s="304">
        <v>0.13785128741422101</v>
      </c>
      <c r="AM58" s="304">
        <v>6.5694803555434195E-2</v>
      </c>
      <c r="AN58" s="304">
        <v>2.0317000898590936E-2</v>
      </c>
    </row>
    <row r="59" spans="1:40" x14ac:dyDescent="0.2">
      <c r="A59" s="13" t="str">
        <f t="shared" si="67"/>
        <v>Elementary occupations</v>
      </c>
      <c r="B59" s="304">
        <f t="shared" si="69"/>
        <v>1.542161068669605</v>
      </c>
      <c r="C59" s="304">
        <f t="shared" si="70"/>
        <v>1.6575952083304106</v>
      </c>
      <c r="D59" s="304">
        <f t="shared" si="71"/>
        <v>1.9030017183797192</v>
      </c>
      <c r="E59" s="304"/>
      <c r="F59" s="304">
        <v>1.3138291153420381E-4</v>
      </c>
      <c r="G59" s="304">
        <v>1.5087726729803318E-4</v>
      </c>
      <c r="H59" s="304">
        <v>2.7936271932630426E-4</v>
      </c>
      <c r="I59" s="304"/>
      <c r="J59" s="304">
        <v>1.2583475392777254E-2</v>
      </c>
      <c r="K59" s="304">
        <v>2.077039619891145E-2</v>
      </c>
      <c r="L59" s="304">
        <v>3.994291886677593E-2</v>
      </c>
      <c r="M59" s="304"/>
      <c r="N59" s="304">
        <v>2.4854291186223051E-2</v>
      </c>
      <c r="O59" s="304">
        <v>3.5774972475530013E-2</v>
      </c>
      <c r="P59" s="304">
        <v>4.5822502430238318E-2</v>
      </c>
      <c r="Q59" s="304"/>
      <c r="R59" s="304">
        <v>7.5346450238685152E-3</v>
      </c>
      <c r="S59" s="304">
        <v>8.6135316367028699E-3</v>
      </c>
      <c r="T59" s="304">
        <v>9.6141113970111478E-3</v>
      </c>
      <c r="U59" s="304"/>
      <c r="V59" s="304">
        <v>4.7406231358629217E-2</v>
      </c>
      <c r="W59" s="304">
        <v>6.790022972654354E-2</v>
      </c>
      <c r="X59" s="304">
        <v>9.0979270741141982E-2</v>
      </c>
      <c r="Y59" s="304"/>
      <c r="Z59" s="304">
        <v>0.37918533694362294</v>
      </c>
      <c r="AA59" s="304">
        <v>0.49982035759994858</v>
      </c>
      <c r="AB59" s="304">
        <v>0.73254367507195572</v>
      </c>
      <c r="AC59" s="304"/>
      <c r="AD59" s="304">
        <v>0.46225273748720419</v>
      </c>
      <c r="AE59" s="304">
        <v>0.5643264530452039</v>
      </c>
      <c r="AF59" s="304">
        <v>0.67959879673129575</v>
      </c>
      <c r="AG59" s="304"/>
      <c r="AH59" s="304">
        <v>0.39141733796974254</v>
      </c>
      <c r="AI59" s="304">
        <v>0.37302345100831397</v>
      </c>
      <c r="AJ59" s="304">
        <v>0.28296833142919026</v>
      </c>
      <c r="AK59" s="304"/>
      <c r="AL59" s="304">
        <v>0.21679563039600308</v>
      </c>
      <c r="AM59" s="304">
        <v>8.7214939371958358E-2</v>
      </c>
      <c r="AN59" s="304">
        <v>2.1252748992783795E-2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93.282000000000039</v>
      </c>
      <c r="C62" s="305">
        <f>SUM(C63:C71)</f>
        <v>98.121999999999986</v>
      </c>
      <c r="D62" s="305">
        <f>SUM(D63:D71)</f>
        <v>103.65999999999993</v>
      </c>
      <c r="E62" s="304"/>
      <c r="F62" s="305">
        <f>SUM(F63:F71)</f>
        <v>0.27694842708677686</v>
      </c>
      <c r="G62" s="305">
        <f>SUM(G63:G71)</f>
        <v>0.41560310658038574</v>
      </c>
      <c r="H62" s="305">
        <f>SUM(H63:H71)</f>
        <v>0.80258055998709965</v>
      </c>
      <c r="I62" s="304"/>
      <c r="J62" s="305">
        <f>SUM(J63:J71)</f>
        <v>3.3436597529568797</v>
      </c>
      <c r="K62" s="305">
        <f>SUM(K63:K71)</f>
        <v>4.8188882234638886</v>
      </c>
      <c r="L62" s="305">
        <f>SUM(L63:L71)</f>
        <v>9.0966768652776206</v>
      </c>
      <c r="M62" s="304"/>
      <c r="N62" s="305">
        <f>SUM(N63:N71)</f>
        <v>11.750305515560518</v>
      </c>
      <c r="O62" s="305">
        <f>SUM(O63:O71)</f>
        <v>13.852593391099179</v>
      </c>
      <c r="P62" s="305">
        <f>SUM(P63:P71)</f>
        <v>18.900438274526316</v>
      </c>
      <c r="Q62" s="304"/>
      <c r="R62" s="305">
        <f>SUM(R63:R71)</f>
        <v>3.5643430146410364</v>
      </c>
      <c r="S62" s="305">
        <f>SUM(S63:S71)</f>
        <v>4.0959195264069512</v>
      </c>
      <c r="T62" s="305">
        <f>SUM(T63:T71)</f>
        <v>5.6464377916417803</v>
      </c>
      <c r="U62" s="304"/>
      <c r="V62" s="305">
        <f>SUM(V63:V71)</f>
        <v>4.2255003486777909</v>
      </c>
      <c r="W62" s="305">
        <f>SUM(W63:W71)</f>
        <v>4.7752656866339507</v>
      </c>
      <c r="X62" s="305">
        <f>SUM(X63:X71)</f>
        <v>6.2181825609211847</v>
      </c>
      <c r="Y62" s="304"/>
      <c r="Z62" s="305">
        <f>SUM(Z63:Z71)</f>
        <v>20.754667837086402</v>
      </c>
      <c r="AA62" s="305">
        <f>SUM(AA63:AA71)</f>
        <v>22.717330332273946</v>
      </c>
      <c r="AB62" s="305">
        <f>SUM(AB63:AB71)</f>
        <v>24.743705566559051</v>
      </c>
      <c r="AC62" s="304"/>
      <c r="AD62" s="305">
        <f>SUM(AD63:AD71)</f>
        <v>23.767356189331252</v>
      </c>
      <c r="AE62" s="305">
        <f>SUM(AE63:AE71)</f>
        <v>26.651649800725139</v>
      </c>
      <c r="AF62" s="305">
        <f>SUM(AF63:AF71)</f>
        <v>25.482831647123671</v>
      </c>
      <c r="AG62" s="304"/>
      <c r="AH62" s="305">
        <f>SUM(AH63:AH71)</f>
        <v>16.309957829880027</v>
      </c>
      <c r="AI62" s="305">
        <f>SUM(AI63:AI71)</f>
        <v>14.809799112544741</v>
      </c>
      <c r="AJ62" s="305">
        <f>SUM(AJ63:AJ71)</f>
        <v>9.2154566061220464</v>
      </c>
      <c r="AK62" s="304"/>
      <c r="AL62" s="305">
        <f>SUM(AL63:AL71)</f>
        <v>9.2892610847793531</v>
      </c>
      <c r="AM62" s="305">
        <f>SUM(AM63:AM71)</f>
        <v>5.9849508202718145</v>
      </c>
      <c r="AN62" s="305">
        <f>SUM(AN63:AN71)</f>
        <v>3.5536901278411626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12.357707603123432</v>
      </c>
      <c r="C63" s="304">
        <f t="shared" ref="C63:C71" si="73">SUM(G63,K63,O63,S63,W63,AA63,AE63,AI63,AM63)</f>
        <v>12.076924080679305</v>
      </c>
      <c r="D63" s="304">
        <f t="shared" ref="D63:D71" si="74">SUM(H63,L63,P63,T63,X63,AB63,AF63,AJ63,AN63)</f>
        <v>14.012450772265391</v>
      </c>
      <c r="E63" s="304"/>
      <c r="F63" s="304">
        <v>4.7325486052371066E-2</v>
      </c>
      <c r="G63" s="304">
        <v>6.6648133307809179E-2</v>
      </c>
      <c r="H63" s="304">
        <v>0.13386471618812226</v>
      </c>
      <c r="I63" s="304"/>
      <c r="J63" s="304">
        <v>0.7438376435921833</v>
      </c>
      <c r="K63" s="304">
        <v>0.96867962133033703</v>
      </c>
      <c r="L63" s="304">
        <v>1.841399817250077</v>
      </c>
      <c r="M63" s="304"/>
      <c r="N63" s="304">
        <v>2.6833199947922735</v>
      </c>
      <c r="O63" s="304">
        <v>2.8445199468945197</v>
      </c>
      <c r="P63" s="304">
        <v>3.7704976819923086</v>
      </c>
      <c r="Q63" s="304"/>
      <c r="R63" s="304">
        <v>0.52257832622044842</v>
      </c>
      <c r="S63" s="304">
        <v>0.51032183771158324</v>
      </c>
      <c r="T63" s="304">
        <v>0.68929584309950387</v>
      </c>
      <c r="U63" s="304"/>
      <c r="V63" s="304">
        <v>0.70166799145067471</v>
      </c>
      <c r="W63" s="304">
        <v>0.68002216554233175</v>
      </c>
      <c r="X63" s="304">
        <v>0.80799865342911836</v>
      </c>
      <c r="Y63" s="304"/>
      <c r="Z63" s="304">
        <v>2.4623649317757721</v>
      </c>
      <c r="AA63" s="304">
        <v>2.4248686281453025</v>
      </c>
      <c r="AB63" s="304">
        <v>2.8271756738027358</v>
      </c>
      <c r="AC63" s="304"/>
      <c r="AD63" s="304">
        <v>2.6576994688355025</v>
      </c>
      <c r="AE63" s="304">
        <v>2.6080649151675761</v>
      </c>
      <c r="AF63" s="304">
        <v>2.5123652393039939</v>
      </c>
      <c r="AG63" s="304"/>
      <c r="AH63" s="304">
        <v>2.0378466298078086</v>
      </c>
      <c r="AI63" s="304">
        <v>1.6693471829338542</v>
      </c>
      <c r="AJ63" s="304">
        <v>1.1999410388847589</v>
      </c>
      <c r="AK63" s="304"/>
      <c r="AL63" s="304">
        <v>0.50106713059639907</v>
      </c>
      <c r="AM63" s="304">
        <v>0.30445164964599053</v>
      </c>
      <c r="AN63" s="304">
        <v>0.22991210831477105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7.8548636290145728</v>
      </c>
      <c r="C64" s="304">
        <f t="shared" si="73"/>
        <v>8.8607118338946051</v>
      </c>
      <c r="D64" s="304">
        <f t="shared" si="74"/>
        <v>10.46675757965466</v>
      </c>
      <c r="E64" s="304"/>
      <c r="F64" s="304">
        <v>0.10947516264133951</v>
      </c>
      <c r="G64" s="304">
        <v>0.16695320417432577</v>
      </c>
      <c r="H64" s="304">
        <v>0.31475039384378911</v>
      </c>
      <c r="I64" s="304"/>
      <c r="J64" s="304">
        <v>0.84279969373941632</v>
      </c>
      <c r="K64" s="304">
        <v>1.2283601618631728</v>
      </c>
      <c r="L64" s="304">
        <v>2.1863139993969005</v>
      </c>
      <c r="M64" s="304"/>
      <c r="N64" s="304">
        <v>1.9137670790927546</v>
      </c>
      <c r="O64" s="304">
        <v>2.2661794240316797</v>
      </c>
      <c r="P64" s="304">
        <v>2.8785749060933883</v>
      </c>
      <c r="Q64" s="304"/>
      <c r="R64" s="304">
        <v>0.31036228874956745</v>
      </c>
      <c r="S64" s="304">
        <v>0.3087753756687574</v>
      </c>
      <c r="T64" s="304">
        <v>0.33437314665700241</v>
      </c>
      <c r="U64" s="304"/>
      <c r="V64" s="304">
        <v>0.45634100619961537</v>
      </c>
      <c r="W64" s="304">
        <v>0.52538154131420867</v>
      </c>
      <c r="X64" s="304">
        <v>0.63440137249850903</v>
      </c>
      <c r="Y64" s="304"/>
      <c r="Z64" s="304">
        <v>1.6916715565139322</v>
      </c>
      <c r="AA64" s="304">
        <v>1.9423698532643709</v>
      </c>
      <c r="AB64" s="304">
        <v>2.23239537477559</v>
      </c>
      <c r="AC64" s="304"/>
      <c r="AD64" s="304">
        <v>1.3687492717582783</v>
      </c>
      <c r="AE64" s="304">
        <v>1.4487066672136621</v>
      </c>
      <c r="AF64" s="304">
        <v>1.2434276525930688</v>
      </c>
      <c r="AG64" s="304"/>
      <c r="AH64" s="304">
        <v>0.84362121968820447</v>
      </c>
      <c r="AI64" s="304">
        <v>0.76655560281202262</v>
      </c>
      <c r="AJ64" s="304">
        <v>0.45618635174740435</v>
      </c>
      <c r="AK64" s="304"/>
      <c r="AL64" s="304">
        <v>0.31807635063146461</v>
      </c>
      <c r="AM64" s="304">
        <v>0.20743000355240432</v>
      </c>
      <c r="AN64" s="304">
        <v>0.18633438204900679</v>
      </c>
    </row>
    <row r="65" spans="1:40" x14ac:dyDescent="0.2">
      <c r="A65" s="13" t="str">
        <f t="shared" si="72"/>
        <v>Associate professional occupations</v>
      </c>
      <c r="B65" s="304">
        <f t="shared" si="75"/>
        <v>6.7671594590165283</v>
      </c>
      <c r="C65" s="304">
        <f t="shared" si="73"/>
        <v>7.0244538141469262</v>
      </c>
      <c r="D65" s="304">
        <f t="shared" si="74"/>
        <v>7.8879044993030201</v>
      </c>
      <c r="E65" s="304"/>
      <c r="F65" s="304">
        <v>3.5569363893438344E-2</v>
      </c>
      <c r="G65" s="304">
        <v>4.8103936306078211E-2</v>
      </c>
      <c r="H65" s="304">
        <v>8.7802987842786631E-2</v>
      </c>
      <c r="I65" s="304"/>
      <c r="J65" s="304">
        <v>0.35771716920697627</v>
      </c>
      <c r="K65" s="304">
        <v>0.4874499871084032</v>
      </c>
      <c r="L65" s="304">
        <v>0.83898037588087326</v>
      </c>
      <c r="M65" s="304"/>
      <c r="N65" s="304">
        <v>1.3078126105883976</v>
      </c>
      <c r="O65" s="304">
        <v>1.433860957224552</v>
      </c>
      <c r="P65" s="304">
        <v>1.832595507133824</v>
      </c>
      <c r="Q65" s="304"/>
      <c r="R65" s="304">
        <v>0.31264337371408329</v>
      </c>
      <c r="S65" s="304">
        <v>0.34571528181955036</v>
      </c>
      <c r="T65" s="304">
        <v>0.48093889889692992</v>
      </c>
      <c r="U65" s="304"/>
      <c r="V65" s="304">
        <v>0.39262441853597202</v>
      </c>
      <c r="W65" s="304">
        <v>0.42432902287792168</v>
      </c>
      <c r="X65" s="304">
        <v>0.53286085560540664</v>
      </c>
      <c r="Y65" s="304"/>
      <c r="Z65" s="304">
        <v>1.5928713936957479</v>
      </c>
      <c r="AA65" s="304">
        <v>1.6954759973051168</v>
      </c>
      <c r="AB65" s="304">
        <v>1.9025751145014287</v>
      </c>
      <c r="AC65" s="304"/>
      <c r="AD65" s="304">
        <v>1.5124686674074019</v>
      </c>
      <c r="AE65" s="304">
        <v>1.6453161807970544</v>
      </c>
      <c r="AF65" s="304">
        <v>1.6253808544238886</v>
      </c>
      <c r="AG65" s="304"/>
      <c r="AH65" s="304">
        <v>0.89140905372540347</v>
      </c>
      <c r="AI65" s="304">
        <v>0.72222689353049097</v>
      </c>
      <c r="AJ65" s="304">
        <v>0.40436682107673816</v>
      </c>
      <c r="AK65" s="304"/>
      <c r="AL65" s="304">
        <v>0.36404340824910797</v>
      </c>
      <c r="AM65" s="304">
        <v>0.22197555717775769</v>
      </c>
      <c r="AN65" s="304">
        <v>0.18240308394114341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9.3120102865763741</v>
      </c>
      <c r="C66" s="304">
        <f t="shared" si="73"/>
        <v>10.208831692365141</v>
      </c>
      <c r="D66" s="304">
        <f t="shared" si="74"/>
        <v>11.12141728921153</v>
      </c>
      <c r="E66" s="304"/>
      <c r="F66" s="304">
        <v>2.0831905132070415E-2</v>
      </c>
      <c r="G66" s="304">
        <v>3.2569436417268255E-2</v>
      </c>
      <c r="H66" s="304">
        <v>6.180727694593828E-2</v>
      </c>
      <c r="I66" s="304"/>
      <c r="J66" s="304">
        <v>0.37307842795330443</v>
      </c>
      <c r="K66" s="304">
        <v>0.55918287097571939</v>
      </c>
      <c r="L66" s="304">
        <v>1.022917016096951</v>
      </c>
      <c r="M66" s="304"/>
      <c r="N66" s="304">
        <v>1.3935357942691236</v>
      </c>
      <c r="O66" s="304">
        <v>1.7688671517713217</v>
      </c>
      <c r="P66" s="304">
        <v>2.5467841805008264</v>
      </c>
      <c r="Q66" s="304"/>
      <c r="R66" s="304">
        <v>0.49194914859272287</v>
      </c>
      <c r="S66" s="304">
        <v>0.58887133553068893</v>
      </c>
      <c r="T66" s="304">
        <v>0.8222020989872213</v>
      </c>
      <c r="U66" s="304"/>
      <c r="V66" s="304">
        <v>0.47114549639954645</v>
      </c>
      <c r="W66" s="304">
        <v>0.52329673349105232</v>
      </c>
      <c r="X66" s="304">
        <v>0.67627874744219363</v>
      </c>
      <c r="Y66" s="304"/>
      <c r="Z66" s="304">
        <v>2.2454840019433573</v>
      </c>
      <c r="AA66" s="304">
        <v>2.5433052934336406</v>
      </c>
      <c r="AB66" s="304">
        <v>2.7191623179820272</v>
      </c>
      <c r="AC66" s="304"/>
      <c r="AD66" s="304">
        <v>2.764735877740752</v>
      </c>
      <c r="AE66" s="304">
        <v>3.1608741003538934</v>
      </c>
      <c r="AF66" s="304">
        <v>2.8767998611437582</v>
      </c>
      <c r="AG66" s="304"/>
      <c r="AH66" s="304">
        <v>1.1502611729864334</v>
      </c>
      <c r="AI66" s="304">
        <v>0.78782084744092828</v>
      </c>
      <c r="AJ66" s="304">
        <v>0.2606910756825902</v>
      </c>
      <c r="AK66" s="304"/>
      <c r="AL66" s="304">
        <v>0.40098846155906404</v>
      </c>
      <c r="AM66" s="304">
        <v>0.24404392295062835</v>
      </c>
      <c r="AN66" s="304">
        <v>0.13477471443002489</v>
      </c>
    </row>
    <row r="67" spans="1:40" x14ac:dyDescent="0.2">
      <c r="A67" s="13" t="str">
        <f t="shared" si="72"/>
        <v>Skilled trades occupations</v>
      </c>
      <c r="B67" s="304">
        <f t="shared" si="75"/>
        <v>7.5046143948389776</v>
      </c>
      <c r="C67" s="304">
        <f t="shared" si="73"/>
        <v>7.6537856773481003</v>
      </c>
      <c r="D67" s="304">
        <f t="shared" si="74"/>
        <v>7.5452011660274305</v>
      </c>
      <c r="E67" s="304"/>
      <c r="F67" s="304">
        <v>3.411001324663032E-3</v>
      </c>
      <c r="G67" s="304">
        <v>5.0914033796511044E-3</v>
      </c>
      <c r="H67" s="304">
        <v>1.1352450614199606E-2</v>
      </c>
      <c r="I67" s="304"/>
      <c r="J67" s="304">
        <v>0.10683759050586777</v>
      </c>
      <c r="K67" s="304">
        <v>0.16602571836397714</v>
      </c>
      <c r="L67" s="304">
        <v>0.33389853787436347</v>
      </c>
      <c r="M67" s="304"/>
      <c r="N67" s="304">
        <v>0.35949119652794881</v>
      </c>
      <c r="O67" s="304">
        <v>0.45418512418638662</v>
      </c>
      <c r="P67" s="304">
        <v>0.62073893380709333</v>
      </c>
      <c r="Q67" s="304"/>
      <c r="R67" s="304">
        <v>0.19708723710525924</v>
      </c>
      <c r="S67" s="304">
        <v>0.22227747678419987</v>
      </c>
      <c r="T67" s="304">
        <v>0.29121917154105315</v>
      </c>
      <c r="U67" s="304"/>
      <c r="V67" s="304">
        <v>0.35438290910051012</v>
      </c>
      <c r="W67" s="304">
        <v>0.40347566408413643</v>
      </c>
      <c r="X67" s="304">
        <v>0.50566919067206251</v>
      </c>
      <c r="Y67" s="304"/>
      <c r="Z67" s="304">
        <v>2.4268224804517131</v>
      </c>
      <c r="AA67" s="304">
        <v>2.6306668388723264</v>
      </c>
      <c r="AB67" s="304">
        <v>2.6663622347250024</v>
      </c>
      <c r="AC67" s="304"/>
      <c r="AD67" s="304">
        <v>1.894184904752819</v>
      </c>
      <c r="AE67" s="304">
        <v>2.0385677897733134</v>
      </c>
      <c r="AF67" s="304">
        <v>2.0629674041868635</v>
      </c>
      <c r="AG67" s="304"/>
      <c r="AH67" s="304">
        <v>1.2286110610533432</v>
      </c>
      <c r="AI67" s="304">
        <v>1.1568108834587576</v>
      </c>
      <c r="AJ67" s="304">
        <v>0.69847372424360421</v>
      </c>
      <c r="AK67" s="304"/>
      <c r="AL67" s="304">
        <v>0.93378601401685268</v>
      </c>
      <c r="AM67" s="304">
        <v>0.57668477844535204</v>
      </c>
      <c r="AN67" s="304">
        <v>0.35451951836318812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2.8233842291211362</v>
      </c>
      <c r="C68" s="304">
        <f t="shared" si="73"/>
        <v>2.7631521181560674</v>
      </c>
      <c r="D68" s="304">
        <f t="shared" si="74"/>
        <v>3.1379003425273244</v>
      </c>
      <c r="E68" s="304"/>
      <c r="F68" s="304">
        <v>3.2495812983708325E-3</v>
      </c>
      <c r="G68" s="304">
        <v>5.1446944960490066E-3</v>
      </c>
      <c r="H68" s="304">
        <v>1.1135556272218017E-2</v>
      </c>
      <c r="I68" s="304"/>
      <c r="J68" s="304">
        <v>6.1741691595271084E-2</v>
      </c>
      <c r="K68" s="304">
        <v>8.3934078012057087E-2</v>
      </c>
      <c r="L68" s="304">
        <v>0.16641053672947209</v>
      </c>
      <c r="M68" s="304"/>
      <c r="N68" s="304">
        <v>0.33379116578281209</v>
      </c>
      <c r="O68" s="304">
        <v>0.36841754992830417</v>
      </c>
      <c r="P68" s="304">
        <v>0.48566045079016906</v>
      </c>
      <c r="Q68" s="304"/>
      <c r="R68" s="304">
        <v>0.26589684481689302</v>
      </c>
      <c r="S68" s="304">
        <v>0.29957150587826403</v>
      </c>
      <c r="T68" s="304">
        <v>0.44974827396755146</v>
      </c>
      <c r="U68" s="304"/>
      <c r="V68" s="304">
        <v>0.25113107753016523</v>
      </c>
      <c r="W68" s="304">
        <v>0.25962644537870389</v>
      </c>
      <c r="X68" s="304">
        <v>0.36868387927342777</v>
      </c>
      <c r="Y68" s="304"/>
      <c r="Z68" s="304">
        <v>0.56375716647513552</v>
      </c>
      <c r="AA68" s="304">
        <v>0.57695215097093078</v>
      </c>
      <c r="AB68" s="304">
        <v>0.65471793558130575</v>
      </c>
      <c r="AC68" s="304"/>
      <c r="AD68" s="304">
        <v>0.69589120882939104</v>
      </c>
      <c r="AE68" s="304">
        <v>0.71270561844510594</v>
      </c>
      <c r="AF68" s="304">
        <v>0.70452084487402034</v>
      </c>
      <c r="AG68" s="304"/>
      <c r="AH68" s="304">
        <v>0.32624249324447091</v>
      </c>
      <c r="AI68" s="304">
        <v>0.28512517287772038</v>
      </c>
      <c r="AJ68" s="304">
        <v>0.18649590960724158</v>
      </c>
      <c r="AK68" s="304"/>
      <c r="AL68" s="304">
        <v>0.32168299954862639</v>
      </c>
      <c r="AM68" s="304">
        <v>0.1716749021689318</v>
      </c>
      <c r="AN68" s="304">
        <v>0.11052695543191839</v>
      </c>
    </row>
    <row r="69" spans="1:40" x14ac:dyDescent="0.2">
      <c r="A69" s="13" t="str">
        <f t="shared" si="72"/>
        <v>Sales and customer service occupations</v>
      </c>
      <c r="B69" s="304">
        <f t="shared" si="75"/>
        <v>15.461150726934621</v>
      </c>
      <c r="C69" s="304">
        <f t="shared" si="73"/>
        <v>15.306235781034939</v>
      </c>
      <c r="D69" s="304">
        <f t="shared" si="74"/>
        <v>15.1953164897532</v>
      </c>
      <c r="E69" s="304"/>
      <c r="F69" s="304">
        <v>1.5223763394815506E-2</v>
      </c>
      <c r="G69" s="304">
        <v>2.0919464671073019E-2</v>
      </c>
      <c r="H69" s="304">
        <v>3.4332877870124283E-2</v>
      </c>
      <c r="I69" s="304"/>
      <c r="J69" s="304">
        <v>0.37559685829309158</v>
      </c>
      <c r="K69" s="304">
        <v>0.55638775963818654</v>
      </c>
      <c r="L69" s="304">
        <v>1.1185071470831804</v>
      </c>
      <c r="M69" s="304"/>
      <c r="N69" s="304">
        <v>1.7544208916126518</v>
      </c>
      <c r="O69" s="304">
        <v>2.0388692035028151</v>
      </c>
      <c r="P69" s="304">
        <v>2.8817969424002383</v>
      </c>
      <c r="Q69" s="304"/>
      <c r="R69" s="304">
        <v>0.56576842710003938</v>
      </c>
      <c r="S69" s="304">
        <v>0.60849958118691438</v>
      </c>
      <c r="T69" s="304">
        <v>0.824291469020908</v>
      </c>
      <c r="U69" s="304"/>
      <c r="V69" s="304">
        <v>0.45984468491454117</v>
      </c>
      <c r="W69" s="304">
        <v>0.45312341770219594</v>
      </c>
      <c r="X69" s="304">
        <v>0.57586470232569198</v>
      </c>
      <c r="Y69" s="304"/>
      <c r="Z69" s="304">
        <v>4.1329063471989471</v>
      </c>
      <c r="AA69" s="304">
        <v>4.3939697619761668</v>
      </c>
      <c r="AB69" s="304">
        <v>4.6389479058415635</v>
      </c>
      <c r="AC69" s="304"/>
      <c r="AD69" s="304">
        <v>4.119564035400364</v>
      </c>
      <c r="AE69" s="304">
        <v>4.3347989537302061</v>
      </c>
      <c r="AF69" s="304">
        <v>3.7808025164185555</v>
      </c>
      <c r="AG69" s="304"/>
      <c r="AH69" s="304">
        <v>2.5378476955638631</v>
      </c>
      <c r="AI69" s="304">
        <v>2.0860268411865417</v>
      </c>
      <c r="AJ69" s="304">
        <v>0.94928266382875692</v>
      </c>
      <c r="AK69" s="304"/>
      <c r="AL69" s="304">
        <v>1.4999780234563072</v>
      </c>
      <c r="AM69" s="304">
        <v>0.81364079744084006</v>
      </c>
      <c r="AN69" s="304">
        <v>0.39149026496418093</v>
      </c>
    </row>
    <row r="70" spans="1:40" x14ac:dyDescent="0.2">
      <c r="A70" s="13" t="str">
        <f t="shared" si="72"/>
        <v>Process, plant and machine operatives</v>
      </c>
      <c r="B70" s="304">
        <f t="shared" si="75"/>
        <v>14.11140608318153</v>
      </c>
      <c r="C70" s="304">
        <f t="shared" si="73"/>
        <v>15.483406298458348</v>
      </c>
      <c r="D70" s="304">
        <f t="shared" si="74"/>
        <v>15.982123959625937</v>
      </c>
      <c r="E70" s="304"/>
      <c r="F70" s="304">
        <v>3.6395862376297293E-2</v>
      </c>
      <c r="G70" s="304">
        <v>6.231988731583505E-2</v>
      </c>
      <c r="H70" s="304">
        <v>0.13429682999694739</v>
      </c>
      <c r="I70" s="304"/>
      <c r="J70" s="304">
        <v>0.14368777894640936</v>
      </c>
      <c r="K70" s="304">
        <v>0.23966540399775238</v>
      </c>
      <c r="L70" s="304">
        <v>0.46638032911060046</v>
      </c>
      <c r="M70" s="304"/>
      <c r="N70" s="304">
        <v>0.62389065253485498</v>
      </c>
      <c r="O70" s="304">
        <v>0.91016963273946916</v>
      </c>
      <c r="P70" s="304">
        <v>1.5032826869352878</v>
      </c>
      <c r="Q70" s="304"/>
      <c r="R70" s="304">
        <v>0.27803065794800441</v>
      </c>
      <c r="S70" s="304">
        <v>0.37480243281767217</v>
      </c>
      <c r="T70" s="304">
        <v>0.51630729261191</v>
      </c>
      <c r="U70" s="304"/>
      <c r="V70" s="304">
        <v>0.44774184023281349</v>
      </c>
      <c r="W70" s="304">
        <v>0.56644569972945757</v>
      </c>
      <c r="X70" s="304">
        <v>0.79348557787171081</v>
      </c>
      <c r="Y70" s="304"/>
      <c r="Z70" s="304">
        <v>2.5082691147307563</v>
      </c>
      <c r="AA70" s="304">
        <v>3.1535450311674351</v>
      </c>
      <c r="AB70" s="304">
        <v>3.7641051875252285</v>
      </c>
      <c r="AC70" s="304"/>
      <c r="AD70" s="304">
        <v>4.1885078200911687</v>
      </c>
      <c r="AE70" s="304">
        <v>5.3263486541908316</v>
      </c>
      <c r="AF70" s="304">
        <v>5.665724971658288</v>
      </c>
      <c r="AG70" s="304"/>
      <c r="AH70" s="304">
        <v>3.6814844966179425</v>
      </c>
      <c r="AI70" s="304">
        <v>3.5960985020794909</v>
      </c>
      <c r="AJ70" s="304">
        <v>2.6478484051862585</v>
      </c>
      <c r="AK70" s="304"/>
      <c r="AL70" s="304">
        <v>2.2033978597032831</v>
      </c>
      <c r="AM70" s="304">
        <v>1.2540110544204037</v>
      </c>
      <c r="AN70" s="304">
        <v>0.49069267872970412</v>
      </c>
    </row>
    <row r="71" spans="1:40" x14ac:dyDescent="0.2">
      <c r="A71" s="13" t="str">
        <f t="shared" si="72"/>
        <v>Elementary occupations</v>
      </c>
      <c r="B71" s="304">
        <f t="shared" si="75"/>
        <v>17.089703588192865</v>
      </c>
      <c r="C71" s="304">
        <f t="shared" si="73"/>
        <v>18.744498703916566</v>
      </c>
      <c r="D71" s="304">
        <f t="shared" si="74"/>
        <v>18.310927901631434</v>
      </c>
      <c r="E71" s="304"/>
      <c r="F71" s="304">
        <v>5.4663009734108358E-3</v>
      </c>
      <c r="G71" s="304">
        <v>7.8529465122961425E-3</v>
      </c>
      <c r="H71" s="304">
        <v>1.3237470412974153E-2</v>
      </c>
      <c r="I71" s="304"/>
      <c r="J71" s="304">
        <v>0.3383628991243593</v>
      </c>
      <c r="K71" s="304">
        <v>0.52920262217428293</v>
      </c>
      <c r="L71" s="304">
        <v>1.1218691058552022</v>
      </c>
      <c r="M71" s="304"/>
      <c r="N71" s="304">
        <v>1.3802761303597</v>
      </c>
      <c r="O71" s="304">
        <v>1.767524400820131</v>
      </c>
      <c r="P71" s="304">
        <v>2.3805069848731772</v>
      </c>
      <c r="Q71" s="304"/>
      <c r="R71" s="304">
        <v>0.62002671039401847</v>
      </c>
      <c r="S71" s="304">
        <v>0.8370846990093207</v>
      </c>
      <c r="T71" s="304">
        <v>1.2380615968597002</v>
      </c>
      <c r="U71" s="304"/>
      <c r="V71" s="304">
        <v>0.69062092431395239</v>
      </c>
      <c r="W71" s="304">
        <v>0.93956499651394187</v>
      </c>
      <c r="X71" s="304">
        <v>1.3229395818030643</v>
      </c>
      <c r="Y71" s="304"/>
      <c r="Z71" s="304">
        <v>3.1305208443010417</v>
      </c>
      <c r="AA71" s="304">
        <v>3.3561767771386566</v>
      </c>
      <c r="AB71" s="304">
        <v>3.3382638218241683</v>
      </c>
      <c r="AC71" s="304"/>
      <c r="AD71" s="304">
        <v>4.5655549345155748</v>
      </c>
      <c r="AE71" s="304">
        <v>5.376266921053495</v>
      </c>
      <c r="AF71" s="304">
        <v>5.0108423025212332</v>
      </c>
      <c r="AG71" s="304"/>
      <c r="AH71" s="304">
        <v>3.6126340071925593</v>
      </c>
      <c r="AI71" s="304">
        <v>3.7397871862249348</v>
      </c>
      <c r="AJ71" s="304">
        <v>2.4121706158646936</v>
      </c>
      <c r="AK71" s="304"/>
      <c r="AL71" s="304">
        <v>2.7462408370182474</v>
      </c>
      <c r="AM71" s="304">
        <v>2.1910381544695063</v>
      </c>
      <c r="AN71" s="304">
        <v>1.4730364216172247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78.188999999999993</v>
      </c>
      <c r="C74" s="305">
        <f>SUM(C75:C83)</f>
        <v>80.756</v>
      </c>
      <c r="D74" s="305">
        <f>SUM(D75:D83)</f>
        <v>85.37299999999999</v>
      </c>
      <c r="E74" s="304"/>
      <c r="F74" s="305">
        <f>SUM(F75:F83)</f>
        <v>1.1604791155542238</v>
      </c>
      <c r="G74" s="305">
        <f>SUM(G75:G83)</f>
        <v>1.5013664647200629</v>
      </c>
      <c r="H74" s="305">
        <f>SUM(H75:H83)</f>
        <v>2.1989715513187384</v>
      </c>
      <c r="I74" s="304"/>
      <c r="J74" s="305">
        <f>SUM(J75:J83)</f>
        <v>9.8910031379179557</v>
      </c>
      <c r="K74" s="305">
        <f>SUM(K75:K83)</f>
        <v>12.60033916688845</v>
      </c>
      <c r="L74" s="305">
        <f>SUM(L75:L83)</f>
        <v>18.515539253810793</v>
      </c>
      <c r="M74" s="304"/>
      <c r="N74" s="305">
        <f>SUM(N75:N83)</f>
        <v>20.325155949787479</v>
      </c>
      <c r="O74" s="305">
        <f>SUM(O75:O83)</f>
        <v>21.044430586734784</v>
      </c>
      <c r="P74" s="305">
        <f>SUM(P75:P83)</f>
        <v>23.224549831526392</v>
      </c>
      <c r="Q74" s="304"/>
      <c r="R74" s="305">
        <f>SUM(R75:R83)</f>
        <v>4.062115384987095</v>
      </c>
      <c r="S74" s="305">
        <f>SUM(S75:S83)</f>
        <v>4.3345662291444409</v>
      </c>
      <c r="T74" s="305">
        <f>SUM(T75:T83)</f>
        <v>5.1186612471924127</v>
      </c>
      <c r="U74" s="304"/>
      <c r="V74" s="305">
        <f>SUM(V75:V83)</f>
        <v>4.9087608014704749</v>
      </c>
      <c r="W74" s="305">
        <f>SUM(W75:W83)</f>
        <v>5.0638907605091514</v>
      </c>
      <c r="X74" s="305">
        <f>SUM(X75:X83)</f>
        <v>5.7239832884277373</v>
      </c>
      <c r="Y74" s="304"/>
      <c r="Z74" s="305">
        <f>SUM(Z75:Z83)</f>
        <v>12.119961212013441</v>
      </c>
      <c r="AA74" s="305">
        <f>SUM(AA75:AA83)</f>
        <v>11.949963240735627</v>
      </c>
      <c r="AB74" s="305">
        <f>SUM(AB75:AB83)</f>
        <v>11.32475577933112</v>
      </c>
      <c r="AC74" s="304"/>
      <c r="AD74" s="305">
        <f>SUM(AD75:AD83)</f>
        <v>12.454487039210726</v>
      </c>
      <c r="AE74" s="305">
        <f>SUM(AE75:AE83)</f>
        <v>12.936991721715085</v>
      </c>
      <c r="AF74" s="305">
        <f>SUM(AF75:AF83)</f>
        <v>11.28765539080565</v>
      </c>
      <c r="AG74" s="304"/>
      <c r="AH74" s="305">
        <f>SUM(AH75:AH83)</f>
        <v>8.6757545516792565</v>
      </c>
      <c r="AI74" s="305">
        <f>SUM(AI75:AI83)</f>
        <v>7.911452484821865</v>
      </c>
      <c r="AJ74" s="305">
        <f>SUM(AJ75:AJ83)</f>
        <v>5.4606316999112252</v>
      </c>
      <c r="AK74" s="304"/>
      <c r="AL74" s="305">
        <f>SUM(AL75:AL83)</f>
        <v>4.5912828073793346</v>
      </c>
      <c r="AM74" s="305">
        <f>SUM(AM75:AM83)</f>
        <v>3.4129993447305367</v>
      </c>
      <c r="AN74" s="305">
        <f>SUM(AN75:AN83)</f>
        <v>2.5182519576759179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8.3672143298884034</v>
      </c>
      <c r="C75" s="305">
        <f t="shared" ref="C75:C83" si="77">SUM(G75,K75,O75,S75,W75,AA75,AE75,AI75,AM75)</f>
        <v>7.8940888472624522</v>
      </c>
      <c r="D75" s="305">
        <f t="shared" ref="D75:D83" si="78">SUM(H75,L75,P75,T75,X75,AB75,AF75,AJ75,AN75)</f>
        <v>8.6210391057357203</v>
      </c>
      <c r="E75" s="304"/>
      <c r="F75" s="304">
        <v>0.16309981849304292</v>
      </c>
      <c r="G75" s="304">
        <v>0.19653255812091322</v>
      </c>
      <c r="H75" s="304">
        <v>0.30326852397854692</v>
      </c>
      <c r="I75" s="304"/>
      <c r="J75" s="304">
        <v>1.2193831627697658</v>
      </c>
      <c r="K75" s="304">
        <v>1.4200363023524902</v>
      </c>
      <c r="L75" s="304">
        <v>2.1299942816429969</v>
      </c>
      <c r="M75" s="304"/>
      <c r="N75" s="304">
        <v>2.5874216367403307</v>
      </c>
      <c r="O75" s="304">
        <v>2.4121991624866532</v>
      </c>
      <c r="P75" s="304">
        <v>2.6717025956700629</v>
      </c>
      <c r="Q75" s="304"/>
      <c r="R75" s="304">
        <v>0.29031897737892076</v>
      </c>
      <c r="S75" s="304">
        <v>0.25545325276399994</v>
      </c>
      <c r="T75" s="304">
        <v>0.26816564226709771</v>
      </c>
      <c r="U75" s="304"/>
      <c r="V75" s="304">
        <v>0.6940671917038278</v>
      </c>
      <c r="W75" s="304">
        <v>0.64291092635439462</v>
      </c>
      <c r="X75" s="304">
        <v>0.71954094388623879</v>
      </c>
      <c r="Y75" s="304"/>
      <c r="Z75" s="304">
        <v>1.3217962105881946</v>
      </c>
      <c r="AA75" s="304">
        <v>1.1408296458007801</v>
      </c>
      <c r="AB75" s="304">
        <v>1.0659465185997092</v>
      </c>
      <c r="AC75" s="304"/>
      <c r="AD75" s="304">
        <v>1.0335565857795737</v>
      </c>
      <c r="AE75" s="304">
        <v>0.96807176816671636</v>
      </c>
      <c r="AF75" s="304">
        <v>0.82289683578700623</v>
      </c>
      <c r="AG75" s="304"/>
      <c r="AH75" s="304">
        <v>0.74330185611242428</v>
      </c>
      <c r="AI75" s="304">
        <v>0.63917385849234354</v>
      </c>
      <c r="AJ75" s="304">
        <v>0.49116261210775042</v>
      </c>
      <c r="AK75" s="304"/>
      <c r="AL75" s="304">
        <v>0.3142688903223223</v>
      </c>
      <c r="AM75" s="304">
        <v>0.21888137272416161</v>
      </c>
      <c r="AN75" s="304">
        <v>0.14836115179631132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18.934891112870002</v>
      </c>
      <c r="C76" s="305">
        <f t="shared" si="77"/>
        <v>20.675604249619148</v>
      </c>
      <c r="D76" s="305">
        <f>SUM(H76,L76,P76,T76,X76,AB76,AF76,AJ76,AN76)</f>
        <v>22.945040072299008</v>
      </c>
      <c r="E76" s="304"/>
      <c r="F76" s="304">
        <v>0.64381116782627146</v>
      </c>
      <c r="G76" s="304">
        <v>0.83459946228571313</v>
      </c>
      <c r="H76" s="304">
        <v>1.1451479019815802</v>
      </c>
      <c r="I76" s="304"/>
      <c r="J76" s="304">
        <v>4.4315812854780781</v>
      </c>
      <c r="K76" s="304">
        <v>5.724093514790102</v>
      </c>
      <c r="L76" s="304">
        <v>7.9783123924561199</v>
      </c>
      <c r="M76" s="304"/>
      <c r="N76" s="304">
        <v>7.2421440848551502</v>
      </c>
      <c r="O76" s="304">
        <v>7.4428321784340152</v>
      </c>
      <c r="P76" s="304">
        <v>7.4997847005616656</v>
      </c>
      <c r="Q76" s="304"/>
      <c r="R76" s="304">
        <v>0.71046558740603472</v>
      </c>
      <c r="S76" s="304">
        <v>0.75429337964515164</v>
      </c>
      <c r="T76" s="304">
        <v>0.84275723333183272</v>
      </c>
      <c r="U76" s="304"/>
      <c r="V76" s="304">
        <v>1.1871319121778243</v>
      </c>
      <c r="W76" s="304">
        <v>1.1912702940737527</v>
      </c>
      <c r="X76" s="304">
        <v>1.2527120222026247</v>
      </c>
      <c r="Y76" s="304"/>
      <c r="Z76" s="304">
        <v>1.9700968307908844</v>
      </c>
      <c r="AA76" s="304">
        <v>2.0402567729355581</v>
      </c>
      <c r="AB76" s="304">
        <v>2.0486675853206471</v>
      </c>
      <c r="AC76" s="304"/>
      <c r="AD76" s="304">
        <v>1.453134742446506</v>
      </c>
      <c r="AE76" s="304">
        <v>1.5038175430336853</v>
      </c>
      <c r="AF76" s="304">
        <v>1.3380976002371157</v>
      </c>
      <c r="AG76" s="304"/>
      <c r="AH76" s="304">
        <v>0.87197330527905226</v>
      </c>
      <c r="AI76" s="304">
        <v>0.81473872077675302</v>
      </c>
      <c r="AJ76" s="304">
        <v>0.55059930636646992</v>
      </c>
      <c r="AK76" s="304"/>
      <c r="AL76" s="304">
        <v>0.42455219661020221</v>
      </c>
      <c r="AM76" s="304">
        <v>0.36970238364441599</v>
      </c>
      <c r="AN76" s="304">
        <v>0.28896132984095291</v>
      </c>
    </row>
    <row r="77" spans="1:40" x14ac:dyDescent="0.2">
      <c r="A77" s="13" t="str">
        <f t="shared" si="76"/>
        <v>Associate professional occupations</v>
      </c>
      <c r="B77" s="305">
        <f t="shared" si="79"/>
        <v>15.267191367369445</v>
      </c>
      <c r="C77" s="305">
        <f t="shared" si="77"/>
        <v>15.027385639176625</v>
      </c>
      <c r="D77" s="305">
        <f t="shared" si="78"/>
        <v>16.466155464714614</v>
      </c>
      <c r="E77" s="304"/>
      <c r="F77" s="304">
        <v>0.2091257176798681</v>
      </c>
      <c r="G77" s="304">
        <v>0.26699988397164726</v>
      </c>
      <c r="H77" s="304">
        <v>0.41427415228715225</v>
      </c>
      <c r="I77" s="304"/>
      <c r="J77" s="304">
        <v>2.418380902377856</v>
      </c>
      <c r="K77" s="304">
        <v>2.9171833470127542</v>
      </c>
      <c r="L77" s="304">
        <v>4.3064810654846184</v>
      </c>
      <c r="M77" s="304"/>
      <c r="N77" s="304">
        <v>4.9035842098967608</v>
      </c>
      <c r="O77" s="304">
        <v>4.7385317307876074</v>
      </c>
      <c r="P77" s="304">
        <v>5.0793566122018508</v>
      </c>
      <c r="Q77" s="304"/>
      <c r="R77" s="304">
        <v>0.97568581092365669</v>
      </c>
      <c r="S77" s="304">
        <v>1.0174722483897527</v>
      </c>
      <c r="T77" s="304">
        <v>1.2186088348731297</v>
      </c>
      <c r="U77" s="304"/>
      <c r="V77" s="304">
        <v>0.95983910967773012</v>
      </c>
      <c r="W77" s="304">
        <v>0.93146341151623302</v>
      </c>
      <c r="X77" s="304">
        <v>0.98376854214475451</v>
      </c>
      <c r="Y77" s="304"/>
      <c r="Z77" s="304">
        <v>2.3834106628617624</v>
      </c>
      <c r="AA77" s="304">
        <v>2.2292616517194923</v>
      </c>
      <c r="AB77" s="304">
        <v>2.177410323811845</v>
      </c>
      <c r="AC77" s="304"/>
      <c r="AD77" s="304">
        <v>1.6955681096578989</v>
      </c>
      <c r="AE77" s="304">
        <v>1.5649383125152732</v>
      </c>
      <c r="AF77" s="304">
        <v>1.2431566056054437</v>
      </c>
      <c r="AG77" s="304"/>
      <c r="AH77" s="304">
        <v>1.1996228291633166</v>
      </c>
      <c r="AI77" s="304">
        <v>0.97723276472440579</v>
      </c>
      <c r="AJ77" s="304">
        <v>0.69159635356152449</v>
      </c>
      <c r="AK77" s="304"/>
      <c r="AL77" s="304">
        <v>0.52197401513059638</v>
      </c>
      <c r="AM77" s="304">
        <v>0.3843022885394593</v>
      </c>
      <c r="AN77" s="304">
        <v>0.35150297474429293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12.964534015158746</v>
      </c>
      <c r="C78" s="305">
        <f t="shared" si="77"/>
        <v>13.630978565615838</v>
      </c>
      <c r="D78" s="305">
        <f t="shared" si="78"/>
        <v>13.236991870302678</v>
      </c>
      <c r="E78" s="304"/>
      <c r="F78" s="304">
        <v>9.2420373839000314E-2</v>
      </c>
      <c r="G78" s="304">
        <v>0.12942792937479267</v>
      </c>
      <c r="H78" s="304">
        <v>0.21463012025329994</v>
      </c>
      <c r="I78" s="304"/>
      <c r="J78" s="304">
        <v>0.91949530483497943</v>
      </c>
      <c r="K78" s="304">
        <v>1.2641797969885944</v>
      </c>
      <c r="L78" s="304">
        <v>1.9109279443460883</v>
      </c>
      <c r="M78" s="304"/>
      <c r="N78" s="304">
        <v>2.9441046354022244</v>
      </c>
      <c r="O78" s="304">
        <v>3.4316919752463009</v>
      </c>
      <c r="P78" s="304">
        <v>4.1261211449963939</v>
      </c>
      <c r="Q78" s="304"/>
      <c r="R78" s="304">
        <v>0.85447487190739491</v>
      </c>
      <c r="S78" s="304">
        <v>0.93540479562242118</v>
      </c>
      <c r="T78" s="304">
        <v>1.0556160706870197</v>
      </c>
      <c r="U78" s="304"/>
      <c r="V78" s="304">
        <v>0.98223266302709167</v>
      </c>
      <c r="W78" s="304">
        <v>1.0638662634246769</v>
      </c>
      <c r="X78" s="304">
        <v>1.2240406686079093</v>
      </c>
      <c r="Y78" s="304"/>
      <c r="Z78" s="304">
        <v>2.2722036495360602</v>
      </c>
      <c r="AA78" s="304">
        <v>2.1940086210985852</v>
      </c>
      <c r="AB78" s="304">
        <v>1.704776871141862</v>
      </c>
      <c r="AC78" s="304"/>
      <c r="AD78" s="304">
        <v>2.6970084436817663</v>
      </c>
      <c r="AE78" s="304">
        <v>2.7358692157557964</v>
      </c>
      <c r="AF78" s="304">
        <v>1.9582307990710146</v>
      </c>
      <c r="AG78" s="304"/>
      <c r="AH78" s="304">
        <v>1.3211972891881272</v>
      </c>
      <c r="AI78" s="304">
        <v>1.1346628459065107</v>
      </c>
      <c r="AJ78" s="304">
        <v>0.38390764446118725</v>
      </c>
      <c r="AK78" s="304"/>
      <c r="AL78" s="304">
        <v>0.88139678374209873</v>
      </c>
      <c r="AM78" s="304">
        <v>0.74186712219815787</v>
      </c>
      <c r="AN78" s="304">
        <v>0.65874060673790502</v>
      </c>
    </row>
    <row r="79" spans="1:40" x14ac:dyDescent="0.2">
      <c r="A79" s="13" t="str">
        <f t="shared" si="76"/>
        <v>Skilled trades occupations</v>
      </c>
      <c r="B79" s="305">
        <f t="shared" si="79"/>
        <v>2.2614684262059153</v>
      </c>
      <c r="C79" s="305">
        <f t="shared" si="77"/>
        <v>2.372550448389116</v>
      </c>
      <c r="D79" s="305">
        <f t="shared" si="78"/>
        <v>2.3569636021978408</v>
      </c>
      <c r="E79" s="304"/>
      <c r="F79" s="304">
        <v>8.0543700946954892E-3</v>
      </c>
      <c r="G79" s="304">
        <v>1.128771992155622E-2</v>
      </c>
      <c r="H79" s="304">
        <v>1.6414664499730974E-2</v>
      </c>
      <c r="I79" s="304"/>
      <c r="J79" s="304">
        <v>0.15727897820310108</v>
      </c>
      <c r="K79" s="304">
        <v>0.23494306459257797</v>
      </c>
      <c r="L79" s="304">
        <v>0.35782911900530967</v>
      </c>
      <c r="M79" s="304"/>
      <c r="N79" s="304">
        <v>0.30523375871045905</v>
      </c>
      <c r="O79" s="304">
        <v>0.34413449197332674</v>
      </c>
      <c r="P79" s="304">
        <v>0.42364177790137375</v>
      </c>
      <c r="Q79" s="304"/>
      <c r="R79" s="304">
        <v>0.11724527310105402</v>
      </c>
      <c r="S79" s="304">
        <v>0.13830507346501514</v>
      </c>
      <c r="T79" s="304">
        <v>0.19148060080104257</v>
      </c>
      <c r="U79" s="304"/>
      <c r="V79" s="304">
        <v>0.1447309293338947</v>
      </c>
      <c r="W79" s="304">
        <v>0.14981578760061087</v>
      </c>
      <c r="X79" s="304">
        <v>0.16073217718159155</v>
      </c>
      <c r="Y79" s="304"/>
      <c r="Z79" s="304">
        <v>0.46387415437029789</v>
      </c>
      <c r="AA79" s="304">
        <v>0.4665247244253069</v>
      </c>
      <c r="AB79" s="304">
        <v>0.41793114578128798</v>
      </c>
      <c r="AC79" s="304"/>
      <c r="AD79" s="304">
        <v>0.45802526487158873</v>
      </c>
      <c r="AE79" s="304">
        <v>0.47889279682080443</v>
      </c>
      <c r="AF79" s="304">
        <v>0.40405396563788593</v>
      </c>
      <c r="AG79" s="304"/>
      <c r="AH79" s="304">
        <v>0.33382275234313658</v>
      </c>
      <c r="AI79" s="304">
        <v>0.31146670720551134</v>
      </c>
      <c r="AJ79" s="304">
        <v>0.20336147297038792</v>
      </c>
      <c r="AK79" s="304"/>
      <c r="AL79" s="304">
        <v>0.27320294517768801</v>
      </c>
      <c r="AM79" s="304">
        <v>0.23718008238440647</v>
      </c>
      <c r="AN79" s="304">
        <v>0.18151867841923069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5.7820725572352316</v>
      </c>
      <c r="C80" s="305">
        <f t="shared" si="77"/>
        <v>5.7711642769828204</v>
      </c>
      <c r="D80" s="305">
        <f t="shared" si="78"/>
        <v>6.0239327906162323</v>
      </c>
      <c r="E80" s="304"/>
      <c r="F80" s="304">
        <v>3.960301597690649E-3</v>
      </c>
      <c r="G80" s="304">
        <v>5.1682157810603035E-3</v>
      </c>
      <c r="H80" s="304">
        <v>9.4328444890218986E-3</v>
      </c>
      <c r="I80" s="304"/>
      <c r="J80" s="304">
        <v>0.26876934506426198</v>
      </c>
      <c r="K80" s="304">
        <v>0.36741265901934944</v>
      </c>
      <c r="L80" s="304">
        <v>0.6782145213748404</v>
      </c>
      <c r="M80" s="304"/>
      <c r="N80" s="304">
        <v>0.81891689769018994</v>
      </c>
      <c r="O80" s="304">
        <v>0.94176803214972593</v>
      </c>
      <c r="P80" s="304">
        <v>1.2595677469461892</v>
      </c>
      <c r="Q80" s="304"/>
      <c r="R80" s="304">
        <v>0.54816967927458071</v>
      </c>
      <c r="S80" s="304">
        <v>0.58364526788396753</v>
      </c>
      <c r="T80" s="304">
        <v>0.70944398327649771</v>
      </c>
      <c r="U80" s="304"/>
      <c r="V80" s="304">
        <v>0.3166417465007062</v>
      </c>
      <c r="W80" s="304">
        <v>0.34455671472232868</v>
      </c>
      <c r="X80" s="304">
        <v>0.46095560359429477</v>
      </c>
      <c r="Y80" s="304"/>
      <c r="Z80" s="304">
        <v>1.3992994063033337</v>
      </c>
      <c r="AA80" s="304">
        <v>1.3896936015737102</v>
      </c>
      <c r="AB80" s="304">
        <v>1.3421925482336881</v>
      </c>
      <c r="AC80" s="304"/>
      <c r="AD80" s="304">
        <v>1.2975080343559262</v>
      </c>
      <c r="AE80" s="304">
        <v>1.2341550089703535</v>
      </c>
      <c r="AF80" s="304">
        <v>0.97685933867978814</v>
      </c>
      <c r="AG80" s="304"/>
      <c r="AH80" s="304">
        <v>0.78377866055227696</v>
      </c>
      <c r="AI80" s="304">
        <v>0.68021831426479074</v>
      </c>
      <c r="AJ80" s="304">
        <v>0.44386033788286416</v>
      </c>
      <c r="AK80" s="304"/>
      <c r="AL80" s="304">
        <v>0.34502848589626595</v>
      </c>
      <c r="AM80" s="304">
        <v>0.22454646261753405</v>
      </c>
      <c r="AN80" s="304">
        <v>0.14340586613904818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5.2023696931541057</v>
      </c>
      <c r="C81" s="305">
        <f t="shared" si="77"/>
        <v>5.7412441306970639</v>
      </c>
      <c r="D81" s="305">
        <f t="shared" si="78"/>
        <v>6.2122418669953614</v>
      </c>
      <c r="E81" s="304"/>
      <c r="F81" s="304">
        <v>2.5968001636452753E-2</v>
      </c>
      <c r="G81" s="304">
        <v>3.7618813312758785E-2</v>
      </c>
      <c r="H81" s="304">
        <v>6.3982110141678802E-2</v>
      </c>
      <c r="I81" s="304"/>
      <c r="J81" s="304">
        <v>0.24976472571874567</v>
      </c>
      <c r="K81" s="304">
        <v>0.34276486191289463</v>
      </c>
      <c r="L81" s="304">
        <v>0.55888905707227265</v>
      </c>
      <c r="M81" s="304"/>
      <c r="N81" s="304">
        <v>0.92038961357956728</v>
      </c>
      <c r="O81" s="304">
        <v>1.0408880806978427</v>
      </c>
      <c r="P81" s="304">
        <v>1.2922303181071544</v>
      </c>
      <c r="Q81" s="304"/>
      <c r="R81" s="304">
        <v>0.27686172132450682</v>
      </c>
      <c r="S81" s="304">
        <v>0.32318676486026654</v>
      </c>
      <c r="T81" s="304">
        <v>0.42677957497280394</v>
      </c>
      <c r="U81" s="304"/>
      <c r="V81" s="304">
        <v>0.43425667621495473</v>
      </c>
      <c r="W81" s="304">
        <v>0.53312604051958568</v>
      </c>
      <c r="X81" s="304">
        <v>0.6557744574908082</v>
      </c>
      <c r="Y81" s="304"/>
      <c r="Z81" s="304">
        <v>1.1147311710936405</v>
      </c>
      <c r="AA81" s="304">
        <v>1.2614935049338754</v>
      </c>
      <c r="AB81" s="304">
        <v>1.2909827569724635</v>
      </c>
      <c r="AC81" s="304"/>
      <c r="AD81" s="304">
        <v>1.1846057521030497</v>
      </c>
      <c r="AE81" s="304">
        <v>1.3112096660465962</v>
      </c>
      <c r="AF81" s="304">
        <v>1.2206799111020621</v>
      </c>
      <c r="AG81" s="304"/>
      <c r="AH81" s="304">
        <v>0.65300448571168912</v>
      </c>
      <c r="AI81" s="304">
        <v>0.60623811201576117</v>
      </c>
      <c r="AJ81" s="304">
        <v>0.45400054375059373</v>
      </c>
      <c r="AK81" s="304"/>
      <c r="AL81" s="304">
        <v>0.34278754577149956</v>
      </c>
      <c r="AM81" s="304">
        <v>0.28471828639748198</v>
      </c>
      <c r="AN81" s="304">
        <v>0.2489231373855251</v>
      </c>
    </row>
    <row r="82" spans="1:40" x14ac:dyDescent="0.2">
      <c r="A82" s="13" t="str">
        <f t="shared" si="76"/>
        <v>Process, plant and machine operatives</v>
      </c>
      <c r="B82" s="305">
        <f t="shared" si="79"/>
        <v>1.4444252357090104</v>
      </c>
      <c r="C82" s="305">
        <f t="shared" si="77"/>
        <v>1.4958910758177972</v>
      </c>
      <c r="D82" s="305">
        <f t="shared" si="78"/>
        <v>1.3478312293212016</v>
      </c>
      <c r="E82" s="304"/>
      <c r="F82" s="304">
        <v>4.3866175518927986E-3</v>
      </c>
      <c r="G82" s="304">
        <v>6.3539676610563575E-3</v>
      </c>
      <c r="H82" s="304">
        <v>8.4703511310926932E-3</v>
      </c>
      <c r="I82" s="304"/>
      <c r="J82" s="304">
        <v>4.8227229601488543E-2</v>
      </c>
      <c r="K82" s="304">
        <v>7.1388876037699375E-2</v>
      </c>
      <c r="L82" s="304">
        <v>0.10866576826846766</v>
      </c>
      <c r="M82" s="304"/>
      <c r="N82" s="304">
        <v>8.7931464657959438E-2</v>
      </c>
      <c r="O82" s="304">
        <v>0.10884214319487687</v>
      </c>
      <c r="P82" s="304">
        <v>0.12952367725954894</v>
      </c>
      <c r="Q82" s="304"/>
      <c r="R82" s="304">
        <v>3.3509083867710232E-2</v>
      </c>
      <c r="S82" s="304">
        <v>4.2931956853576966E-2</v>
      </c>
      <c r="T82" s="304">
        <v>5.2764518749388464E-2</v>
      </c>
      <c r="U82" s="304"/>
      <c r="V82" s="304">
        <v>4.2065436363345983E-2</v>
      </c>
      <c r="W82" s="304">
        <v>5.2783183510231785E-2</v>
      </c>
      <c r="X82" s="304">
        <v>6.4670389406679504E-2</v>
      </c>
      <c r="Y82" s="304"/>
      <c r="Z82" s="304">
        <v>0.30567443219614276</v>
      </c>
      <c r="AA82" s="304">
        <v>0.36471081895277818</v>
      </c>
      <c r="AB82" s="304">
        <v>0.41068636475229547</v>
      </c>
      <c r="AC82" s="304"/>
      <c r="AD82" s="304">
        <v>0.29227670188811422</v>
      </c>
      <c r="AE82" s="304">
        <v>0.33911345080349192</v>
      </c>
      <c r="AF82" s="304">
        <v>0.30731093258817943</v>
      </c>
      <c r="AG82" s="304"/>
      <c r="AH82" s="304">
        <v>0.28663886888929818</v>
      </c>
      <c r="AI82" s="304">
        <v>0.25471260541959473</v>
      </c>
      <c r="AJ82" s="304">
        <v>0.15511764573630352</v>
      </c>
      <c r="AK82" s="304"/>
      <c r="AL82" s="304">
        <v>0.34371540069305806</v>
      </c>
      <c r="AM82" s="304">
        <v>0.25505407338449104</v>
      </c>
      <c r="AN82" s="304">
        <v>0.1106215814292458</v>
      </c>
    </row>
    <row r="83" spans="1:40" x14ac:dyDescent="0.2">
      <c r="A83" s="39" t="str">
        <f t="shared" si="76"/>
        <v>Elementary occupations</v>
      </c>
      <c r="B83" s="307">
        <f t="shared" si="79"/>
        <v>7.9648332624091225</v>
      </c>
      <c r="C83" s="307">
        <f t="shared" si="77"/>
        <v>8.1470927664391457</v>
      </c>
      <c r="D83" s="307">
        <f t="shared" si="78"/>
        <v>8.1628039978173383</v>
      </c>
      <c r="E83" s="307"/>
      <c r="F83" s="307">
        <v>9.6527468353093844E-3</v>
      </c>
      <c r="G83" s="307">
        <v>1.3377914290565064E-2</v>
      </c>
      <c r="H83" s="307">
        <v>2.3350882556634943E-2</v>
      </c>
      <c r="I83" s="307"/>
      <c r="J83" s="307">
        <v>0.17812220386967778</v>
      </c>
      <c r="K83" s="307">
        <v>0.25833674418198704</v>
      </c>
      <c r="L83" s="307">
        <v>0.4862251041600858</v>
      </c>
      <c r="M83" s="307"/>
      <c r="N83" s="307">
        <v>0.5154296482548365</v>
      </c>
      <c r="O83" s="307">
        <v>0.5835427917644318</v>
      </c>
      <c r="P83" s="307">
        <v>0.74262125788215405</v>
      </c>
      <c r="Q83" s="307"/>
      <c r="R83" s="307">
        <v>0.25538437980323708</v>
      </c>
      <c r="S83" s="307">
        <v>0.28387348966028858</v>
      </c>
      <c r="T83" s="307">
        <v>0.35304478823360097</v>
      </c>
      <c r="U83" s="307"/>
      <c r="V83" s="307">
        <v>0.14779513647109849</v>
      </c>
      <c r="W83" s="307">
        <v>0.15409813878733755</v>
      </c>
      <c r="X83" s="307">
        <v>0.20178848391283569</v>
      </c>
      <c r="Y83" s="307"/>
      <c r="Z83" s="307">
        <v>0.88887469427312327</v>
      </c>
      <c r="AA83" s="307">
        <v>0.86318389929554296</v>
      </c>
      <c r="AB83" s="307">
        <v>0.86616166471732381</v>
      </c>
      <c r="AC83" s="307"/>
      <c r="AD83" s="307">
        <v>2.3428034044263013</v>
      </c>
      <c r="AE83" s="307">
        <v>2.8009239596023701</v>
      </c>
      <c r="AF83" s="307">
        <v>3.0163694020971539</v>
      </c>
      <c r="AG83" s="307"/>
      <c r="AH83" s="307">
        <v>2.4824145044399355</v>
      </c>
      <c r="AI83" s="307">
        <v>2.4930085560161941</v>
      </c>
      <c r="AJ83" s="307">
        <v>2.0870257830741439</v>
      </c>
      <c r="AK83" s="307"/>
      <c r="AL83" s="307">
        <v>1.1443565440356029</v>
      </c>
      <c r="AM83" s="307">
        <v>0.69674727284042803</v>
      </c>
      <c r="AN83" s="307">
        <v>0.38621663118340593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Stoke-on-Trent and Staffordshire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88.294999999999959</v>
      </c>
      <c r="C92" s="305">
        <f>SUM(C93:C101)</f>
        <v>91.891000000000005</v>
      </c>
      <c r="D92" s="305">
        <f>SUM(D93:D101)</f>
        <v>96.181999999999988</v>
      </c>
      <c r="E92" s="304"/>
      <c r="F92" s="305">
        <f>SUM(F93:F101)</f>
        <v>2.7470305489692679</v>
      </c>
      <c r="G92" s="305">
        <f>SUM(G93:G101)</f>
        <v>3.4988066173125452</v>
      </c>
      <c r="H92" s="305">
        <f>SUM(H93:H101)</f>
        <v>4.9870466823124611</v>
      </c>
      <c r="I92" s="304"/>
      <c r="J92" s="305">
        <f>SUM(J93:J101)</f>
        <v>15.301235127383357</v>
      </c>
      <c r="K92" s="305">
        <f>SUM(K93:K101)</f>
        <v>18.771166754690565</v>
      </c>
      <c r="L92" s="305">
        <f>SUM(L93:L101)</f>
        <v>25.556453979093174</v>
      </c>
      <c r="M92" s="304"/>
      <c r="N92" s="305">
        <f>SUM(N93:N101)</f>
        <v>21.660235662586864</v>
      </c>
      <c r="O92" s="305">
        <f>SUM(O93:O101)</f>
        <v>23.268348362427343</v>
      </c>
      <c r="P92" s="305">
        <f>SUM(P93:P101)</f>
        <v>25.959829831175803</v>
      </c>
      <c r="Q92" s="304"/>
      <c r="R92" s="305">
        <f>SUM(R93:R101)</f>
        <v>8.7704910556560147</v>
      </c>
      <c r="S92" s="305">
        <f>SUM(S93:S101)</f>
        <v>7.4800870154149024</v>
      </c>
      <c r="T92" s="305">
        <f>SUM(T93:T101)</f>
        <v>6.5533760568780064</v>
      </c>
      <c r="U92" s="304"/>
      <c r="V92" s="305">
        <f>SUM(V93:V101)</f>
        <v>3.9117458612784977</v>
      </c>
      <c r="W92" s="305">
        <f>SUM(W93:W101)</f>
        <v>3.901777142097663</v>
      </c>
      <c r="X92" s="305">
        <f>SUM(X93:X101)</f>
        <v>4.2392958567225048</v>
      </c>
      <c r="Y92" s="304"/>
      <c r="Z92" s="305">
        <f>SUM(Z93:Z101)</f>
        <v>17.334923612514547</v>
      </c>
      <c r="AA92" s="305">
        <f>SUM(AA93:AA101)</f>
        <v>18.311942803219225</v>
      </c>
      <c r="AB92" s="305">
        <f>SUM(AB93:AB101)</f>
        <v>17.721880484026343</v>
      </c>
      <c r="AC92" s="304"/>
      <c r="AD92" s="305">
        <f>SUM(AD93:AD101)</f>
        <v>13.02813808803484</v>
      </c>
      <c r="AE92" s="305">
        <f>SUM(AE93:AE101)</f>
        <v>12.785387297990205</v>
      </c>
      <c r="AF92" s="305">
        <f>SUM(AF93:AF101)</f>
        <v>9.1802153028917921</v>
      </c>
      <c r="AG92" s="304"/>
      <c r="AH92" s="305">
        <f>SUM(AH93:AH101)</f>
        <v>4.3061075176517862</v>
      </c>
      <c r="AI92" s="305">
        <f>SUM(AI93:AI101)</f>
        <v>3.0993152492063296</v>
      </c>
      <c r="AJ92" s="305">
        <f>SUM(AJ93:AJ101)</f>
        <v>1.4166074229352279</v>
      </c>
      <c r="AK92" s="304"/>
      <c r="AL92" s="305">
        <f>SUM(AL93:AL101)</f>
        <v>1.235092525924782</v>
      </c>
      <c r="AM92" s="305">
        <f>SUM(AM93:AM101)</f>
        <v>0.77416875764122972</v>
      </c>
      <c r="AN92" s="305">
        <f>SUM(AN93:AN101)</f>
        <v>0.56729438396466891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3.8572305718394428</v>
      </c>
      <c r="C93" s="305">
        <f t="shared" ref="C93:D93" si="81">SUM(G93,K93,O93,S93,W93,AA93,AE93,AI93,AM93)</f>
        <v>3.7160424833202157</v>
      </c>
      <c r="D93" s="305">
        <f t="shared" si="81"/>
        <v>4.1050594163955649</v>
      </c>
      <c r="E93" s="304"/>
      <c r="F93" s="304">
        <v>8.0035523734192898E-2</v>
      </c>
      <c r="G93" s="304">
        <v>0.1032082477580257</v>
      </c>
      <c r="H93" s="304">
        <v>0.16970724337700785</v>
      </c>
      <c r="I93" s="304"/>
      <c r="J93" s="304">
        <v>0.76422804528156696</v>
      </c>
      <c r="K93" s="304">
        <v>0.84497367472804341</v>
      </c>
      <c r="L93" s="304">
        <v>1.1150282356590799</v>
      </c>
      <c r="M93" s="304"/>
      <c r="N93" s="304">
        <v>1.1549732374602975</v>
      </c>
      <c r="O93" s="304">
        <v>1.1130167415519225</v>
      </c>
      <c r="P93" s="304">
        <v>1.2330917973390934</v>
      </c>
      <c r="Q93" s="304"/>
      <c r="R93" s="304">
        <v>0.67040161219454475</v>
      </c>
      <c r="S93" s="304">
        <v>0.61511551800933706</v>
      </c>
      <c r="T93" s="304">
        <v>0.66191272766795628</v>
      </c>
      <c r="U93" s="304"/>
      <c r="V93" s="304">
        <v>0.14812123040443301</v>
      </c>
      <c r="W93" s="304">
        <v>0.12045279588866049</v>
      </c>
      <c r="X93" s="304">
        <v>0.11286955601990609</v>
      </c>
      <c r="Y93" s="304"/>
      <c r="Z93" s="304">
        <v>0.56916015991033708</v>
      </c>
      <c r="AA93" s="304">
        <v>0.51286040695839286</v>
      </c>
      <c r="AB93" s="304">
        <v>0.47315950666274875</v>
      </c>
      <c r="AC93" s="304"/>
      <c r="AD93" s="304">
        <v>0.28020047593564118</v>
      </c>
      <c r="AE93" s="304">
        <v>0.25728423503869663</v>
      </c>
      <c r="AF93" s="304">
        <v>0.21841892865052437</v>
      </c>
      <c r="AG93" s="304"/>
      <c r="AH93" s="304">
        <v>9.8521363925953065E-2</v>
      </c>
      <c r="AI93" s="304">
        <v>7.4410334672398062E-2</v>
      </c>
      <c r="AJ93" s="304">
        <v>4.9030510560292326E-2</v>
      </c>
      <c r="AK93" s="304"/>
      <c r="AL93" s="304">
        <v>9.1588922992476035E-2</v>
      </c>
      <c r="AM93" s="304">
        <v>7.4720528714738943E-2</v>
      </c>
      <c r="AN93" s="304">
        <v>7.1840910458957227E-2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32.413881838520901</v>
      </c>
      <c r="C94" s="305">
        <f t="shared" ref="C94:C101" si="83">SUM(G94,K94,O94,S94,W94,AA94,AE94,AI94,AM94)</f>
        <v>33.10906089053735</v>
      </c>
      <c r="D94" s="305">
        <f t="shared" ref="D94:D101" si="84">SUM(H94,L94,P94,T94,X94,AB94,AF94,AJ94,AN94)</f>
        <v>36.303748288963163</v>
      </c>
      <c r="E94" s="305"/>
      <c r="F94" s="304">
        <v>2.4576418315620185</v>
      </c>
      <c r="G94" s="304">
        <v>3.0923000187392731</v>
      </c>
      <c r="H94" s="304">
        <v>4.3047579357075882</v>
      </c>
      <c r="I94" s="304"/>
      <c r="J94" s="304">
        <v>11.018504943780723</v>
      </c>
      <c r="K94" s="304">
        <v>12.914233252394448</v>
      </c>
      <c r="L94" s="304">
        <v>16.601153306144347</v>
      </c>
      <c r="M94" s="304"/>
      <c r="N94" s="304">
        <v>11.257922674716323</v>
      </c>
      <c r="O94" s="304">
        <v>10.762866752874467</v>
      </c>
      <c r="P94" s="304">
        <v>10.622011487583512</v>
      </c>
      <c r="Q94" s="304"/>
      <c r="R94" s="304">
        <v>2.5769490824888286</v>
      </c>
      <c r="S94" s="304">
        <v>1.3732574164030564</v>
      </c>
      <c r="T94" s="304">
        <v>0.59204477122625043</v>
      </c>
      <c r="U94" s="304"/>
      <c r="V94" s="304">
        <v>0.69544487758882678</v>
      </c>
      <c r="W94" s="304">
        <v>0.68782017305119814</v>
      </c>
      <c r="X94" s="304">
        <v>0.70398214164622097</v>
      </c>
      <c r="Y94" s="304"/>
      <c r="Z94" s="304">
        <v>2.1101155070269879</v>
      </c>
      <c r="AA94" s="304">
        <v>2.1385457532533061</v>
      </c>
      <c r="AB94" s="304">
        <v>1.9726669487731237</v>
      </c>
      <c r="AC94" s="304"/>
      <c r="AD94" s="304">
        <v>1.3542895865484021</v>
      </c>
      <c r="AE94" s="304">
        <v>1.351028036656627</v>
      </c>
      <c r="AF94" s="304">
        <v>1.0419341238969688</v>
      </c>
      <c r="AG94" s="304"/>
      <c r="AH94" s="304">
        <v>0.7800512665109588</v>
      </c>
      <c r="AI94" s="304">
        <v>0.65936487872655325</v>
      </c>
      <c r="AJ94" s="304">
        <v>0.35131623933712169</v>
      </c>
      <c r="AK94" s="304"/>
      <c r="AL94" s="304">
        <v>0.16296206829783427</v>
      </c>
      <c r="AM94" s="304">
        <v>0.12964460843842099</v>
      </c>
      <c r="AN94" s="304">
        <v>0.11388133464802856</v>
      </c>
    </row>
    <row r="95" spans="1:40" x14ac:dyDescent="0.2">
      <c r="A95" s="13" t="str">
        <f t="shared" si="80"/>
        <v>Associate professional occupations</v>
      </c>
      <c r="B95" s="305">
        <f t="shared" si="82"/>
        <v>13.362733106730367</v>
      </c>
      <c r="C95" s="305">
        <f t="shared" si="83"/>
        <v>16.70604011982395</v>
      </c>
      <c r="D95" s="305">
        <f t="shared" si="84"/>
        <v>18.944951557018399</v>
      </c>
      <c r="E95" s="305"/>
      <c r="F95" s="304">
        <v>0.10854988942959068</v>
      </c>
      <c r="G95" s="304">
        <v>0.16731629251142224</v>
      </c>
      <c r="H95" s="304">
        <v>0.31626672002059397</v>
      </c>
      <c r="I95" s="304"/>
      <c r="J95" s="304">
        <v>1.7056869482568315</v>
      </c>
      <c r="K95" s="304">
        <v>2.6137843721144463</v>
      </c>
      <c r="L95" s="304">
        <v>4.2990094281349371</v>
      </c>
      <c r="M95" s="304"/>
      <c r="N95" s="304">
        <v>4.0411897760831241</v>
      </c>
      <c r="O95" s="304">
        <v>5.4732058202725291</v>
      </c>
      <c r="P95" s="304">
        <v>6.8542217686367897</v>
      </c>
      <c r="Q95" s="304"/>
      <c r="R95" s="304">
        <v>1.7761339228301627</v>
      </c>
      <c r="S95" s="304">
        <v>1.8414473671575622</v>
      </c>
      <c r="T95" s="304">
        <v>1.378376126175729</v>
      </c>
      <c r="U95" s="304"/>
      <c r="V95" s="304">
        <v>0.68944535882760549</v>
      </c>
      <c r="W95" s="304">
        <v>0.72725379245564903</v>
      </c>
      <c r="X95" s="304">
        <v>0.81086101434324798</v>
      </c>
      <c r="Y95" s="304"/>
      <c r="Z95" s="304">
        <v>2.4124728169880036</v>
      </c>
      <c r="AA95" s="304">
        <v>3.0424183890044922</v>
      </c>
      <c r="AB95" s="304">
        <v>3.1120274250885989</v>
      </c>
      <c r="AC95" s="304"/>
      <c r="AD95" s="304">
        <v>1.7229309431480491</v>
      </c>
      <c r="AE95" s="304">
        <v>2.0652517529506453</v>
      </c>
      <c r="AF95" s="304">
        <v>1.6514914227302713</v>
      </c>
      <c r="AG95" s="304"/>
      <c r="AH95" s="304">
        <v>0.760328049038415</v>
      </c>
      <c r="AI95" s="304">
        <v>0.6708971977694369</v>
      </c>
      <c r="AJ95" s="304">
        <v>0.39657643479858939</v>
      </c>
      <c r="AK95" s="304"/>
      <c r="AL95" s="304">
        <v>0.14599540212858544</v>
      </c>
      <c r="AM95" s="304">
        <v>0.1044651355877662</v>
      </c>
      <c r="AN95" s="304">
        <v>0.12612121708964272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9.5612051715840263</v>
      </c>
      <c r="C96" s="305">
        <f t="shared" si="83"/>
        <v>9.2399429086153422</v>
      </c>
      <c r="D96" s="305">
        <f t="shared" si="84"/>
        <v>6.8847657184595636</v>
      </c>
      <c r="E96" s="305"/>
      <c r="F96" s="304">
        <v>6.4064883702092332E-2</v>
      </c>
      <c r="G96" s="304">
        <v>8.6267174879679581E-2</v>
      </c>
      <c r="H96" s="304">
        <v>0.12502211765556417</v>
      </c>
      <c r="I96" s="304"/>
      <c r="J96" s="304">
        <v>0.71565583682545386</v>
      </c>
      <c r="K96" s="304">
        <v>0.87598350446345974</v>
      </c>
      <c r="L96" s="304">
        <v>0.82353920780524625</v>
      </c>
      <c r="M96" s="304"/>
      <c r="N96" s="304">
        <v>1.8278862689413182</v>
      </c>
      <c r="O96" s="304">
        <v>2.030918757154363</v>
      </c>
      <c r="P96" s="304">
        <v>2.2332443088932807</v>
      </c>
      <c r="Q96" s="304"/>
      <c r="R96" s="304">
        <v>1.0668004300126273</v>
      </c>
      <c r="S96" s="304">
        <v>1.1589436081770144</v>
      </c>
      <c r="T96" s="304">
        <v>1.2646991329337223</v>
      </c>
      <c r="U96" s="304"/>
      <c r="V96" s="304">
        <v>0.67681493044999452</v>
      </c>
      <c r="W96" s="304">
        <v>0.67536815967230268</v>
      </c>
      <c r="X96" s="304">
        <v>0.67215834781475492</v>
      </c>
      <c r="Y96" s="304"/>
      <c r="Z96" s="304">
        <v>2.0755846276988037</v>
      </c>
      <c r="AA96" s="304">
        <v>2.0965961892846563</v>
      </c>
      <c r="AB96" s="304">
        <v>1.2331511025151283</v>
      </c>
      <c r="AC96" s="304"/>
      <c r="AD96" s="304">
        <v>1.9069536510018568</v>
      </c>
      <c r="AE96" s="304">
        <v>1.5534547506945884</v>
      </c>
      <c r="AF96" s="304">
        <v>0.45284643998891233</v>
      </c>
      <c r="AG96" s="304"/>
      <c r="AH96" s="304">
        <v>1.0283839408850208</v>
      </c>
      <c r="AI96" s="304">
        <v>0.65994437931717909</v>
      </c>
      <c r="AJ96" s="304">
        <v>6.6167275128790851E-2</v>
      </c>
      <c r="AK96" s="304"/>
      <c r="AL96" s="304">
        <v>0.19906060206685783</v>
      </c>
      <c r="AM96" s="304">
        <v>0.10246638497209813</v>
      </c>
      <c r="AN96" s="304">
        <v>1.3937785724163697E-2</v>
      </c>
    </row>
    <row r="97" spans="1:40" x14ac:dyDescent="0.2">
      <c r="A97" s="13" t="str">
        <f t="shared" si="80"/>
        <v>Skilled trades occupations</v>
      </c>
      <c r="B97" s="305">
        <f t="shared" si="82"/>
        <v>1.0984686598674862</v>
      </c>
      <c r="C97" s="305">
        <f t="shared" si="83"/>
        <v>1.050778204402766</v>
      </c>
      <c r="D97" s="305">
        <f t="shared" si="84"/>
        <v>0.90467791422064892</v>
      </c>
      <c r="E97" s="304"/>
      <c r="F97" s="304">
        <v>9.1782764917132907E-3</v>
      </c>
      <c r="G97" s="304">
        <v>1.1316419444006192E-2</v>
      </c>
      <c r="H97" s="304">
        <v>1.1090655868201958E-2</v>
      </c>
      <c r="I97" s="304"/>
      <c r="J97" s="304">
        <v>2.6350816331218965E-2</v>
      </c>
      <c r="K97" s="304">
        <v>3.6057311122315729E-2</v>
      </c>
      <c r="L97" s="304">
        <v>4.5046630169678331E-2</v>
      </c>
      <c r="M97" s="304"/>
      <c r="N97" s="304">
        <v>0.11910513088096099</v>
      </c>
      <c r="O97" s="304">
        <v>0.1518590712758292</v>
      </c>
      <c r="P97" s="304">
        <v>0.19419259805389519</v>
      </c>
      <c r="Q97" s="304"/>
      <c r="R97" s="304">
        <v>4.9091647042997906E-2</v>
      </c>
      <c r="S97" s="304">
        <v>5.0349422191714364E-2</v>
      </c>
      <c r="T97" s="304">
        <v>5.416972201066754E-2</v>
      </c>
      <c r="U97" s="304"/>
      <c r="V97" s="304">
        <v>3.8499365231877275E-2</v>
      </c>
      <c r="W97" s="304">
        <v>3.7940837835392434E-2</v>
      </c>
      <c r="X97" s="304">
        <v>4.1817018340751667E-2</v>
      </c>
      <c r="Y97" s="304"/>
      <c r="Z97" s="304">
        <v>0.25159289202126145</v>
      </c>
      <c r="AA97" s="304">
        <v>0.22599368610283954</v>
      </c>
      <c r="AB97" s="304">
        <v>0.18786485433067943</v>
      </c>
      <c r="AC97" s="304"/>
      <c r="AD97" s="304">
        <v>0.33674726364205232</v>
      </c>
      <c r="AE97" s="304">
        <v>0.31383942672015475</v>
      </c>
      <c r="AF97" s="304">
        <v>0.18929096855688088</v>
      </c>
      <c r="AG97" s="304"/>
      <c r="AH97" s="304">
        <v>0.20401880968397001</v>
      </c>
      <c r="AI97" s="304">
        <v>0.18059873197548498</v>
      </c>
      <c r="AJ97" s="304">
        <v>0.15796838510040295</v>
      </c>
      <c r="AK97" s="304"/>
      <c r="AL97" s="304">
        <v>6.3884458541433958E-2</v>
      </c>
      <c r="AM97" s="304">
        <v>4.2823297735028854E-2</v>
      </c>
      <c r="AN97" s="304">
        <v>2.3237081789490951E-2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23.641557362322352</v>
      </c>
      <c r="C98" s="305">
        <f t="shared" si="83"/>
        <v>24.309845363952263</v>
      </c>
      <c r="D98" s="305">
        <f t="shared" si="84"/>
        <v>25.889919829144286</v>
      </c>
      <c r="E98" s="304"/>
      <c r="F98" s="304">
        <v>1.4527301485342774E-2</v>
      </c>
      <c r="G98" s="304">
        <v>1.9914053371072733E-2</v>
      </c>
      <c r="H98" s="304">
        <v>3.4725049965968841E-2</v>
      </c>
      <c r="I98" s="304"/>
      <c r="J98" s="304">
        <v>0.90867368520716352</v>
      </c>
      <c r="K98" s="304">
        <v>1.2850568104115268</v>
      </c>
      <c r="L98" s="304">
        <v>2.4199112071154976</v>
      </c>
      <c r="M98" s="304"/>
      <c r="N98" s="304">
        <v>2.8421674801116787</v>
      </c>
      <c r="O98" s="304">
        <v>3.2568547936742132</v>
      </c>
      <c r="P98" s="304">
        <v>4.2271396484340507</v>
      </c>
      <c r="Q98" s="304"/>
      <c r="R98" s="304">
        <v>2.3752321400152003</v>
      </c>
      <c r="S98" s="304">
        <v>2.1874483869537942</v>
      </c>
      <c r="T98" s="304">
        <v>2.3241523998658122</v>
      </c>
      <c r="U98" s="304"/>
      <c r="V98" s="304">
        <v>1.436031598379468</v>
      </c>
      <c r="W98" s="304">
        <v>1.3990196047176178</v>
      </c>
      <c r="X98" s="304">
        <v>1.5965155486433171</v>
      </c>
      <c r="Y98" s="304"/>
      <c r="Z98" s="304">
        <v>8.9981077278912256</v>
      </c>
      <c r="AA98" s="304">
        <v>9.4448013985999903</v>
      </c>
      <c r="AB98" s="304">
        <v>10.014615142994762</v>
      </c>
      <c r="AC98" s="304"/>
      <c r="AD98" s="304">
        <v>6.2547585249047328</v>
      </c>
      <c r="AE98" s="304">
        <v>6.2594452699605263</v>
      </c>
      <c r="AF98" s="304">
        <v>5.020140771297724</v>
      </c>
      <c r="AG98" s="304"/>
      <c r="AH98" s="304">
        <v>0.65370650598019431</v>
      </c>
      <c r="AI98" s="304">
        <v>0.35728319003973924</v>
      </c>
      <c r="AJ98" s="304">
        <v>0.20288996450766711</v>
      </c>
      <c r="AK98" s="304"/>
      <c r="AL98" s="304">
        <v>0.15835239834734735</v>
      </c>
      <c r="AM98" s="304">
        <v>0.10002185622378636</v>
      </c>
      <c r="AN98" s="304">
        <v>4.9830096319488676E-2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1.083120195201468</v>
      </c>
      <c r="C99" s="305">
        <f t="shared" si="83"/>
        <v>1.1714139863275537</v>
      </c>
      <c r="D99" s="305">
        <f>SUM(H99,L99,P99,T99,X99,AB99,AF99,AJ99,AN99)</f>
        <v>1.1808325012950824</v>
      </c>
      <c r="E99" s="304"/>
      <c r="F99" s="304">
        <v>5.6733011965279523E-3</v>
      </c>
      <c r="G99" s="304">
        <v>8.1463202005915922E-3</v>
      </c>
      <c r="H99" s="304">
        <v>1.1657784748570254E-2</v>
      </c>
      <c r="I99" s="304"/>
      <c r="J99" s="304">
        <v>0.11110320844964773</v>
      </c>
      <c r="K99" s="304">
        <v>0.14228458118836726</v>
      </c>
      <c r="L99" s="304">
        <v>0.1782423130424815</v>
      </c>
      <c r="M99" s="304"/>
      <c r="N99" s="304">
        <v>0.2497599507295071</v>
      </c>
      <c r="O99" s="304">
        <v>0.2796752184750711</v>
      </c>
      <c r="P99" s="304">
        <v>0.3194057495508596</v>
      </c>
      <c r="Q99" s="304"/>
      <c r="R99" s="304">
        <v>0.13823198165544084</v>
      </c>
      <c r="S99" s="304">
        <v>0.12643319554881791</v>
      </c>
      <c r="T99" s="304">
        <v>0.12900856347731202</v>
      </c>
      <c r="U99" s="304"/>
      <c r="V99" s="304">
        <v>8.481386998698541E-2</v>
      </c>
      <c r="W99" s="304">
        <v>9.5692231291525473E-2</v>
      </c>
      <c r="X99" s="304">
        <v>0.10898625290691323</v>
      </c>
      <c r="Y99" s="304"/>
      <c r="Z99" s="304">
        <v>0.22098887526920327</v>
      </c>
      <c r="AA99" s="304">
        <v>0.24180983603752071</v>
      </c>
      <c r="AB99" s="304">
        <v>0.23721549306653247</v>
      </c>
      <c r="AC99" s="304"/>
      <c r="AD99" s="304">
        <v>0.18039637345069845</v>
      </c>
      <c r="AE99" s="304">
        <v>0.19067186588792298</v>
      </c>
      <c r="AF99" s="304">
        <v>0.13017869602009752</v>
      </c>
      <c r="AG99" s="304"/>
      <c r="AH99" s="304">
        <v>5.6258133651069873E-2</v>
      </c>
      <c r="AI99" s="304">
        <v>5.2674978984713988E-2</v>
      </c>
      <c r="AJ99" s="304">
        <v>2.9357971028341388E-2</v>
      </c>
      <c r="AK99" s="304"/>
      <c r="AL99" s="304">
        <v>3.5894500812387438E-2</v>
      </c>
      <c r="AM99" s="304">
        <v>3.402575871302263E-2</v>
      </c>
      <c r="AN99" s="304">
        <v>3.677967745397439E-2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0.89618518321390417</v>
      </c>
      <c r="C100" s="305">
        <f t="shared" si="83"/>
        <v>0.94586953786713579</v>
      </c>
      <c r="D100" s="305">
        <f t="shared" si="84"/>
        <v>0.89151789564380957</v>
      </c>
      <c r="E100" s="304"/>
      <c r="F100" s="304">
        <v>6.1477095324309347E-3</v>
      </c>
      <c r="G100" s="304">
        <v>8.9499906130191386E-3</v>
      </c>
      <c r="H100" s="304">
        <v>1.2431845143634804E-2</v>
      </c>
      <c r="I100" s="304"/>
      <c r="J100" s="304">
        <v>2.005732238508659E-2</v>
      </c>
      <c r="K100" s="304">
        <v>3.37452636550667E-2</v>
      </c>
      <c r="L100" s="304">
        <v>5.7292253859420189E-2</v>
      </c>
      <c r="M100" s="304"/>
      <c r="N100" s="304">
        <v>5.8129873528427294E-2</v>
      </c>
      <c r="O100" s="304">
        <v>7.9215555359942208E-2</v>
      </c>
      <c r="P100" s="304">
        <v>0.10995104200388769</v>
      </c>
      <c r="Q100" s="304"/>
      <c r="R100" s="304">
        <v>2.5528798399753094E-2</v>
      </c>
      <c r="S100" s="304">
        <v>3.3246090333621615E-2</v>
      </c>
      <c r="T100" s="304">
        <v>3.9557652648327085E-2</v>
      </c>
      <c r="U100" s="304"/>
      <c r="V100" s="304">
        <v>7.3382372366852258E-2</v>
      </c>
      <c r="W100" s="304">
        <v>8.3416275594742836E-2</v>
      </c>
      <c r="X100" s="304">
        <v>9.9132634711603065E-2</v>
      </c>
      <c r="Y100" s="304"/>
      <c r="Z100" s="304">
        <v>0.25157277309399811</v>
      </c>
      <c r="AA100" s="304">
        <v>0.28385157224039209</v>
      </c>
      <c r="AB100" s="304">
        <v>0.2951027828432457</v>
      </c>
      <c r="AC100" s="304"/>
      <c r="AD100" s="304">
        <v>0.19287926735232691</v>
      </c>
      <c r="AE100" s="304">
        <v>0.20622332781367783</v>
      </c>
      <c r="AF100" s="304">
        <v>0.14385454145192189</v>
      </c>
      <c r="AG100" s="304"/>
      <c r="AH100" s="304">
        <v>0.1888779341922574</v>
      </c>
      <c r="AI100" s="304">
        <v>0.16509618360415998</v>
      </c>
      <c r="AJ100" s="304">
        <v>9.4000248503001718E-2</v>
      </c>
      <c r="AK100" s="304"/>
      <c r="AL100" s="304">
        <v>7.9609132362771562E-2</v>
      </c>
      <c r="AM100" s="304">
        <v>5.212527865251336E-2</v>
      </c>
      <c r="AN100" s="304">
        <v>4.019489447876734E-2</v>
      </c>
    </row>
    <row r="101" spans="1:40" x14ac:dyDescent="0.2">
      <c r="A101" s="39" t="str">
        <f t="shared" si="80"/>
        <v>Elementary occupations</v>
      </c>
      <c r="B101" s="307">
        <f t="shared" si="82"/>
        <v>2.3806179107200074</v>
      </c>
      <c r="C101" s="307">
        <f t="shared" si="83"/>
        <v>1.6420065051534338</v>
      </c>
      <c r="D101" s="307">
        <f t="shared" si="84"/>
        <v>1.0765268788594624</v>
      </c>
      <c r="E101" s="307"/>
      <c r="F101" s="307">
        <v>1.2118318353578252E-3</v>
      </c>
      <c r="G101" s="307">
        <v>1.3880997954551328E-3</v>
      </c>
      <c r="H101" s="307">
        <v>1.3873298253306153E-3</v>
      </c>
      <c r="I101" s="307"/>
      <c r="J101" s="307">
        <v>3.0974320865664949E-2</v>
      </c>
      <c r="K101" s="307">
        <v>2.5047984612894279E-2</v>
      </c>
      <c r="L101" s="307">
        <v>1.7231397162486225E-2</v>
      </c>
      <c r="M101" s="307"/>
      <c r="N101" s="307">
        <v>0.10910127013522729</v>
      </c>
      <c r="O101" s="307">
        <v>0.1207356517890061</v>
      </c>
      <c r="P101" s="307">
        <v>0.16657143068043262</v>
      </c>
      <c r="Q101" s="307"/>
      <c r="R101" s="307">
        <v>9.2121441016459152E-2</v>
      </c>
      <c r="S101" s="307">
        <v>9.3846010639985003E-2</v>
      </c>
      <c r="T101" s="307">
        <v>0.1094549608722315</v>
      </c>
      <c r="U101" s="307"/>
      <c r="V101" s="307">
        <v>6.9192258042454713E-2</v>
      </c>
      <c r="W101" s="307">
        <v>7.4813271590574187E-2</v>
      </c>
      <c r="X101" s="307">
        <v>9.2973342295790129E-2</v>
      </c>
      <c r="Y101" s="307"/>
      <c r="Z101" s="307">
        <v>0.44532823261472654</v>
      </c>
      <c r="AA101" s="307">
        <v>0.32506557173763462</v>
      </c>
      <c r="AB101" s="307">
        <v>0.19607722775152697</v>
      </c>
      <c r="AC101" s="307"/>
      <c r="AD101" s="307">
        <v>0.79898200205108172</v>
      </c>
      <c r="AE101" s="307">
        <v>0.58818863226736651</v>
      </c>
      <c r="AF101" s="307">
        <v>0.33205941029848884</v>
      </c>
      <c r="AG101" s="307"/>
      <c r="AH101" s="307">
        <v>0.53596151378394719</v>
      </c>
      <c r="AI101" s="307">
        <v>0.27904537411666375</v>
      </c>
      <c r="AJ101" s="307">
        <v>6.9300393971020349E-2</v>
      </c>
      <c r="AK101" s="307"/>
      <c r="AL101" s="307">
        <v>0.29774504037508803</v>
      </c>
      <c r="AM101" s="307">
        <v>0.13387590860385426</v>
      </c>
      <c r="AN101" s="307">
        <v>9.1471386002155305E-2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Stoke-on-Trent and Staffordshire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Stoke-on-Trent and Staffordshire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Stoke-on-Trent and Staffordshire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Stoke-on-Trent and Staffordshire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Stoke-on-Trent and Staffordshire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Stoke-on-Trent and Staffordshire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Stoke-on-Trent and Staffordshire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Stoke-on-Trent and Staffordshire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Stoke-on-Trent and Staffordshire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0.20586597622068867</v>
      </c>
      <c r="C8" s="69">
        <v>0.29193430008123561</v>
      </c>
      <c r="D8" s="69">
        <v>0.27202944415182001</v>
      </c>
      <c r="E8" s="69">
        <v>0.32119978638486768</v>
      </c>
      <c r="F8" s="69">
        <v>0.50207995978558384</v>
      </c>
      <c r="G8" s="10"/>
      <c r="H8" s="69">
        <f>F8-D8</f>
        <v>0.23005051563376383</v>
      </c>
      <c r="I8" s="69">
        <f>'RD T1'!E36</f>
        <v>0.19083671626140225</v>
      </c>
      <c r="J8" s="69">
        <f>SUM(H8:I8)</f>
        <v>0.42088723189516608</v>
      </c>
      <c r="L8" t="str">
        <f>A8</f>
        <v>11 Corporate managers and directors</v>
      </c>
      <c r="M8" s="69">
        <v>1.6964920875822216</v>
      </c>
      <c r="N8" s="69">
        <v>2.6388807981210958</v>
      </c>
      <c r="O8" s="69">
        <v>2.5521425536251172</v>
      </c>
      <c r="P8" s="69">
        <v>2.899764088399567</v>
      </c>
      <c r="Q8" s="69">
        <v>4.3359062677295972</v>
      </c>
      <c r="R8" s="10"/>
      <c r="S8" s="69">
        <f>Q8-O8</f>
        <v>1.78376371410448</v>
      </c>
      <c r="T8" s="69">
        <f>'RD T1'!E65</f>
        <v>1.7028401535505586</v>
      </c>
      <c r="U8" s="69">
        <f>SUM(S8:T8)</f>
        <v>3.4866038676550386</v>
      </c>
      <c r="W8" t="str">
        <f>A8</f>
        <v>11 Corporate managers and directors</v>
      </c>
      <c r="X8" s="69">
        <v>5.0363216036785241</v>
      </c>
      <c r="Y8" s="69">
        <v>5.5330311325583015</v>
      </c>
      <c r="Z8" s="69">
        <v>5.955318410219645</v>
      </c>
      <c r="AA8" s="69">
        <v>5.5898394760911438</v>
      </c>
      <c r="AB8" s="69">
        <v>6.3800247353046</v>
      </c>
      <c r="AC8" s="69"/>
      <c r="AD8" s="69">
        <f>AB8-Z8</f>
        <v>0.42470632508495498</v>
      </c>
      <c r="AE8" s="69">
        <f>'RD T1'!E94</f>
        <v>3.422246759182217</v>
      </c>
      <c r="AF8" s="69">
        <f>SUM(AD8:AE8)</f>
        <v>3.846953084267172</v>
      </c>
      <c r="AH8" t="str">
        <f>L8</f>
        <v>11 Corporate managers and directors</v>
      </c>
      <c r="AI8" s="69">
        <v>1.0504544439938852</v>
      </c>
      <c r="AJ8" s="69">
        <v>1.1117307060097674</v>
      </c>
      <c r="AK8" s="69">
        <v>1.2383862426837653</v>
      </c>
      <c r="AL8" s="69">
        <v>1.1034890958150154</v>
      </c>
      <c r="AM8" s="69">
        <v>1.1978806802015458</v>
      </c>
      <c r="AN8" s="69"/>
      <c r="AO8" s="69">
        <f>AM8-AK8</f>
        <v>-4.0505562482219482E-2</v>
      </c>
      <c r="AP8" s="69">
        <f>'RD T1'!E123</f>
        <v>0.61828156374465415</v>
      </c>
      <c r="AQ8" s="69">
        <f>SUM(AO8:AP8)</f>
        <v>0.57777600126243467</v>
      </c>
      <c r="AS8" t="str">
        <f>W8</f>
        <v>11 Corporate managers and directors</v>
      </c>
      <c r="AT8" s="69">
        <v>1.5064883635746591</v>
      </c>
      <c r="AU8" s="69">
        <v>1.5665760231118318</v>
      </c>
      <c r="AV8" s="69">
        <v>1.6697734572062342</v>
      </c>
      <c r="AW8" s="69">
        <v>1.4421077898967465</v>
      </c>
      <c r="AX8" s="69">
        <v>1.5365192404001886</v>
      </c>
      <c r="AY8" s="69"/>
      <c r="AZ8" s="69">
        <f>AX8-AV8</f>
        <v>-0.13325421680604554</v>
      </c>
      <c r="BA8" s="69">
        <f>'RD T1'!E152</f>
        <v>0.80271138746313231</v>
      </c>
      <c r="BB8" s="69">
        <f>SUM(AZ8:BA8)</f>
        <v>0.66945717065708676</v>
      </c>
      <c r="BD8" t="str">
        <f>AH8</f>
        <v>11 Corporate managers and directors</v>
      </c>
      <c r="BE8" s="69">
        <v>3.2674820759796446</v>
      </c>
      <c r="BF8" s="69">
        <v>4.073850721195825</v>
      </c>
      <c r="BG8" s="69">
        <v>4.1651818374828178</v>
      </c>
      <c r="BH8" s="69">
        <v>3.7318238055209232</v>
      </c>
      <c r="BI8" s="69">
        <v>4.0091744469488386</v>
      </c>
      <c r="BJ8" s="69"/>
      <c r="BK8" s="69">
        <f>BI8-BG8</f>
        <v>-0.15600739053397916</v>
      </c>
      <c r="BL8" s="69">
        <f>'RD T1'!E181</f>
        <v>1.723348163780609</v>
      </c>
      <c r="BM8" s="69">
        <f>SUM(BK8:BL8)</f>
        <v>1.5673407732466298</v>
      </c>
      <c r="BO8" t="str">
        <f>AS8</f>
        <v>11 Corporate managers and directors</v>
      </c>
      <c r="BP8" s="69">
        <v>3.0161981915182756</v>
      </c>
      <c r="BQ8" s="69">
        <v>3.4696843685712944</v>
      </c>
      <c r="BR8" s="69">
        <v>3.2529173737611914</v>
      </c>
      <c r="BS8" s="69">
        <v>2.8951428418472549</v>
      </c>
      <c r="BT8" s="69">
        <v>2.5675733577627984</v>
      </c>
      <c r="BU8" s="69"/>
      <c r="BV8" s="69">
        <f>BT8-BR8</f>
        <v>-0.68534401599839301</v>
      </c>
      <c r="BW8" s="69">
        <f>'RD T1'!E210</f>
        <v>1.3644898252509952</v>
      </c>
      <c r="BX8" s="69">
        <f>SUM(BV8:BW8)</f>
        <v>0.67914580925260215</v>
      </c>
      <c r="BZ8" t="str">
        <f>BD8</f>
        <v>11 Corporate managers and directors</v>
      </c>
      <c r="CA8" s="69">
        <v>2.148959302457139</v>
      </c>
      <c r="CB8" s="69">
        <v>2.269992772620343</v>
      </c>
      <c r="CC8" s="69">
        <v>2.3599748842746644</v>
      </c>
      <c r="CD8" s="69">
        <v>1.8108918436983159</v>
      </c>
      <c r="CE8" s="69">
        <v>1.2981008482664385</v>
      </c>
      <c r="CF8" s="69"/>
      <c r="CG8" s="69">
        <f>CE8-CC8</f>
        <v>-1.0618740360082259</v>
      </c>
      <c r="CH8" s="69">
        <f>'RD T1'!E239</f>
        <v>0.76175121946883362</v>
      </c>
      <c r="CI8" s="69">
        <f>SUM(CG8:CH8)</f>
        <v>-0.30012281653939232</v>
      </c>
      <c r="CK8" t="str">
        <f>BO8</f>
        <v>11 Corporate managers and directors</v>
      </c>
      <c r="CL8" s="69">
        <v>0.6361991623022436</v>
      </c>
      <c r="CM8" s="69">
        <v>0.69951568746358272</v>
      </c>
      <c r="CN8" s="69">
        <v>0.75889274669623419</v>
      </c>
      <c r="CO8" s="69">
        <v>0.48287085925177892</v>
      </c>
      <c r="CP8" s="69">
        <v>0.39876740957948781</v>
      </c>
      <c r="CQ8" s="69"/>
      <c r="CR8" s="69">
        <f>CP8-CN8</f>
        <v>-0.36012533711674638</v>
      </c>
      <c r="CS8" s="69">
        <f>'RD T1'!E268</f>
        <v>0.16965569549356987</v>
      </c>
      <c r="CT8" s="69">
        <f>SUM(CR8:CS8)</f>
        <v>-0.19046964162317651</v>
      </c>
    </row>
    <row r="9" spans="1:98" x14ac:dyDescent="0.2">
      <c r="A9" s="10" t="str">
        <f>name!D5</f>
        <v>12 Other managers and proprietors</v>
      </c>
      <c r="B9" s="69">
        <v>6.9234921736692878E-2</v>
      </c>
      <c r="C9" s="69">
        <v>9.9353316699837046E-2</v>
      </c>
      <c r="D9" s="69">
        <v>8.8696797182072684E-2</v>
      </c>
      <c r="E9" s="69">
        <v>0.1214470083017342</v>
      </c>
      <c r="F9" s="69">
        <v>0.20810521273319266</v>
      </c>
      <c r="H9" s="69">
        <f t="shared" ref="H9:H32" si="26">F9-D9</f>
        <v>0.11940841555111997</v>
      </c>
      <c r="I9" s="69">
        <f>'RD T1'!E37</f>
        <v>8.7024324319438323E-2</v>
      </c>
      <c r="J9" s="69">
        <f t="shared" ref="J9:J32" si="27">SUM(H9:I9)</f>
        <v>0.2064327398705583</v>
      </c>
      <c r="L9" t="str">
        <f t="shared" ref="L9:L32" si="28">A9</f>
        <v>12 Other managers and proprietors</v>
      </c>
      <c r="M9" s="69">
        <v>0.61111843406408706</v>
      </c>
      <c r="N9" s="69">
        <v>0.86171711761996794</v>
      </c>
      <c r="O9" s="69">
        <v>0.876450516836902</v>
      </c>
      <c r="P9" s="69">
        <v>1.138676876443206</v>
      </c>
      <c r="Q9" s="69">
        <v>1.9221685707775102</v>
      </c>
      <c r="S9" s="69">
        <f t="shared" ref="S9:S35" si="29">Q9-O9</f>
        <v>1.0457180539406083</v>
      </c>
      <c r="T9" s="69">
        <f>'RD T1'!E66</f>
        <v>0.78808538312117959</v>
      </c>
      <c r="U9" s="69">
        <f t="shared" ref="U9:U32" si="30">SUM(S9:T9)</f>
        <v>1.8338034370617879</v>
      </c>
      <c r="W9" t="str">
        <f t="shared" ref="W9:W32" si="31">A9</f>
        <v>12 Other managers and proprietors</v>
      </c>
      <c r="X9" s="69">
        <v>1.6802733828832044</v>
      </c>
      <c r="Y9" s="69">
        <v>1.7044576135489065</v>
      </c>
      <c r="Z9" s="69">
        <v>1.9319520210086585</v>
      </c>
      <c r="AA9" s="69">
        <v>2.106253811256201</v>
      </c>
      <c r="AB9" s="69">
        <v>2.6307077892122135</v>
      </c>
      <c r="AC9" s="69"/>
      <c r="AD9" s="69">
        <f t="shared" ref="AD9:AD32" si="32">AB9-Z9</f>
        <v>0.69875576820355501</v>
      </c>
      <c r="AE9" s="69">
        <f>'RD T1'!E95</f>
        <v>1.494554827575574</v>
      </c>
      <c r="AF9" s="69">
        <f t="shared" ref="AF9:AF32" si="33">SUM(AD9:AE9)</f>
        <v>2.193310595779129</v>
      </c>
      <c r="AH9" t="str">
        <f t="shared" ref="AH9:AH32" si="34">L9</f>
        <v>12 Other managers and proprietors</v>
      </c>
      <c r="AI9" s="69">
        <v>0.49952521519418847</v>
      </c>
      <c r="AJ9" s="69">
        <v>0.49237524858922449</v>
      </c>
      <c r="AK9" s="69">
        <v>0.5859876639282382</v>
      </c>
      <c r="AL9" s="69">
        <v>0.58301399131835263</v>
      </c>
      <c r="AM9" s="69">
        <v>0.72815045794708666</v>
      </c>
      <c r="AN9" s="69"/>
      <c r="AO9" s="69">
        <f t="shared" ref="AO9:AO32" si="35">AM9-AK9</f>
        <v>0.14216279401884846</v>
      </c>
      <c r="AP9" s="69">
        <f>'RD T1'!E124</f>
        <v>0.41062037089809633</v>
      </c>
      <c r="AQ9" s="69">
        <f t="shared" ref="AQ9:AQ32" si="36">SUM(AO9:AP9)</f>
        <v>0.55278316491694479</v>
      </c>
      <c r="AS9" t="str">
        <f t="shared" ref="AS9:AS32" si="37">W9</f>
        <v>12 Other managers and proprietors</v>
      </c>
      <c r="AT9" s="69">
        <v>0.55885344469816989</v>
      </c>
      <c r="AU9" s="69">
        <v>0.54911334576622439</v>
      </c>
      <c r="AV9" s="69">
        <v>0.62299136418574041</v>
      </c>
      <c r="AW9" s="69">
        <v>0.66561907742545534</v>
      </c>
      <c r="AX9" s="69">
        <v>0.78927277265391771</v>
      </c>
      <c r="AY9" s="69"/>
      <c r="AZ9" s="69">
        <f t="shared" ref="AZ9:AZ32" si="38">AX9-AV9</f>
        <v>0.16628140846817729</v>
      </c>
      <c r="BA9" s="69">
        <f>'RD T1'!E153</f>
        <v>0.42719990512704409</v>
      </c>
      <c r="BB9" s="69">
        <f t="shared" ref="BB9:BB32" si="39">SUM(AZ9:BA9)</f>
        <v>0.59348131359522138</v>
      </c>
      <c r="BD9" t="str">
        <f t="shared" ref="BD9:BD32" si="40">AH9</f>
        <v>12 Other managers and proprietors</v>
      </c>
      <c r="BE9" s="69">
        <v>1.4803328033747039</v>
      </c>
      <c r="BF9" s="69">
        <v>1.5640267355142097</v>
      </c>
      <c r="BG9" s="69">
        <v>1.5453277167477906</v>
      </c>
      <c r="BH9" s="69">
        <v>1.5685416347893451</v>
      </c>
      <c r="BI9" s="69">
        <v>1.6664818161213748</v>
      </c>
      <c r="BJ9" s="69"/>
      <c r="BK9" s="69">
        <f t="shared" ref="BK9:BK32" si="41">BI9-BG9</f>
        <v>0.12115409937358423</v>
      </c>
      <c r="BL9" s="69">
        <f>'RD T1'!E182</f>
        <v>0.73921282854944748</v>
      </c>
      <c r="BM9" s="69">
        <f t="shared" ref="BM9:BM32" si="42">SUM(BK9:BL9)</f>
        <v>0.86036692792303171</v>
      </c>
      <c r="BO9" t="str">
        <f t="shared" ref="BO9:BO32" si="43">AS9</f>
        <v>12 Other managers and proprietors</v>
      </c>
      <c r="BP9" s="69">
        <v>1.671936726899913</v>
      </c>
      <c r="BQ9" s="69">
        <v>1.7577171159373577</v>
      </c>
      <c r="BR9" s="69">
        <v>1.7100780495392367</v>
      </c>
      <c r="BS9" s="69">
        <v>1.8211637080908518</v>
      </c>
      <c r="BT9" s="69">
        <v>1.7262898600371694</v>
      </c>
      <c r="BU9" s="69"/>
      <c r="BV9" s="69">
        <f t="shared" ref="BV9:BV32" si="44">BT9-BR9</f>
        <v>1.6211810497932744E-2</v>
      </c>
      <c r="BW9" s="69">
        <f>'RD T1'!E211</f>
        <v>1.023091008754299</v>
      </c>
      <c r="BX9" s="69">
        <f t="shared" ref="BX9:BX32" si="45">SUM(BV9:BW9)</f>
        <v>1.0393028192522318</v>
      </c>
      <c r="BZ9" t="str">
        <f t="shared" ref="BZ9:BZ32" si="46">BD9</f>
        <v>12 Other managers and proprietors</v>
      </c>
      <c r="CA9" s="69">
        <v>1.1224396770142961</v>
      </c>
      <c r="CB9" s="69">
        <v>1.103717357063468</v>
      </c>
      <c r="CC9" s="69">
        <v>1.1111128838168216</v>
      </c>
      <c r="CD9" s="69">
        <v>1.0041621904138065</v>
      </c>
      <c r="CE9" s="69">
        <v>0.71967089390788863</v>
      </c>
      <c r="CF9" s="69"/>
      <c r="CG9" s="69">
        <f t="shared" ref="CG9:CG32" si="47">CE9-CC9</f>
        <v>-0.39144198990893297</v>
      </c>
      <c r="CH9" s="69">
        <f>'RD T1'!E240</f>
        <v>0.45178242912129762</v>
      </c>
      <c r="CI9" s="69">
        <f t="shared" ref="CI9:CI32" si="48">SUM(CG9:CH9)</f>
        <v>6.0340439212364649E-2</v>
      </c>
      <c r="CK9" t="str">
        <f t="shared" ref="CK9:CK32" si="49">BO9</f>
        <v>12 Other managers and proprietors</v>
      </c>
      <c r="CL9" s="69">
        <v>0.5618737195284107</v>
      </c>
      <c r="CM9" s="69">
        <v>0.5155799368352556</v>
      </c>
      <c r="CN9" s="69">
        <v>0.5198529246875021</v>
      </c>
      <c r="CO9" s="69">
        <v>0.37452594991858712</v>
      </c>
      <c r="CP9" s="69">
        <v>0.25481016427907843</v>
      </c>
      <c r="CQ9" s="69"/>
      <c r="CR9" s="69">
        <f t="shared" ref="CR9:CR32" si="50">CP9-CN9</f>
        <v>-0.26504276040842367</v>
      </c>
      <c r="CS9" s="69">
        <f>'RD T1'!E269</f>
        <v>0.1320666734502742</v>
      </c>
      <c r="CT9" s="69">
        <f t="shared" ref="CT9:CT32" si="51">SUM(CR9:CS9)</f>
        <v>-0.13297608695814947</v>
      </c>
    </row>
    <row r="10" spans="1:98" x14ac:dyDescent="0.2">
      <c r="A10" s="10" t="str">
        <f>name!D6</f>
        <v>21 Science, research, engineering and technology professionals</v>
      </c>
      <c r="B10" s="69">
        <v>0.60965024100310383</v>
      </c>
      <c r="C10" s="69">
        <v>0.89744771439562321</v>
      </c>
      <c r="D10" s="69">
        <v>0.81803281830614449</v>
      </c>
      <c r="E10" s="69">
        <v>1.181565973869956</v>
      </c>
      <c r="F10" s="69">
        <v>1.7037988010604554</v>
      </c>
      <c r="G10" s="11"/>
      <c r="H10" s="69">
        <f t="shared" si="26"/>
        <v>0.88576598275431095</v>
      </c>
      <c r="I10" s="69">
        <f>'RD T1'!E38</f>
        <v>0.47723766000353529</v>
      </c>
      <c r="J10" s="69">
        <f t="shared" si="27"/>
        <v>1.3630036427578462</v>
      </c>
      <c r="L10" t="str">
        <f t="shared" si="28"/>
        <v>21 Science, research, engineering and technology professionals</v>
      </c>
      <c r="M10" s="69">
        <v>2.267729525846204</v>
      </c>
      <c r="N10" s="69">
        <v>3.406984523433938</v>
      </c>
      <c r="O10" s="69">
        <v>3.241648847373706</v>
      </c>
      <c r="P10" s="69">
        <v>4.9317948549395449</v>
      </c>
      <c r="Q10" s="69">
        <v>7.29205559717896</v>
      </c>
      <c r="R10" s="11"/>
      <c r="S10" s="69">
        <f t="shared" si="29"/>
        <v>4.0504067498052541</v>
      </c>
      <c r="T10" s="69">
        <f>'RD T1'!E67</f>
        <v>2.1050785240479475</v>
      </c>
      <c r="U10" s="69">
        <f t="shared" si="30"/>
        <v>6.155485273853202</v>
      </c>
      <c r="W10" t="str">
        <f t="shared" si="31"/>
        <v>21 Science, research, engineering and technology professionals</v>
      </c>
      <c r="X10" s="69">
        <v>5.1790706717774935</v>
      </c>
      <c r="Y10" s="69">
        <v>5.427979270369562</v>
      </c>
      <c r="Z10" s="69">
        <v>5.9848525848723577</v>
      </c>
      <c r="AA10" s="69">
        <v>7.0164045919681</v>
      </c>
      <c r="AB10" s="69">
        <v>7.5144028908555516</v>
      </c>
      <c r="AC10" s="69"/>
      <c r="AD10" s="69">
        <f t="shared" si="32"/>
        <v>1.5295503059831939</v>
      </c>
      <c r="AE10" s="69">
        <f>'RD T1'!E96</f>
        <v>2.7980004223758805</v>
      </c>
      <c r="AF10" s="69">
        <f t="shared" si="33"/>
        <v>4.3275507283590748</v>
      </c>
      <c r="AH10" t="str">
        <f t="shared" si="34"/>
        <v>21 Science, research, engineering and technology professionals</v>
      </c>
      <c r="AI10" s="69">
        <v>0.56412339077796592</v>
      </c>
      <c r="AJ10" s="69">
        <v>0.56417517303668896</v>
      </c>
      <c r="AK10" s="69">
        <v>0.64634272016268357</v>
      </c>
      <c r="AL10" s="69">
        <v>0.75321158899501628</v>
      </c>
      <c r="AM10" s="69">
        <v>0.83536028168212961</v>
      </c>
      <c r="AN10" s="69"/>
      <c r="AO10" s="69">
        <f t="shared" si="35"/>
        <v>0.18901756151944604</v>
      </c>
      <c r="AP10" s="69">
        <f>'RD T1'!E125</f>
        <v>0.29351909663177317</v>
      </c>
      <c r="AQ10" s="69">
        <f t="shared" si="36"/>
        <v>0.48253665815121921</v>
      </c>
      <c r="AS10" t="str">
        <f t="shared" si="37"/>
        <v>21 Science, research, engineering and technology professionals</v>
      </c>
      <c r="AT10" s="69">
        <v>1.5912760762148979</v>
      </c>
      <c r="AU10" s="69">
        <v>1.6318920193134381</v>
      </c>
      <c r="AV10" s="69">
        <v>1.807279385956001</v>
      </c>
      <c r="AW10" s="69">
        <v>1.9720276527679463</v>
      </c>
      <c r="AX10" s="69">
        <v>2.0057305457631598</v>
      </c>
      <c r="AY10" s="69"/>
      <c r="AZ10" s="69">
        <f t="shared" si="38"/>
        <v>0.19845115980715877</v>
      </c>
      <c r="BA10" s="69">
        <f>'RD T1'!E154</f>
        <v>0.69595572129306016</v>
      </c>
      <c r="BB10" s="69">
        <f t="shared" si="39"/>
        <v>0.89440688110021893</v>
      </c>
      <c r="BD10" t="str">
        <f t="shared" si="40"/>
        <v>21 Science, research, engineering and technology professionals</v>
      </c>
      <c r="BE10" s="69">
        <v>2.0855755309475352</v>
      </c>
      <c r="BF10" s="69">
        <v>2.5334408163067965</v>
      </c>
      <c r="BG10" s="69">
        <v>2.7101887673751071</v>
      </c>
      <c r="BH10" s="69">
        <v>3.1687174867703947</v>
      </c>
      <c r="BI10" s="69">
        <v>3.3652648552788222</v>
      </c>
      <c r="BJ10" s="69"/>
      <c r="BK10" s="69">
        <f t="shared" si="41"/>
        <v>0.65507608790371519</v>
      </c>
      <c r="BL10" s="69">
        <f>'RD T1'!E183</f>
        <v>0.95898932747269783</v>
      </c>
      <c r="BM10" s="69">
        <f t="shared" si="42"/>
        <v>1.6140654153764129</v>
      </c>
      <c r="BO10" t="str">
        <f t="shared" si="43"/>
        <v>21 Science, research, engineering and technology professionals</v>
      </c>
      <c r="BP10" s="69">
        <v>1.5980460108087384</v>
      </c>
      <c r="BQ10" s="69">
        <v>1.8744440277199053</v>
      </c>
      <c r="BR10" s="69">
        <v>1.896995384193239</v>
      </c>
      <c r="BS10" s="69">
        <v>2.2497128601909373</v>
      </c>
      <c r="BT10" s="69">
        <v>2.0722170810642035</v>
      </c>
      <c r="BU10" s="69"/>
      <c r="BV10" s="69">
        <f t="shared" si="44"/>
        <v>0.17522169687096456</v>
      </c>
      <c r="BW10" s="69">
        <f>'RD T1'!E212</f>
        <v>0.75076360910284545</v>
      </c>
      <c r="BX10" s="69">
        <f t="shared" si="45"/>
        <v>0.92598530597381001</v>
      </c>
      <c r="BZ10" t="str">
        <f t="shared" si="46"/>
        <v>21 Science, research, engineering and technology professionals</v>
      </c>
      <c r="CA10" s="69">
        <v>0.95744953143078526</v>
      </c>
      <c r="CB10" s="69">
        <v>1.0427997581198389</v>
      </c>
      <c r="CC10" s="69">
        <v>1.1348409079632411</v>
      </c>
      <c r="CD10" s="69">
        <v>1.1812713070166045</v>
      </c>
      <c r="CE10" s="69">
        <v>0.84808256433235885</v>
      </c>
      <c r="CF10" s="69"/>
      <c r="CG10" s="69">
        <f t="shared" si="47"/>
        <v>-0.28675834363088226</v>
      </c>
      <c r="CH10" s="69">
        <f>'RD T1'!E241</f>
        <v>0.33330314537013278</v>
      </c>
      <c r="CI10" s="69">
        <f t="shared" si="48"/>
        <v>4.6544801739250519E-2</v>
      </c>
      <c r="CK10" t="str">
        <f t="shared" si="49"/>
        <v>21 Science, research, engineering and technology professionals</v>
      </c>
      <c r="CL10" s="69">
        <v>0.33199874837579985</v>
      </c>
      <c r="CM10" s="69">
        <v>0.39144344302194556</v>
      </c>
      <c r="CN10" s="69">
        <v>0.44939187101854661</v>
      </c>
      <c r="CO10" s="69">
        <v>0.40698927561472953</v>
      </c>
      <c r="CP10" s="69">
        <v>0.31726764037901095</v>
      </c>
      <c r="CQ10" s="69"/>
      <c r="CR10" s="69">
        <f t="shared" si="50"/>
        <v>-0.13212423063953566</v>
      </c>
      <c r="CS10" s="69">
        <f>'RD T1'!E270</f>
        <v>0.11708643600096799</v>
      </c>
      <c r="CT10" s="69">
        <f t="shared" si="51"/>
        <v>-1.5037794638567664E-2</v>
      </c>
    </row>
    <row r="11" spans="1:98" x14ac:dyDescent="0.2">
      <c r="A11" s="10" t="str">
        <f>name!D7</f>
        <v>22 Health professionals</v>
      </c>
      <c r="B11" s="69">
        <v>0.72052385850984801</v>
      </c>
      <c r="C11" s="69">
        <v>1.1794803748946803</v>
      </c>
      <c r="D11" s="69">
        <v>1.1549430254690383</v>
      </c>
      <c r="E11" s="69">
        <v>1.5171907276631342</v>
      </c>
      <c r="F11" s="69">
        <v>2.2617949148891845</v>
      </c>
      <c r="G11" s="11"/>
      <c r="H11" s="69">
        <f t="shared" si="26"/>
        <v>1.1068518894201462</v>
      </c>
      <c r="I11" s="69">
        <f>'RD T1'!E39</f>
        <v>0.8171186626070881</v>
      </c>
      <c r="J11" s="69">
        <f t="shared" si="27"/>
        <v>1.9239705520272343</v>
      </c>
      <c r="L11" t="str">
        <f t="shared" si="28"/>
        <v>22 Health professionals</v>
      </c>
      <c r="M11" s="69">
        <v>2.1354782495852231</v>
      </c>
      <c r="N11" s="69">
        <v>3.4849505162104895</v>
      </c>
      <c r="O11" s="69">
        <v>3.4406338717140188</v>
      </c>
      <c r="P11" s="69">
        <v>4.0803693439953514</v>
      </c>
      <c r="Q11" s="69">
        <v>5.7724750511574756</v>
      </c>
      <c r="R11" s="11"/>
      <c r="S11" s="69">
        <f t="shared" si="29"/>
        <v>2.3318411794434568</v>
      </c>
      <c r="T11" s="69">
        <f>'RD T1'!E68</f>
        <v>2.2782348969575397</v>
      </c>
      <c r="U11" s="69">
        <f t="shared" si="30"/>
        <v>4.6100760764009969</v>
      </c>
      <c r="W11" t="str">
        <f t="shared" si="31"/>
        <v>22 Health professionals</v>
      </c>
      <c r="X11" s="69">
        <v>5.4149814722854464</v>
      </c>
      <c r="Y11" s="69">
        <v>6.1952819546667452</v>
      </c>
      <c r="Z11" s="69">
        <v>6.5992288108965926</v>
      </c>
      <c r="AA11" s="69">
        <v>6.5002550119315741</v>
      </c>
      <c r="AB11" s="69">
        <v>6.691850466806466</v>
      </c>
      <c r="AC11" s="69"/>
      <c r="AD11" s="69">
        <f t="shared" si="32"/>
        <v>9.2621655909873368E-2</v>
      </c>
      <c r="AE11" s="69">
        <f>'RD T1'!E97</f>
        <v>3.8376498178294032</v>
      </c>
      <c r="AF11" s="69">
        <f t="shared" si="33"/>
        <v>3.9302714737392765</v>
      </c>
      <c r="AH11" t="str">
        <f t="shared" si="34"/>
        <v>22 Health professionals</v>
      </c>
      <c r="AI11" s="69">
        <v>2.8827923917956779</v>
      </c>
      <c r="AJ11" s="69">
        <v>2.2916694317638302</v>
      </c>
      <c r="AK11" s="69">
        <v>2.2431883091142275</v>
      </c>
      <c r="AL11" s="69">
        <v>1.1762496896726096</v>
      </c>
      <c r="AM11" s="69">
        <v>0.41949212186173185</v>
      </c>
      <c r="AN11" s="69"/>
      <c r="AO11" s="69">
        <f t="shared" si="35"/>
        <v>-1.8236961872524957</v>
      </c>
      <c r="AP11" s="69">
        <f>'RD T1'!E126</f>
        <v>0.40020423266102345</v>
      </c>
      <c r="AQ11" s="69">
        <f t="shared" si="36"/>
        <v>-1.4234919545914724</v>
      </c>
      <c r="AS11" t="str">
        <f t="shared" si="37"/>
        <v>22 Health professionals</v>
      </c>
      <c r="AT11" s="69">
        <v>0.33893989462369983</v>
      </c>
      <c r="AU11" s="69">
        <v>0.36911209656796123</v>
      </c>
      <c r="AV11" s="69">
        <v>0.41977451741652322</v>
      </c>
      <c r="AW11" s="69">
        <v>0.4192140468058223</v>
      </c>
      <c r="AX11" s="69">
        <v>0.44485857696363301</v>
      </c>
      <c r="AY11" s="69"/>
      <c r="AZ11" s="69">
        <f t="shared" si="38"/>
        <v>2.5084059547109794E-2</v>
      </c>
      <c r="BA11" s="69">
        <f>'RD T1'!E155</f>
        <v>0.21940737708010274</v>
      </c>
      <c r="BB11" s="69">
        <f t="shared" si="39"/>
        <v>0.24449143662721254</v>
      </c>
      <c r="BD11" t="str">
        <f t="shared" si="40"/>
        <v>22 Health professionals</v>
      </c>
      <c r="BE11" s="69">
        <v>1.4420237835735312</v>
      </c>
      <c r="BF11" s="69">
        <v>1.9445912835365795</v>
      </c>
      <c r="BG11" s="69">
        <v>1.7730754510759679</v>
      </c>
      <c r="BH11" s="69">
        <v>1.8381899769209344</v>
      </c>
      <c r="BI11" s="69">
        <v>1.7220268536439431</v>
      </c>
      <c r="BJ11" s="69"/>
      <c r="BK11" s="69">
        <f t="shared" si="41"/>
        <v>-5.1048597432024723E-2</v>
      </c>
      <c r="BL11" s="69">
        <f>'RD T1'!E184</f>
        <v>1.0058215887595072</v>
      </c>
      <c r="BM11" s="69">
        <f t="shared" si="42"/>
        <v>0.9547729913274825</v>
      </c>
      <c r="BO11" t="str">
        <f t="shared" si="43"/>
        <v>22 Health professionals</v>
      </c>
      <c r="BP11" s="69">
        <v>1.2504994588210365</v>
      </c>
      <c r="BQ11" s="69">
        <v>1.5250106158576082</v>
      </c>
      <c r="BR11" s="69">
        <v>1.2671098212147949</v>
      </c>
      <c r="BS11" s="69">
        <v>1.283783104936715</v>
      </c>
      <c r="BT11" s="69">
        <v>1.0351144280435818</v>
      </c>
      <c r="BU11" s="69"/>
      <c r="BV11" s="69">
        <f t="shared" si="44"/>
        <v>-0.23199539317121309</v>
      </c>
      <c r="BW11" s="69">
        <f>'RD T1'!E213</f>
        <v>0.6278661122157031</v>
      </c>
      <c r="BX11" s="69">
        <f t="shared" si="45"/>
        <v>0.39587071904449</v>
      </c>
      <c r="BZ11" t="str">
        <f t="shared" si="46"/>
        <v>22 Health professionals</v>
      </c>
      <c r="CA11" s="69">
        <v>0.67313427738584219</v>
      </c>
      <c r="CB11" s="69">
        <v>0.80928929814494532</v>
      </c>
      <c r="CC11" s="69">
        <v>0.61211509708426193</v>
      </c>
      <c r="CD11" s="69">
        <v>0.49780952210258689</v>
      </c>
      <c r="CE11" s="69">
        <v>0.24082523851656271</v>
      </c>
      <c r="CF11" s="69"/>
      <c r="CG11" s="69">
        <f t="shared" si="47"/>
        <v>-0.37128985856769925</v>
      </c>
      <c r="CH11" s="69">
        <f>'RD T1'!E242</f>
        <v>0.18226709724016815</v>
      </c>
      <c r="CI11" s="69">
        <f t="shared" si="48"/>
        <v>-0.1890227613275311</v>
      </c>
      <c r="CK11" t="str">
        <f t="shared" si="49"/>
        <v>22 Health professionals</v>
      </c>
      <c r="CL11" s="69">
        <v>0.12720912404360996</v>
      </c>
      <c r="CM11" s="69">
        <v>0.14755328776025786</v>
      </c>
      <c r="CN11" s="69">
        <v>0.18574034308028406</v>
      </c>
      <c r="CO11" s="69">
        <v>0.12136898590035057</v>
      </c>
      <c r="CP11" s="69">
        <v>0.10259270459502504</v>
      </c>
      <c r="CQ11" s="69"/>
      <c r="CR11" s="69">
        <f t="shared" si="50"/>
        <v>-8.3147638485259023E-2</v>
      </c>
      <c r="CS11" s="69">
        <f>'RD T1'!E271</f>
        <v>5.3252197078400156E-2</v>
      </c>
      <c r="CT11" s="69">
        <f t="shared" si="51"/>
        <v>-2.9895441406858868E-2</v>
      </c>
    </row>
    <row r="12" spans="1:98" x14ac:dyDescent="0.2">
      <c r="A12" s="10" t="str">
        <f>name!D8</f>
        <v>23 Teaching and other educational professionals</v>
      </c>
      <c r="B12" s="69">
        <v>0.9255818999729305</v>
      </c>
      <c r="C12" s="69">
        <v>1.1757862329110245</v>
      </c>
      <c r="D12" s="69">
        <v>1.2098003316569843</v>
      </c>
      <c r="E12" s="69">
        <v>1.3795967086263317</v>
      </c>
      <c r="F12" s="69">
        <v>1.7109973901662672</v>
      </c>
      <c r="G12" s="11"/>
      <c r="H12" s="69">
        <f t="shared" si="26"/>
        <v>0.50119705850928287</v>
      </c>
      <c r="I12" s="69">
        <f>'RD T1'!E40</f>
        <v>0.72313924831405552</v>
      </c>
      <c r="J12" s="69">
        <f t="shared" si="27"/>
        <v>1.2243363068233384</v>
      </c>
      <c r="L12" t="str">
        <f t="shared" si="28"/>
        <v>23 Teaching and other educational professionals</v>
      </c>
      <c r="M12" s="69">
        <v>5.101035927216155</v>
      </c>
      <c r="N12" s="69">
        <v>6.7594998705811138</v>
      </c>
      <c r="O12" s="69">
        <v>7.0310408903608455</v>
      </c>
      <c r="P12" s="69">
        <v>7.8962781028892746</v>
      </c>
      <c r="Q12" s="69">
        <v>9.6735708377868743</v>
      </c>
      <c r="R12" s="11"/>
      <c r="S12" s="69">
        <f t="shared" si="29"/>
        <v>2.6425299474260289</v>
      </c>
      <c r="T12" s="69">
        <f>'RD T1'!E69</f>
        <v>4.2566713307107467</v>
      </c>
      <c r="U12" s="69">
        <f t="shared" si="30"/>
        <v>6.8992012781367755</v>
      </c>
      <c r="W12" t="str">
        <f t="shared" si="31"/>
        <v>23 Teaching and other educational professionals</v>
      </c>
      <c r="X12" s="69">
        <v>3.8854564321674641</v>
      </c>
      <c r="Y12" s="69">
        <v>3.1312735379573602</v>
      </c>
      <c r="Z12" s="69">
        <v>3.5093015128087037</v>
      </c>
      <c r="AA12" s="69">
        <v>2.680255723650534</v>
      </c>
      <c r="AB12" s="69">
        <v>1.8820896234746292</v>
      </c>
      <c r="AC12" s="69"/>
      <c r="AD12" s="69">
        <f t="shared" si="32"/>
        <v>-1.6272118893340746</v>
      </c>
      <c r="AE12" s="69">
        <f>'RD T1'!E98</f>
        <v>1.3541416137857789</v>
      </c>
      <c r="AF12" s="69">
        <f t="shared" si="33"/>
        <v>-0.27307027554829566</v>
      </c>
      <c r="AH12" t="str">
        <f t="shared" si="34"/>
        <v>23 Teaching and other educational professionals</v>
      </c>
      <c r="AI12" s="69">
        <v>0.54159162642213199</v>
      </c>
      <c r="AJ12" s="69">
        <v>0.27046913826563124</v>
      </c>
      <c r="AK12" s="69">
        <v>0.2642504260832898</v>
      </c>
      <c r="AL12" s="69">
        <v>0.13975016974808802</v>
      </c>
      <c r="AM12" s="69">
        <v>0.13801682697302267</v>
      </c>
      <c r="AN12" s="69"/>
      <c r="AO12" s="69">
        <f t="shared" si="35"/>
        <v>-0.12623359911026713</v>
      </c>
      <c r="AP12" s="69">
        <f>'RD T1'!E127</f>
        <v>4.4369774880316487E-2</v>
      </c>
      <c r="AQ12" s="69">
        <f t="shared" si="36"/>
        <v>-8.1863824229950644E-2</v>
      </c>
      <c r="AS12" t="str">
        <f t="shared" si="37"/>
        <v>23 Teaching and other educational professionals</v>
      </c>
      <c r="AT12" s="69">
        <v>0.13275764945593058</v>
      </c>
      <c r="AU12" s="69">
        <v>0.11215034338694041</v>
      </c>
      <c r="AV12" s="69">
        <v>0.12833096745865469</v>
      </c>
      <c r="AW12" s="69">
        <v>9.6913064590655032E-2</v>
      </c>
      <c r="AX12" s="69">
        <v>8.0695978692859702E-2</v>
      </c>
      <c r="AY12" s="69"/>
      <c r="AZ12" s="69">
        <f t="shared" si="38"/>
        <v>-4.7634988765794986E-2</v>
      </c>
      <c r="BA12" s="69">
        <f>'RD T1'!E156</f>
        <v>4.6935992525752916E-2</v>
      </c>
      <c r="BB12" s="69">
        <f t="shared" si="39"/>
        <v>-6.9899624004206989E-4</v>
      </c>
      <c r="BD12" t="str">
        <f t="shared" si="40"/>
        <v>23 Teaching and other educational professionals</v>
      </c>
      <c r="BE12" s="69">
        <v>0.50563791704307925</v>
      </c>
      <c r="BF12" s="69">
        <v>0.5247780601377986</v>
      </c>
      <c r="BG12" s="69">
        <v>0.56672421070644086</v>
      </c>
      <c r="BH12" s="69">
        <v>0.51274387910351704</v>
      </c>
      <c r="BI12" s="69">
        <v>0.51333254562058517</v>
      </c>
      <c r="BJ12" s="69"/>
      <c r="BK12" s="69">
        <f t="shared" si="41"/>
        <v>-5.3391665085855688E-2</v>
      </c>
      <c r="BL12" s="69">
        <f>'RD T1'!E185</f>
        <v>0.2276114620269305</v>
      </c>
      <c r="BM12" s="69">
        <f t="shared" si="42"/>
        <v>0.17421979694107481</v>
      </c>
      <c r="BO12" t="str">
        <f t="shared" si="43"/>
        <v>23 Teaching and other educational professionals</v>
      </c>
      <c r="BP12" s="69">
        <v>0.49127488270184566</v>
      </c>
      <c r="BQ12" s="69">
        <v>0.49752368663906799</v>
      </c>
      <c r="BR12" s="69">
        <v>0.45003189531883642</v>
      </c>
      <c r="BS12" s="69">
        <v>0.40272565554077766</v>
      </c>
      <c r="BT12" s="69">
        <v>0.30736452234552236</v>
      </c>
      <c r="BU12" s="69"/>
      <c r="BV12" s="69">
        <f t="shared" si="44"/>
        <v>-0.14266737297331405</v>
      </c>
      <c r="BW12" s="69">
        <f>'RD T1'!E214</f>
        <v>0.19555133241017766</v>
      </c>
      <c r="BX12" s="69">
        <f t="shared" si="45"/>
        <v>5.2883959436863609E-2</v>
      </c>
      <c r="BZ12" t="str">
        <f t="shared" si="46"/>
        <v>23 Teaching and other educational professionals</v>
      </c>
      <c r="CA12" s="69">
        <v>0.30465380935434005</v>
      </c>
      <c r="CB12" s="69">
        <v>0.30023613047720649</v>
      </c>
      <c r="CC12" s="69">
        <v>0.30211370376323055</v>
      </c>
      <c r="CD12" s="69">
        <v>0.23754296827231169</v>
      </c>
      <c r="CE12" s="69">
        <v>0.13390386053097456</v>
      </c>
      <c r="CF12" s="69"/>
      <c r="CG12" s="69">
        <f t="shared" si="47"/>
        <v>-0.16820984323225599</v>
      </c>
      <c r="CH12" s="69">
        <f>'RD T1'!E243</f>
        <v>9.8519802065411388E-2</v>
      </c>
      <c r="CI12" s="69">
        <f t="shared" si="48"/>
        <v>-6.9690041166844602E-2</v>
      </c>
      <c r="CK12" t="str">
        <f t="shared" si="49"/>
        <v>23 Teaching and other educational professionals</v>
      </c>
      <c r="CL12" s="69">
        <v>8.7757253376274394E-2</v>
      </c>
      <c r="CM12" s="69">
        <v>9.5062063700319277E-2</v>
      </c>
      <c r="CN12" s="69">
        <v>0.13056623679055712</v>
      </c>
      <c r="CO12" s="69">
        <v>8.8378543080038244E-2</v>
      </c>
      <c r="CP12" s="69">
        <v>6.7301321197660052E-2</v>
      </c>
      <c r="CQ12" s="69"/>
      <c r="CR12" s="69">
        <f t="shared" si="50"/>
        <v>-6.326491559289707E-2</v>
      </c>
      <c r="CS12" s="69">
        <f>'RD T1'!E272</f>
        <v>3.8088049366673364E-2</v>
      </c>
      <c r="CT12" s="69">
        <f t="shared" si="51"/>
        <v>-2.5176866226223706E-2</v>
      </c>
    </row>
    <row r="13" spans="1:98" x14ac:dyDescent="0.2">
      <c r="A13" s="10" t="str">
        <f>name!D9</f>
        <v>24 Business, media and public service professionals</v>
      </c>
      <c r="B13" s="69">
        <v>0.204198360797439</v>
      </c>
      <c r="C13" s="69">
        <v>0.30841806370006464</v>
      </c>
      <c r="D13" s="69">
        <v>0.31353509407739305</v>
      </c>
      <c r="E13" s="69">
        <v>0.41239224446619854</v>
      </c>
      <c r="F13" s="69">
        <v>0.63609451690198093</v>
      </c>
      <c r="G13" s="11"/>
      <c r="H13" s="69">
        <f t="shared" si="26"/>
        <v>0.32255942282458788</v>
      </c>
      <c r="I13" s="69">
        <f>'RD T1'!E41</f>
        <v>0.22425786189966979</v>
      </c>
      <c r="J13" s="69">
        <f t="shared" si="27"/>
        <v>0.54681728472425761</v>
      </c>
      <c r="L13" t="str">
        <f t="shared" si="28"/>
        <v>24 Business, media and public service professionals</v>
      </c>
      <c r="M13" s="69">
        <v>2.5225962725597597</v>
      </c>
      <c r="N13" s="69">
        <v>3.9467619870259698</v>
      </c>
      <c r="O13" s="69">
        <v>3.9686936964529305</v>
      </c>
      <c r="P13" s="69">
        <v>4.9062232221596922</v>
      </c>
      <c r="Q13" s="69">
        <v>6.841425481435099</v>
      </c>
      <c r="R13" s="11"/>
      <c r="S13" s="69">
        <f t="shared" si="29"/>
        <v>2.8727317849821685</v>
      </c>
      <c r="T13" s="69">
        <f>'RD T1'!E70</f>
        <v>2.5788772880620425</v>
      </c>
      <c r="U13" s="69">
        <f t="shared" si="30"/>
        <v>5.4516090730442111</v>
      </c>
      <c r="W13" t="str">
        <f t="shared" si="31"/>
        <v>24 Business, media and public service professionals</v>
      </c>
      <c r="X13" s="69">
        <v>5.3568583884357395</v>
      </c>
      <c r="Y13" s="69">
        <v>5.7700852711283117</v>
      </c>
      <c r="Z13" s="69">
        <v>6.781025800543504</v>
      </c>
      <c r="AA13" s="69">
        <v>6.8735145487841134</v>
      </c>
      <c r="AB13" s="69">
        <v>7.4310198399638621</v>
      </c>
      <c r="AC13" s="69"/>
      <c r="AD13" s="69">
        <f t="shared" si="32"/>
        <v>0.64999403942035805</v>
      </c>
      <c r="AE13" s="69">
        <f>'RD T1'!E99</f>
        <v>3.6935373428134786</v>
      </c>
      <c r="AF13" s="69">
        <f t="shared" si="33"/>
        <v>4.3435313822338362</v>
      </c>
      <c r="AH13" t="str">
        <f t="shared" si="34"/>
        <v>24 Business, media and public service professionals</v>
      </c>
      <c r="AI13" s="69">
        <v>0.66084526129141807</v>
      </c>
      <c r="AJ13" s="69">
        <v>0.61270448752033324</v>
      </c>
      <c r="AK13" s="69">
        <v>0.73248641533421122</v>
      </c>
      <c r="AL13" s="69">
        <v>0.65444430471900417</v>
      </c>
      <c r="AM13" s="69">
        <v>0.66863772392682785</v>
      </c>
      <c r="AN13" s="69"/>
      <c r="AO13" s="69">
        <f t="shared" si="35"/>
        <v>-6.3848691407383362E-2</v>
      </c>
      <c r="AP13" s="69">
        <f>'RD T1'!E128</f>
        <v>0.25594209113305921</v>
      </c>
      <c r="AQ13" s="69">
        <f t="shared" si="36"/>
        <v>0.19209339972567585</v>
      </c>
      <c r="AS13" t="str">
        <f t="shared" si="37"/>
        <v>24 Business, media and public service professionals</v>
      </c>
      <c r="AT13" s="69">
        <v>0.90801481411776819</v>
      </c>
      <c r="AU13" s="69">
        <v>0.9213659822523369</v>
      </c>
      <c r="AV13" s="69">
        <v>1.0818977759802828</v>
      </c>
      <c r="AW13" s="69">
        <v>1.0867814746892781</v>
      </c>
      <c r="AX13" s="69">
        <v>1.178179419853111</v>
      </c>
      <c r="AY13" s="69"/>
      <c r="AZ13" s="69">
        <f t="shared" si="38"/>
        <v>9.6281643872828226E-2</v>
      </c>
      <c r="BA13" s="69">
        <f>'RD T1'!E157</f>
        <v>0.54235664804261952</v>
      </c>
      <c r="BB13" s="69">
        <f t="shared" si="39"/>
        <v>0.63863829191544774</v>
      </c>
      <c r="BD13" t="str">
        <f t="shared" si="40"/>
        <v>24 Business, media and public service professionals</v>
      </c>
      <c r="BE13" s="69">
        <v>2.003416828244029</v>
      </c>
      <c r="BF13" s="69">
        <v>2.5223015817012402</v>
      </c>
      <c r="BG13" s="69">
        <v>2.7849112454059579</v>
      </c>
      <c r="BH13" s="69">
        <v>2.9698540758416039</v>
      </c>
      <c r="BI13" s="69">
        <v>3.2655674801768715</v>
      </c>
      <c r="BJ13" s="69"/>
      <c r="BK13" s="69">
        <f t="shared" si="41"/>
        <v>0.48065623477091357</v>
      </c>
      <c r="BL13" s="69">
        <f>'RD T1'!E186</f>
        <v>1.2894977412353648</v>
      </c>
      <c r="BM13" s="69">
        <f t="shared" si="42"/>
        <v>1.7701539760062783</v>
      </c>
      <c r="BO13" t="str">
        <f t="shared" si="43"/>
        <v>24 Business, media and public service professionals</v>
      </c>
      <c r="BP13" s="69">
        <v>1.6081929380292448</v>
      </c>
      <c r="BQ13" s="69">
        <v>1.8243496462342017</v>
      </c>
      <c r="BR13" s="69">
        <v>1.7856338964634462</v>
      </c>
      <c r="BS13" s="69">
        <v>1.7970041326449688</v>
      </c>
      <c r="BT13" s="69">
        <v>1.5842895255578062</v>
      </c>
      <c r="BU13" s="69"/>
      <c r="BV13" s="69">
        <f t="shared" si="44"/>
        <v>-0.20134437090563995</v>
      </c>
      <c r="BW13" s="69">
        <f>'RD T1'!E215</f>
        <v>0.74912525968496491</v>
      </c>
      <c r="BX13" s="69">
        <f t="shared" si="45"/>
        <v>0.54778088877932496</v>
      </c>
      <c r="BZ13" t="str">
        <f t="shared" si="46"/>
        <v>24 Business, media and public service professionals</v>
      </c>
      <c r="CA13" s="69">
        <v>0.95770649418486165</v>
      </c>
      <c r="CB13" s="69">
        <v>1.0446474409151256</v>
      </c>
      <c r="CC13" s="69">
        <v>1.0935935267789276</v>
      </c>
      <c r="CD13" s="69">
        <v>0.9378979190486052</v>
      </c>
      <c r="CE13" s="69">
        <v>0.58740192892252063</v>
      </c>
      <c r="CF13" s="69"/>
      <c r="CG13" s="69">
        <f t="shared" si="47"/>
        <v>-0.50619159785640699</v>
      </c>
      <c r="CH13" s="69">
        <f>'RD T1'!E244</f>
        <v>0.33049804966123231</v>
      </c>
      <c r="CI13" s="69">
        <f t="shared" si="48"/>
        <v>-0.17569354819517469</v>
      </c>
      <c r="CK13" t="str">
        <f t="shared" si="49"/>
        <v>24 Business, media and public service professionals</v>
      </c>
      <c r="CL13" s="69">
        <v>0.32877922521754022</v>
      </c>
      <c r="CM13" s="69">
        <v>0.36014375261798182</v>
      </c>
      <c r="CN13" s="69">
        <v>0.43334091008878128</v>
      </c>
      <c r="CO13" s="69">
        <v>0.31884065975413706</v>
      </c>
      <c r="CP13" s="69">
        <v>0.24119278695501625</v>
      </c>
      <c r="CQ13" s="69"/>
      <c r="CR13" s="69">
        <f t="shared" si="50"/>
        <v>-0.19214812313376503</v>
      </c>
      <c r="CS13" s="69">
        <f>'RD T1'!E273</f>
        <v>0.11166906300942769</v>
      </c>
      <c r="CT13" s="69">
        <f t="shared" si="51"/>
        <v>-8.0479060124337337E-2</v>
      </c>
    </row>
    <row r="14" spans="1:98" x14ac:dyDescent="0.2">
      <c r="A14" s="10" t="str">
        <f>name!D10</f>
        <v>31 Science, engineering and technology associate professionals</v>
      </c>
      <c r="B14" s="69">
        <v>6.3303217844896911E-2</v>
      </c>
      <c r="C14" s="69">
        <v>9.7422771536996078E-2</v>
      </c>
      <c r="D14" s="69">
        <v>9.2509410772586564E-2</v>
      </c>
      <c r="E14" s="69">
        <v>0.11525473456291267</v>
      </c>
      <c r="F14" s="69">
        <v>0.18970853443028662</v>
      </c>
      <c r="G14" s="11"/>
      <c r="H14" s="69">
        <f t="shared" si="26"/>
        <v>9.7199123657700059E-2</v>
      </c>
      <c r="I14" s="69">
        <f>'RD T1'!E42</f>
        <v>6.0194963417634716E-2</v>
      </c>
      <c r="J14" s="69">
        <f t="shared" si="27"/>
        <v>0.15739408707533478</v>
      </c>
      <c r="L14" t="str">
        <f t="shared" si="28"/>
        <v>31 Science, engineering and technology associate professionals</v>
      </c>
      <c r="M14" s="69">
        <v>0.43466908534439896</v>
      </c>
      <c r="N14" s="69">
        <v>0.66028277638799526</v>
      </c>
      <c r="O14" s="69">
        <v>0.63111065005861078</v>
      </c>
      <c r="P14" s="69">
        <v>0.72030804475998567</v>
      </c>
      <c r="Q14" s="69">
        <v>1.0206576759696073</v>
      </c>
      <c r="R14" s="11"/>
      <c r="S14" s="69">
        <f t="shared" si="29"/>
        <v>0.38954702591099655</v>
      </c>
      <c r="T14" s="69">
        <f>'RD T1'!E71</f>
        <v>0.33156596643208952</v>
      </c>
      <c r="U14" s="69">
        <f t="shared" si="30"/>
        <v>0.72111299234308612</v>
      </c>
      <c r="W14" t="str">
        <f t="shared" si="31"/>
        <v>31 Science, engineering and technology associate professionals</v>
      </c>
      <c r="X14" s="69">
        <v>1.1485270585672152</v>
      </c>
      <c r="Y14" s="69">
        <v>1.2927063410565531</v>
      </c>
      <c r="Z14" s="69">
        <v>1.4185879585357044</v>
      </c>
      <c r="AA14" s="69">
        <v>1.3757520293620455</v>
      </c>
      <c r="AB14" s="69">
        <v>1.5356933791733272</v>
      </c>
      <c r="AC14" s="69"/>
      <c r="AD14" s="69">
        <f t="shared" si="32"/>
        <v>0.11710542063762275</v>
      </c>
      <c r="AE14" s="69">
        <f>'RD T1'!E100</f>
        <v>0.63259875969900925</v>
      </c>
      <c r="AF14" s="69">
        <f t="shared" si="33"/>
        <v>0.749704180336632</v>
      </c>
      <c r="AH14" t="str">
        <f t="shared" si="34"/>
        <v>31 Science, engineering and technology associate professionals</v>
      </c>
      <c r="AI14" s="69">
        <v>0.20597445003801659</v>
      </c>
      <c r="AJ14" s="69">
        <v>0.23602499141759789</v>
      </c>
      <c r="AK14" s="69">
        <v>0.28069184578075784</v>
      </c>
      <c r="AL14" s="69">
        <v>0.28789123567608094</v>
      </c>
      <c r="AM14" s="69">
        <v>0.37407568002777974</v>
      </c>
      <c r="AN14" s="69"/>
      <c r="AO14" s="69">
        <f t="shared" si="35"/>
        <v>9.3383834247021902E-2</v>
      </c>
      <c r="AP14" s="69">
        <f>'RD T1'!E129</f>
        <v>0.14648192360756107</v>
      </c>
      <c r="AQ14" s="69">
        <f t="shared" si="36"/>
        <v>0.23986575785458297</v>
      </c>
      <c r="AS14" t="str">
        <f t="shared" si="37"/>
        <v>31 Science, engineering and technology associate professionals</v>
      </c>
      <c r="AT14" s="69">
        <v>0.55932008965337898</v>
      </c>
      <c r="AU14" s="69">
        <v>0.57152236401031731</v>
      </c>
      <c r="AV14" s="69">
        <v>0.6230261030370936</v>
      </c>
      <c r="AW14" s="69">
        <v>0.53586743765531442</v>
      </c>
      <c r="AX14" s="69">
        <v>0.53489378942502452</v>
      </c>
      <c r="AY14" s="69"/>
      <c r="AZ14" s="69">
        <f t="shared" si="38"/>
        <v>-8.813231361206908E-2</v>
      </c>
      <c r="BA14" s="69">
        <f>'RD T1'!E158</f>
        <v>0.20407102501560603</v>
      </c>
      <c r="BB14" s="69">
        <f t="shared" si="39"/>
        <v>0.11593871140353695</v>
      </c>
      <c r="BD14" t="str">
        <f t="shared" si="40"/>
        <v>31 Science, engineering and technology associate professionals</v>
      </c>
      <c r="BE14" s="69">
        <v>0.86375974705306424</v>
      </c>
      <c r="BF14" s="69">
        <v>0.96122098975893677</v>
      </c>
      <c r="BG14" s="69">
        <v>1.0423108782086987</v>
      </c>
      <c r="BH14" s="69">
        <v>0.89153724644735755</v>
      </c>
      <c r="BI14" s="69">
        <v>0.76168380204384045</v>
      </c>
      <c r="BJ14" s="69"/>
      <c r="BK14" s="69">
        <f t="shared" si="41"/>
        <v>-0.28062707616485827</v>
      </c>
      <c r="BL14" s="69">
        <f>'RD T1'!E187</f>
        <v>0.29681243700536297</v>
      </c>
      <c r="BM14" s="69">
        <f t="shared" si="42"/>
        <v>1.6185360840504703E-2</v>
      </c>
      <c r="BO14" t="str">
        <f t="shared" si="43"/>
        <v>31 Science, engineering and technology associate professionals</v>
      </c>
      <c r="BP14" s="69">
        <v>0.71850186760118262</v>
      </c>
      <c r="BQ14" s="69">
        <v>0.86666766825467845</v>
      </c>
      <c r="BR14" s="69">
        <v>0.89277180259162225</v>
      </c>
      <c r="BS14" s="69">
        <v>0.85637079998365406</v>
      </c>
      <c r="BT14" s="69">
        <v>0.83002014853800332</v>
      </c>
      <c r="BU14" s="69"/>
      <c r="BV14" s="69">
        <f t="shared" si="44"/>
        <v>-6.2751654053618933E-2</v>
      </c>
      <c r="BW14" s="69">
        <f>'RD T1'!E216</f>
        <v>0.32519268102620913</v>
      </c>
      <c r="BX14" s="69">
        <f t="shared" si="45"/>
        <v>0.2624410269725902</v>
      </c>
      <c r="BZ14" t="str">
        <f t="shared" si="46"/>
        <v>31 Science, engineering and technology associate professionals</v>
      </c>
      <c r="CA14" s="69">
        <v>0.53301027221878683</v>
      </c>
      <c r="CB14" s="69">
        <v>0.60795094826826024</v>
      </c>
      <c r="CC14" s="69">
        <v>0.70033949122538064</v>
      </c>
      <c r="CD14" s="69">
        <v>0.55936985161750041</v>
      </c>
      <c r="CE14" s="69">
        <v>0.43282569744076349</v>
      </c>
      <c r="CF14" s="69"/>
      <c r="CG14" s="69">
        <f t="shared" si="47"/>
        <v>-0.26751379378461715</v>
      </c>
      <c r="CH14" s="69">
        <f>'RD T1'!E245</f>
        <v>0.1905531531201933</v>
      </c>
      <c r="CI14" s="69">
        <f t="shared" si="48"/>
        <v>-7.6960640664423846E-2</v>
      </c>
      <c r="CK14" t="str">
        <f t="shared" si="49"/>
        <v>31 Science, engineering and technology associate professionals</v>
      </c>
      <c r="CL14" s="69">
        <v>0.14078419657358912</v>
      </c>
      <c r="CM14" s="69">
        <v>0.16863463116087568</v>
      </c>
      <c r="CN14" s="69">
        <v>0.22109613054246327</v>
      </c>
      <c r="CO14" s="69">
        <v>0.17699949242555443</v>
      </c>
      <c r="CP14" s="69">
        <v>0.20522824477551438</v>
      </c>
      <c r="CQ14" s="69"/>
      <c r="CR14" s="69">
        <f t="shared" si="50"/>
        <v>-1.5867885766948892E-2</v>
      </c>
      <c r="CS14" s="69">
        <f>'RD T1'!E274</f>
        <v>7.4316456692591265E-2</v>
      </c>
      <c r="CT14" s="69">
        <f t="shared" si="51"/>
        <v>5.8448570925642374E-2</v>
      </c>
    </row>
    <row r="15" spans="1:98" x14ac:dyDescent="0.2">
      <c r="A15" s="10" t="str">
        <f>name!D11</f>
        <v>32 Health and social care associate professionals</v>
      </c>
      <c r="B15" s="69">
        <v>1.9270811766174394E-2</v>
      </c>
      <c r="C15" s="69">
        <v>2.8961319867250011E-2</v>
      </c>
      <c r="D15" s="69">
        <v>2.6042942281981143E-2</v>
      </c>
      <c r="E15" s="69">
        <v>5.6465192209799273E-2</v>
      </c>
      <c r="F15" s="69">
        <v>0.12046598822950001</v>
      </c>
      <c r="G15" s="11"/>
      <c r="H15" s="69">
        <f t="shared" si="26"/>
        <v>9.4423045947518866E-2</v>
      </c>
      <c r="I15" s="69">
        <f>'RD T1'!E43</f>
        <v>4.130157727758467E-2</v>
      </c>
      <c r="J15" s="69">
        <f t="shared" si="27"/>
        <v>0.13572462322510354</v>
      </c>
      <c r="L15" t="str">
        <f t="shared" si="28"/>
        <v>32 Health and social care associate professionals</v>
      </c>
      <c r="M15" s="69">
        <v>0.49637631570777352</v>
      </c>
      <c r="N15" s="69">
        <v>0.81322610411137808</v>
      </c>
      <c r="O15" s="69">
        <v>0.83048049965063198</v>
      </c>
      <c r="P15" s="69">
        <v>1.7273324626686981</v>
      </c>
      <c r="Q15" s="69">
        <v>3.2675764687373658</v>
      </c>
      <c r="R15" s="11"/>
      <c r="S15" s="69">
        <f t="shared" si="29"/>
        <v>2.4370959690867338</v>
      </c>
      <c r="T15" s="69">
        <f>'RD T1'!E72</f>
        <v>1.1558415682895806</v>
      </c>
      <c r="U15" s="69">
        <f t="shared" si="30"/>
        <v>3.5929375373763142</v>
      </c>
      <c r="W15" t="str">
        <f t="shared" si="31"/>
        <v>32 Health and social care associate professionals</v>
      </c>
      <c r="X15" s="69">
        <v>1.7987372506947941</v>
      </c>
      <c r="Y15" s="69">
        <v>2.0923101452354245</v>
      </c>
      <c r="Z15" s="69">
        <v>2.3305270945573744</v>
      </c>
      <c r="AA15" s="69">
        <v>3.9956191694338616</v>
      </c>
      <c r="AB15" s="69">
        <v>5.1254066006349284</v>
      </c>
      <c r="AC15" s="69"/>
      <c r="AD15" s="69">
        <f t="shared" si="32"/>
        <v>2.794879506077554</v>
      </c>
      <c r="AE15" s="69">
        <f>'RD T1'!E101</f>
        <v>2.7452585278703983</v>
      </c>
      <c r="AF15" s="69">
        <f t="shared" si="33"/>
        <v>5.5401380339479527</v>
      </c>
      <c r="AH15" t="str">
        <f t="shared" si="34"/>
        <v>32 Health and social care associate professionals</v>
      </c>
      <c r="AI15" s="69">
        <v>1.3156295973553229</v>
      </c>
      <c r="AJ15" s="69">
        <v>1.1567185943704181</v>
      </c>
      <c r="AK15" s="69">
        <v>1.2200076256430046</v>
      </c>
      <c r="AL15" s="69">
        <v>1.366870373244794</v>
      </c>
      <c r="AM15" s="69">
        <v>0.85430901772455459</v>
      </c>
      <c r="AN15" s="69"/>
      <c r="AO15" s="69">
        <f t="shared" si="35"/>
        <v>-0.36569860791844999</v>
      </c>
      <c r="AP15" s="69">
        <f>'RD T1'!E130</f>
        <v>0.53459789850580597</v>
      </c>
      <c r="AQ15" s="69">
        <f t="shared" si="36"/>
        <v>0.16889929058735598</v>
      </c>
      <c r="AS15" t="str">
        <f t="shared" si="37"/>
        <v>32 Health and social care associate professionals</v>
      </c>
      <c r="AT15" s="69">
        <v>0.25917193064451499</v>
      </c>
      <c r="AU15" s="69">
        <v>0.2757025502158762</v>
      </c>
      <c r="AV15" s="69">
        <v>0.32037288495708222</v>
      </c>
      <c r="AW15" s="69">
        <v>0.46696932829346294</v>
      </c>
      <c r="AX15" s="69">
        <v>0.55096891889397015</v>
      </c>
      <c r="AY15" s="69"/>
      <c r="AZ15" s="69">
        <f t="shared" si="38"/>
        <v>0.23059603393688793</v>
      </c>
      <c r="BA15" s="69">
        <f>'RD T1'!E159</f>
        <v>0.27665331100132623</v>
      </c>
      <c r="BB15" s="69">
        <f t="shared" si="39"/>
        <v>0.50724934493821416</v>
      </c>
      <c r="BD15" t="str">
        <f t="shared" si="40"/>
        <v>32 Health and social care associate professionals</v>
      </c>
      <c r="BE15" s="69">
        <v>1.0144359848366922</v>
      </c>
      <c r="BF15" s="69">
        <v>1.3589241800229732</v>
      </c>
      <c r="BG15" s="69">
        <v>1.2850824035788893</v>
      </c>
      <c r="BH15" s="69">
        <v>2.1583430651952575</v>
      </c>
      <c r="BI15" s="69">
        <v>2.3739341183842826</v>
      </c>
      <c r="BJ15" s="69"/>
      <c r="BK15" s="69">
        <f t="shared" si="41"/>
        <v>1.0888517148053933</v>
      </c>
      <c r="BL15" s="69">
        <f>'RD T1'!E188</f>
        <v>1.2424157811223142</v>
      </c>
      <c r="BM15" s="69">
        <f t="shared" si="42"/>
        <v>2.3312674959277073</v>
      </c>
      <c r="BO15" t="str">
        <f t="shared" si="43"/>
        <v>32 Health and social care associate professionals</v>
      </c>
      <c r="BP15" s="69">
        <v>0.92934033056653842</v>
      </c>
      <c r="BQ15" s="69">
        <v>1.1079741017879046</v>
      </c>
      <c r="BR15" s="69">
        <v>0.91351094969372892</v>
      </c>
      <c r="BS15" s="69">
        <v>1.4762529632839276</v>
      </c>
      <c r="BT15" s="69">
        <v>1.2605800238263118</v>
      </c>
      <c r="BU15" s="69"/>
      <c r="BV15" s="69">
        <f t="shared" si="44"/>
        <v>0.34706907413258292</v>
      </c>
      <c r="BW15" s="69">
        <f>'RD T1'!E217</f>
        <v>0.7497561802083359</v>
      </c>
      <c r="BX15" s="69">
        <f t="shared" si="45"/>
        <v>1.0968252543409189</v>
      </c>
      <c r="BZ15" t="str">
        <f t="shared" si="46"/>
        <v>32 Health and social care associate professionals</v>
      </c>
      <c r="CA15" s="69">
        <v>0.3578399995567712</v>
      </c>
      <c r="CB15" s="69">
        <v>0.35461048034880543</v>
      </c>
      <c r="CC15" s="69">
        <v>0.29123543496382054</v>
      </c>
      <c r="CD15" s="69">
        <v>0.35495039683910412</v>
      </c>
      <c r="CE15" s="69">
        <v>0.20085265694487855</v>
      </c>
      <c r="CF15" s="69"/>
      <c r="CG15" s="69">
        <f t="shared" si="47"/>
        <v>-9.0382778018941984E-2</v>
      </c>
      <c r="CH15" s="69">
        <f>'RD T1'!E246</f>
        <v>0.1337152191422423</v>
      </c>
      <c r="CI15" s="69">
        <f t="shared" si="48"/>
        <v>4.3332441123300314E-2</v>
      </c>
      <c r="CK15" t="str">
        <f t="shared" si="49"/>
        <v>32 Health and social care associate professionals</v>
      </c>
      <c r="CL15" s="69">
        <v>6.3643018366073306E-2</v>
      </c>
      <c r="CM15" s="69">
        <v>6.7767328572189756E-2</v>
      </c>
      <c r="CN15" s="69">
        <v>7.9364005525543693E-2</v>
      </c>
      <c r="CO15" s="69">
        <v>8.34671465617004E-2</v>
      </c>
      <c r="CP15" s="69">
        <v>7.5747338467132844E-2</v>
      </c>
      <c r="CQ15" s="69"/>
      <c r="CR15" s="69">
        <f t="shared" si="50"/>
        <v>-3.6166670584108496E-3</v>
      </c>
      <c r="CS15" s="69">
        <f>'RD T1'!E275</f>
        <v>3.4062024801833228E-2</v>
      </c>
      <c r="CT15" s="69">
        <f t="shared" si="51"/>
        <v>3.0445357743422378E-2</v>
      </c>
    </row>
    <row r="16" spans="1:98" x14ac:dyDescent="0.2">
      <c r="A16" s="10" t="str">
        <f>name!D12</f>
        <v>33 Protective service occupations</v>
      </c>
      <c r="B16" s="69">
        <v>1.1226965084251363E-2</v>
      </c>
      <c r="C16" s="69">
        <v>1.7490309443443017E-2</v>
      </c>
      <c r="D16" s="69">
        <v>1.5523787343186485E-2</v>
      </c>
      <c r="E16" s="69">
        <v>1.9410559429446559E-2</v>
      </c>
      <c r="F16" s="69">
        <v>3.3918333082112645E-2</v>
      </c>
      <c r="G16" s="11"/>
      <c r="H16" s="69">
        <f t="shared" si="26"/>
        <v>1.8394545738926162E-2</v>
      </c>
      <c r="I16" s="69">
        <f>'RD T1'!E44</f>
        <v>8.6301262314630312E-3</v>
      </c>
      <c r="J16" s="69">
        <f t="shared" si="27"/>
        <v>2.7024671970389193E-2</v>
      </c>
      <c r="L16" t="str">
        <f t="shared" si="28"/>
        <v>33 Protective service occupations</v>
      </c>
      <c r="M16" s="69">
        <v>0.15836122541638345</v>
      </c>
      <c r="N16" s="69">
        <v>0.21870989261230447</v>
      </c>
      <c r="O16" s="69">
        <v>0.19863612713932582</v>
      </c>
      <c r="P16" s="69">
        <v>0.22103711278425225</v>
      </c>
      <c r="Q16" s="69">
        <v>0.36004894716847929</v>
      </c>
      <c r="R16" s="11"/>
      <c r="S16" s="69">
        <f t="shared" si="29"/>
        <v>0.16141282002915347</v>
      </c>
      <c r="T16" s="69">
        <f>'RD T1'!E73</f>
        <v>8.3245686306835709E-2</v>
      </c>
      <c r="U16" s="69">
        <f t="shared" si="30"/>
        <v>0.24465850633598918</v>
      </c>
      <c r="W16" t="str">
        <f t="shared" si="31"/>
        <v>33 Protective service occupations</v>
      </c>
      <c r="X16" s="69">
        <v>0.75544996517908314</v>
      </c>
      <c r="Y16" s="69">
        <v>0.76295971467805612</v>
      </c>
      <c r="Z16" s="69">
        <v>0.89533145825075122</v>
      </c>
      <c r="AA16" s="69">
        <v>0.8173919980876212</v>
      </c>
      <c r="AB16" s="69">
        <v>1.1314447818230668</v>
      </c>
      <c r="AC16" s="69"/>
      <c r="AD16" s="69">
        <f t="shared" si="32"/>
        <v>0.23611332357231563</v>
      </c>
      <c r="AE16" s="69">
        <f>'RD T1'!E102</f>
        <v>0.39088656244798092</v>
      </c>
      <c r="AF16" s="69">
        <f t="shared" si="33"/>
        <v>0.62699988602029655</v>
      </c>
      <c r="AH16" t="str">
        <f t="shared" si="34"/>
        <v>33 Protective service occupations</v>
      </c>
      <c r="AI16" s="69">
        <v>0.20997998375259758</v>
      </c>
      <c r="AJ16" s="69">
        <v>0.21047034362510816</v>
      </c>
      <c r="AK16" s="69">
        <v>0.24606075751679293</v>
      </c>
      <c r="AL16" s="69">
        <v>0.23198501310396449</v>
      </c>
      <c r="AM16" s="69">
        <v>0.3205496865409419</v>
      </c>
      <c r="AN16" s="69"/>
      <c r="AO16" s="69">
        <f t="shared" si="35"/>
        <v>7.448892902414897E-2</v>
      </c>
      <c r="AP16" s="69">
        <f>'RD T1'!E131</f>
        <v>9.6674847985792345E-2</v>
      </c>
      <c r="AQ16" s="69">
        <f t="shared" si="36"/>
        <v>0.17116377700994131</v>
      </c>
      <c r="AS16" t="str">
        <f t="shared" si="37"/>
        <v>33 Protective service occupations</v>
      </c>
      <c r="AT16" s="69">
        <v>0.192355411790822</v>
      </c>
      <c r="AU16" s="69">
        <v>0.17322595670336757</v>
      </c>
      <c r="AV16" s="69">
        <v>0.19937533811277175</v>
      </c>
      <c r="AW16" s="69">
        <v>0.16261099009427776</v>
      </c>
      <c r="AX16" s="69">
        <v>0.19093348056992468</v>
      </c>
      <c r="AY16" s="69"/>
      <c r="AZ16" s="69">
        <f t="shared" si="38"/>
        <v>-8.4418575428470699E-3</v>
      </c>
      <c r="BA16" s="69">
        <f>'RD T1'!E160</f>
        <v>6.5598267369549323E-2</v>
      </c>
      <c r="BB16" s="69">
        <f t="shared" si="39"/>
        <v>5.7156409826702254E-2</v>
      </c>
      <c r="BD16" t="str">
        <f t="shared" si="40"/>
        <v>33 Protective service occupations</v>
      </c>
      <c r="BE16" s="69">
        <v>0.63462692822861166</v>
      </c>
      <c r="BF16" s="69">
        <v>0.63339638684555821</v>
      </c>
      <c r="BG16" s="69">
        <v>0.66256443348527683</v>
      </c>
      <c r="BH16" s="69">
        <v>0.55942482572104346</v>
      </c>
      <c r="BI16" s="69">
        <v>0.51653992657772763</v>
      </c>
      <c r="BJ16" s="69"/>
      <c r="BK16" s="69">
        <f t="shared" si="41"/>
        <v>-0.1460245069075492</v>
      </c>
      <c r="BL16" s="69">
        <f>'RD T1'!E189</f>
        <v>0.14178435862446781</v>
      </c>
      <c r="BM16" s="69">
        <f t="shared" si="42"/>
        <v>-4.2401482830813908E-3</v>
      </c>
      <c r="BO16" t="str">
        <f t="shared" si="43"/>
        <v>33 Protective service occupations</v>
      </c>
      <c r="BP16" s="69">
        <v>0.80551820025702736</v>
      </c>
      <c r="BQ16" s="69">
        <v>0.84538822030809024</v>
      </c>
      <c r="BR16" s="69">
        <v>0.81690625841704223</v>
      </c>
      <c r="BS16" s="69">
        <v>0.69439630382514994</v>
      </c>
      <c r="BT16" s="69">
        <v>0.5659748705173504</v>
      </c>
      <c r="BU16" s="69"/>
      <c r="BV16" s="69">
        <f t="shared" si="44"/>
        <v>-0.25093138789969183</v>
      </c>
      <c r="BW16" s="69">
        <f>'RD T1'!E218</f>
        <v>0.20376039887535868</v>
      </c>
      <c r="BX16" s="69">
        <f t="shared" si="45"/>
        <v>-4.7170989024333143E-2</v>
      </c>
      <c r="BZ16" t="str">
        <f t="shared" si="46"/>
        <v>33 Protective service occupations</v>
      </c>
      <c r="CA16" s="69">
        <v>0.46155962168648856</v>
      </c>
      <c r="CB16" s="69">
        <v>0.44604450539206825</v>
      </c>
      <c r="CC16" s="69">
        <v>0.45445727559466831</v>
      </c>
      <c r="CD16" s="69">
        <v>0.34232677439725567</v>
      </c>
      <c r="CE16" s="69">
        <v>0.23071256411969307</v>
      </c>
      <c r="CF16" s="69"/>
      <c r="CG16" s="69">
        <f t="shared" si="47"/>
        <v>-0.22374471147497524</v>
      </c>
      <c r="CH16" s="69">
        <f>'RD T1'!E247</f>
        <v>0.10859509847766413</v>
      </c>
      <c r="CI16" s="69">
        <f t="shared" si="48"/>
        <v>-0.11514961299731111</v>
      </c>
      <c r="CK16" t="str">
        <f t="shared" si="49"/>
        <v>33 Protective service occupations</v>
      </c>
      <c r="CL16" s="69">
        <v>0.1118072347269168</v>
      </c>
      <c r="CM16" s="69">
        <v>9.0670794091711263E-2</v>
      </c>
      <c r="CN16" s="69">
        <v>0.10016258515025553</v>
      </c>
      <c r="CO16" s="69">
        <v>6.9963365964946109E-2</v>
      </c>
      <c r="CP16" s="69">
        <v>5.3368679093720728E-2</v>
      </c>
      <c r="CQ16" s="69"/>
      <c r="CR16" s="69">
        <f t="shared" si="50"/>
        <v>-4.6793906056534801E-2</v>
      </c>
      <c r="CS16" s="69">
        <f>'RD T1'!E276</f>
        <v>1.5426614285192028E-2</v>
      </c>
      <c r="CT16" s="69">
        <f t="shared" si="51"/>
        <v>-3.1367291771342773E-2</v>
      </c>
    </row>
    <row r="17" spans="1:98" x14ac:dyDescent="0.2">
      <c r="A17" s="10" t="str">
        <f>name!D13</f>
        <v>34 Culture, media and sports occupations</v>
      </c>
      <c r="B17" s="69">
        <v>3.1421116194724583E-2</v>
      </c>
      <c r="C17" s="69">
        <v>4.8142823869887406E-2</v>
      </c>
      <c r="D17" s="69">
        <v>4.9697718539553917E-2</v>
      </c>
      <c r="E17" s="69">
        <v>5.8534913054279665E-2</v>
      </c>
      <c r="F17" s="69">
        <v>8.4071332292178488E-2</v>
      </c>
      <c r="G17" s="11"/>
      <c r="H17" s="69">
        <f t="shared" si="26"/>
        <v>3.4373613752624571E-2</v>
      </c>
      <c r="I17" s="69">
        <f>'RD T1'!E45</f>
        <v>3.2764793908668974E-2</v>
      </c>
      <c r="J17" s="69">
        <f t="shared" si="27"/>
        <v>6.7138407661293545E-2</v>
      </c>
      <c r="L17" t="str">
        <f t="shared" si="28"/>
        <v>34 Culture, media and sports occupations</v>
      </c>
      <c r="M17" s="69">
        <v>0.73782100730597511</v>
      </c>
      <c r="N17" s="69">
        <v>1.0978717361127872</v>
      </c>
      <c r="O17" s="69">
        <v>1.0626475536151547</v>
      </c>
      <c r="P17" s="69">
        <v>1.1156309354373444</v>
      </c>
      <c r="Q17" s="69">
        <v>1.545795989393385</v>
      </c>
      <c r="R17" s="11"/>
      <c r="S17" s="69">
        <f t="shared" si="29"/>
        <v>0.4831484357782303</v>
      </c>
      <c r="T17" s="69">
        <f>'RD T1'!E74</f>
        <v>0.61711828319176876</v>
      </c>
      <c r="U17" s="69">
        <f t="shared" si="30"/>
        <v>1.1002667189699991</v>
      </c>
      <c r="W17" t="str">
        <f t="shared" si="31"/>
        <v>34 Culture, media and sports occupations</v>
      </c>
      <c r="X17" s="69">
        <v>2.0871462853247578</v>
      </c>
      <c r="Y17" s="69">
        <v>2.1908845240252006</v>
      </c>
      <c r="Z17" s="69">
        <v>2.2342838306365027</v>
      </c>
      <c r="AA17" s="69">
        <v>1.9850322288010191</v>
      </c>
      <c r="AB17" s="69">
        <v>2.1843269341664846</v>
      </c>
      <c r="AC17" s="69"/>
      <c r="AD17" s="69">
        <f t="shared" si="32"/>
        <v>-4.9956896470018108E-2</v>
      </c>
      <c r="AE17" s="69">
        <f>'RD T1'!E103</f>
        <v>1.0077108881267538</v>
      </c>
      <c r="AF17" s="69">
        <f t="shared" si="33"/>
        <v>0.95775399165673569</v>
      </c>
      <c r="AH17" t="str">
        <f t="shared" si="34"/>
        <v>34 Culture, media and sports occupations</v>
      </c>
      <c r="AI17" s="69">
        <v>0.28672055347037495</v>
      </c>
      <c r="AJ17" s="69">
        <v>0.25414159664214347</v>
      </c>
      <c r="AK17" s="69">
        <v>0.30661829201954466</v>
      </c>
      <c r="AL17" s="69">
        <v>0.28127812250872802</v>
      </c>
      <c r="AM17" s="69">
        <v>0.36849129645591122</v>
      </c>
      <c r="AN17" s="69"/>
      <c r="AO17" s="69">
        <f t="shared" si="35"/>
        <v>6.1873004436366563E-2</v>
      </c>
      <c r="AP17" s="69">
        <f>'RD T1'!E132</f>
        <v>0.15996550048236738</v>
      </c>
      <c r="AQ17" s="69">
        <f t="shared" si="36"/>
        <v>0.22183850491873394</v>
      </c>
      <c r="AS17" t="str">
        <f t="shared" si="37"/>
        <v>34 Culture, media and sports occupations</v>
      </c>
      <c r="AT17" s="69">
        <v>0.35566209223931028</v>
      </c>
      <c r="AU17" s="69">
        <v>0.35444028960673141</v>
      </c>
      <c r="AV17" s="69">
        <v>0.36145442458097471</v>
      </c>
      <c r="AW17" s="69">
        <v>0.30814981802804264</v>
      </c>
      <c r="AX17" s="69">
        <v>0.32809230422173014</v>
      </c>
      <c r="AY17" s="69"/>
      <c r="AZ17" s="69">
        <f t="shared" si="38"/>
        <v>-3.3362120359244574E-2</v>
      </c>
      <c r="BA17" s="69">
        <f>'RD T1'!E161</f>
        <v>0.1502327437288162</v>
      </c>
      <c r="BB17" s="69">
        <f t="shared" si="39"/>
        <v>0.11687062336957163</v>
      </c>
      <c r="BD17" t="str">
        <f t="shared" si="40"/>
        <v>34 Culture, media and sports occupations</v>
      </c>
      <c r="BE17" s="69">
        <v>0.97447892070627429</v>
      </c>
      <c r="BF17" s="69">
        <v>1.0908223234209291</v>
      </c>
      <c r="BG17" s="69">
        <v>1.0968484778820418</v>
      </c>
      <c r="BH17" s="69">
        <v>0.98383494913342562</v>
      </c>
      <c r="BI17" s="69">
        <v>1.1049173933563379</v>
      </c>
      <c r="BJ17" s="69"/>
      <c r="BK17" s="69">
        <f t="shared" si="41"/>
        <v>8.0689154742961122E-3</v>
      </c>
      <c r="BL17" s="69">
        <f>'RD T1'!E190</f>
        <v>0.40729442093357271</v>
      </c>
      <c r="BM17" s="69">
        <f t="shared" si="42"/>
        <v>0.41536333640786882</v>
      </c>
      <c r="BO17" t="str">
        <f t="shared" si="43"/>
        <v>34 Culture, media and sports occupations</v>
      </c>
      <c r="BP17" s="69">
        <v>0.54993957211809685</v>
      </c>
      <c r="BQ17" s="69">
        <v>0.56436540151964865</v>
      </c>
      <c r="BR17" s="69">
        <v>0.47796298264550097</v>
      </c>
      <c r="BS17" s="69">
        <v>0.37992653603196652</v>
      </c>
      <c r="BT17" s="69">
        <v>0.25529662028943589</v>
      </c>
      <c r="BU17" s="69"/>
      <c r="BV17" s="69">
        <f t="shared" si="44"/>
        <v>-0.22266636235606507</v>
      </c>
      <c r="BW17" s="69">
        <f>'RD T1'!E219</f>
        <v>0.13496741697902642</v>
      </c>
      <c r="BX17" s="69">
        <f t="shared" si="45"/>
        <v>-8.7698945377038651E-2</v>
      </c>
      <c r="BZ17" t="str">
        <f t="shared" si="46"/>
        <v>34 Culture, media and sports occupations</v>
      </c>
      <c r="CA17" s="69">
        <v>0.38458797435594533</v>
      </c>
      <c r="CB17" s="69">
        <v>0.35174214647622315</v>
      </c>
      <c r="CC17" s="69">
        <v>0.33474003302291583</v>
      </c>
      <c r="CD17" s="69">
        <v>0.20725879719517917</v>
      </c>
      <c r="CE17" s="69">
        <v>0.10238772783155821</v>
      </c>
      <c r="CF17" s="69"/>
      <c r="CG17" s="69">
        <f t="shared" si="47"/>
        <v>-0.23235230519135763</v>
      </c>
      <c r="CH17" s="69">
        <f>'RD T1'!E248</f>
        <v>6.5658432001483844E-2</v>
      </c>
      <c r="CI17" s="69">
        <f t="shared" si="48"/>
        <v>-0.16669387318987378</v>
      </c>
      <c r="CK17" t="str">
        <f t="shared" si="49"/>
        <v>34 Culture, media and sports occupations</v>
      </c>
      <c r="CL17" s="69">
        <v>0.19209583527100121</v>
      </c>
      <c r="CM17" s="69">
        <v>0.19446503332630199</v>
      </c>
      <c r="CN17" s="69">
        <v>0.20836568817477874</v>
      </c>
      <c r="CO17" s="69">
        <v>0.12789306393499641</v>
      </c>
      <c r="CP17" s="69">
        <v>0.10593196769842142</v>
      </c>
      <c r="CQ17" s="69"/>
      <c r="CR17" s="69">
        <f t="shared" si="50"/>
        <v>-0.10243372047635732</v>
      </c>
      <c r="CS17" s="69">
        <f>'RD T1'!E277</f>
        <v>4.7571034574761521E-2</v>
      </c>
      <c r="CT17" s="69">
        <f t="shared" si="51"/>
        <v>-5.4862685901595799E-2</v>
      </c>
    </row>
    <row r="18" spans="1:98" x14ac:dyDescent="0.2">
      <c r="A18" s="10" t="str">
        <f>name!D14</f>
        <v>35 Business and public service associate professionals</v>
      </c>
      <c r="B18" s="69">
        <v>0.17616277683113021</v>
      </c>
      <c r="C18" s="69">
        <v>0.24697284238725134</v>
      </c>
      <c r="D18" s="69">
        <v>0.23285448395033187</v>
      </c>
      <c r="E18" s="69">
        <v>0.3091802267185591</v>
      </c>
      <c r="F18" s="69">
        <v>0.50414555702821096</v>
      </c>
      <c r="G18" s="11"/>
      <c r="H18" s="69">
        <f t="shared" si="26"/>
        <v>0.27129107307787909</v>
      </c>
      <c r="I18" s="69">
        <f>'RD T1'!E46</f>
        <v>0.16767017192631148</v>
      </c>
      <c r="J18" s="69">
        <f t="shared" si="27"/>
        <v>0.43896124500419054</v>
      </c>
      <c r="L18" t="str">
        <f t="shared" si="28"/>
        <v>35 Business and public service associate professionals</v>
      </c>
      <c r="M18" s="69">
        <v>1.7247731163678257</v>
      </c>
      <c r="N18" s="69">
        <v>2.3530597906241035</v>
      </c>
      <c r="O18" s="69">
        <v>2.287958586438581</v>
      </c>
      <c r="P18" s="69">
        <v>2.8818760113980804</v>
      </c>
      <c r="Q18" s="69">
        <v>4.2059557797384564</v>
      </c>
      <c r="R18" s="11"/>
      <c r="S18" s="69">
        <f t="shared" si="29"/>
        <v>1.9179971932998754</v>
      </c>
      <c r="T18" s="69">
        <f>'RD T1'!E75</f>
        <v>1.5379770927918188</v>
      </c>
      <c r="U18" s="69">
        <f t="shared" si="30"/>
        <v>3.4559742860916942</v>
      </c>
      <c r="W18" t="str">
        <f t="shared" si="31"/>
        <v>35 Business and public service associate professionals</v>
      </c>
      <c r="X18" s="69">
        <v>4.4205939454620164</v>
      </c>
      <c r="Y18" s="69">
        <v>4.2215975073243541</v>
      </c>
      <c r="Z18" s="69">
        <v>4.6823021319262015</v>
      </c>
      <c r="AA18" s="69">
        <v>4.7617177892318656</v>
      </c>
      <c r="AB18" s="69">
        <v>5.0823459947950722</v>
      </c>
      <c r="AC18" s="69"/>
      <c r="AD18" s="69">
        <f t="shared" si="32"/>
        <v>0.40004386286887073</v>
      </c>
      <c r="AE18" s="69">
        <f>'RD T1'!E104</f>
        <v>2.5042140764464627</v>
      </c>
      <c r="AF18" s="69">
        <f t="shared" si="33"/>
        <v>2.9042579393153334</v>
      </c>
      <c r="AH18" t="str">
        <f t="shared" si="34"/>
        <v>35 Business and public service associate professionals</v>
      </c>
      <c r="AI18" s="69">
        <v>1.2202284239480157</v>
      </c>
      <c r="AJ18" s="69">
        <v>1.2039865934094856</v>
      </c>
      <c r="AK18" s="69">
        <v>1.3939615701723707</v>
      </c>
      <c r="AL18" s="69">
        <v>1.430522939488267</v>
      </c>
      <c r="AM18" s="69">
        <v>1.5920487821051066</v>
      </c>
      <c r="AN18" s="69"/>
      <c r="AO18" s="69">
        <f t="shared" si="35"/>
        <v>0.19808721193273593</v>
      </c>
      <c r="AP18" s="69">
        <f>'RD T1'!E133</f>
        <v>0.72918205314896245</v>
      </c>
      <c r="AQ18" s="69">
        <f t="shared" si="36"/>
        <v>0.92726926508169838</v>
      </c>
      <c r="AS18" t="str">
        <f t="shared" si="37"/>
        <v>35 Business and public service associate professionals</v>
      </c>
      <c r="AT18" s="69">
        <v>1.146106422072098</v>
      </c>
      <c r="AU18" s="69">
        <v>1.0934518949382754</v>
      </c>
      <c r="AV18" s="69">
        <v>1.2175832093899532</v>
      </c>
      <c r="AW18" s="69">
        <v>1.2379819351782984</v>
      </c>
      <c r="AX18" s="69">
        <v>1.3751570572622263</v>
      </c>
      <c r="AY18" s="69"/>
      <c r="AZ18" s="69">
        <f t="shared" si="38"/>
        <v>0.15757384787227302</v>
      </c>
      <c r="BA18" s="69">
        <f>'RD T1'!E162</f>
        <v>0.6165116303961462</v>
      </c>
      <c r="BB18" s="69">
        <f t="shared" si="39"/>
        <v>0.77408547826841922</v>
      </c>
      <c r="BD18" t="str">
        <f t="shared" si="40"/>
        <v>35 Business and public service associate professionals</v>
      </c>
      <c r="BE18" s="69">
        <v>3.2407968844356105</v>
      </c>
      <c r="BF18" s="69">
        <v>3.5064100743490645</v>
      </c>
      <c r="BG18" s="69">
        <v>3.5529534957539552</v>
      </c>
      <c r="BH18" s="69">
        <v>3.5341708300212358</v>
      </c>
      <c r="BI18" s="69">
        <v>3.4999287416514351</v>
      </c>
      <c r="BJ18" s="69"/>
      <c r="BK18" s="69">
        <f t="shared" si="41"/>
        <v>-5.3024754102520166E-2</v>
      </c>
      <c r="BL18" s="69">
        <f>'RD T1'!E191</f>
        <v>1.471682610962582</v>
      </c>
      <c r="BM18" s="69">
        <f t="shared" si="42"/>
        <v>1.4186578568600618</v>
      </c>
      <c r="BO18" t="str">
        <f t="shared" si="43"/>
        <v>35 Business and public service associate professionals</v>
      </c>
      <c r="BP18" s="69">
        <v>2.9489570808263972</v>
      </c>
      <c r="BQ18" s="69">
        <v>2.9977382410040541</v>
      </c>
      <c r="BR18" s="69">
        <v>2.7751005676362741</v>
      </c>
      <c r="BS18" s="69">
        <v>2.7668160544686837</v>
      </c>
      <c r="BT18" s="69">
        <v>2.3996941271377796</v>
      </c>
      <c r="BU18" s="69"/>
      <c r="BV18" s="69">
        <f t="shared" si="44"/>
        <v>-0.37540644049849448</v>
      </c>
      <c r="BW18" s="69">
        <f>'RD T1'!E220</f>
        <v>1.0985971000519652</v>
      </c>
      <c r="BX18" s="69">
        <f t="shared" si="45"/>
        <v>0.72319065955347073</v>
      </c>
      <c r="BZ18" t="str">
        <f t="shared" si="46"/>
        <v>35 Business and public service associate professionals</v>
      </c>
      <c r="CA18" s="69">
        <v>1.7277027607132176</v>
      </c>
      <c r="CB18" s="69">
        <v>1.6796709112617809</v>
      </c>
      <c r="CC18" s="69">
        <v>1.6503483693820509</v>
      </c>
      <c r="CD18" s="69">
        <v>1.3564289785461596</v>
      </c>
      <c r="CE18" s="69">
        <v>0.83258812507532298</v>
      </c>
      <c r="CF18" s="69"/>
      <c r="CG18" s="69">
        <f t="shared" si="47"/>
        <v>-0.81776024430672789</v>
      </c>
      <c r="CH18" s="69">
        <f>'RD T1'!E249</f>
        <v>0.44686364863222211</v>
      </c>
      <c r="CI18" s="69">
        <f t="shared" si="48"/>
        <v>-0.37089659567450578</v>
      </c>
      <c r="CK18" t="str">
        <f t="shared" si="49"/>
        <v>35 Business and public service associate professionals</v>
      </c>
      <c r="CL18" s="69">
        <v>0.55192573473822371</v>
      </c>
      <c r="CM18" s="69">
        <v>0.51919380147216598</v>
      </c>
      <c r="CN18" s="69">
        <v>0.5917825595442735</v>
      </c>
      <c r="CO18" s="69">
        <v>0.37648877302010386</v>
      </c>
      <c r="CP18" s="69">
        <v>0.32692812407253602</v>
      </c>
      <c r="CQ18" s="69"/>
      <c r="CR18" s="69">
        <f t="shared" si="50"/>
        <v>-0.26485443547173748</v>
      </c>
      <c r="CS18" s="69">
        <f>'RD T1'!E278</f>
        <v>0.12747701581562179</v>
      </c>
      <c r="CT18" s="69">
        <f t="shared" si="51"/>
        <v>-0.13737741965611569</v>
      </c>
    </row>
    <row r="19" spans="1:98" x14ac:dyDescent="0.2">
      <c r="A19" s="10" t="str">
        <f>name!D15</f>
        <v>41 Administrative occupations</v>
      </c>
      <c r="B19" s="69">
        <v>0.13832418004368999</v>
      </c>
      <c r="C19" s="69">
        <v>0.18005393480130472</v>
      </c>
      <c r="D19" s="69">
        <v>0.19015023628421554</v>
      </c>
      <c r="E19" s="69">
        <v>0.26536611244833441</v>
      </c>
      <c r="F19" s="69">
        <v>0.44717726968486465</v>
      </c>
      <c r="G19" s="11"/>
      <c r="H19" s="69">
        <f t="shared" si="26"/>
        <v>0.25702703340064914</v>
      </c>
      <c r="I19" s="69">
        <f>'RD T1'!E47</f>
        <v>0.15734469353358904</v>
      </c>
      <c r="J19" s="69">
        <f t="shared" si="27"/>
        <v>0.41437172693423818</v>
      </c>
      <c r="L19" t="str">
        <f t="shared" si="28"/>
        <v>41 Administrative occupations</v>
      </c>
      <c r="M19" s="69">
        <v>1.3454498723149795</v>
      </c>
      <c r="N19" s="69">
        <v>1.8111065340526871</v>
      </c>
      <c r="O19" s="69">
        <v>1.9642878180101973</v>
      </c>
      <c r="P19" s="69">
        <v>2.674052642791211</v>
      </c>
      <c r="Q19" s="69">
        <v>3.9777198723784837</v>
      </c>
      <c r="R19" s="11"/>
      <c r="S19" s="69">
        <f t="shared" si="29"/>
        <v>2.0134320543682867</v>
      </c>
      <c r="T19" s="69">
        <f>'RD T1'!E76</f>
        <v>1.5384659784034316</v>
      </c>
      <c r="U19" s="69">
        <f t="shared" si="30"/>
        <v>3.5518980327717182</v>
      </c>
      <c r="W19" t="str">
        <f t="shared" si="31"/>
        <v>41 Administrative occupations</v>
      </c>
      <c r="X19" s="69">
        <v>5.5380450261901606</v>
      </c>
      <c r="Y19" s="69">
        <v>5.1244567791197211</v>
      </c>
      <c r="Z19" s="69">
        <v>6.1508104962763417</v>
      </c>
      <c r="AA19" s="69">
        <v>7.1389636051961807</v>
      </c>
      <c r="AB19" s="69">
        <v>8.631625572976386</v>
      </c>
      <c r="AC19" s="69"/>
      <c r="AD19" s="69">
        <f t="shared" si="32"/>
        <v>2.4808150767000443</v>
      </c>
      <c r="AE19" s="69">
        <f>'RD T1'!E105</f>
        <v>4.2872690007081955</v>
      </c>
      <c r="AF19" s="69">
        <f t="shared" si="33"/>
        <v>6.7680840774082398</v>
      </c>
      <c r="AH19" t="str">
        <f t="shared" si="34"/>
        <v>41 Administrative occupations</v>
      </c>
      <c r="AI19" s="69">
        <v>1.9634086671382109</v>
      </c>
      <c r="AJ19" s="69">
        <v>1.9042243426220427</v>
      </c>
      <c r="AK19" s="69">
        <v>2.3309382555602478</v>
      </c>
      <c r="AL19" s="69">
        <v>2.6205983388451615</v>
      </c>
      <c r="AM19" s="69">
        <v>3.1849560447467762</v>
      </c>
      <c r="AN19" s="69"/>
      <c r="AO19" s="69">
        <f t="shared" si="35"/>
        <v>0.85401778918652838</v>
      </c>
      <c r="AP19" s="69">
        <f>'RD T1'!E134</f>
        <v>1.6732994760095101</v>
      </c>
      <c r="AQ19" s="69">
        <f t="shared" si="36"/>
        <v>2.5273172651960385</v>
      </c>
      <c r="AS19" t="str">
        <f t="shared" si="37"/>
        <v>41 Administrative occupations</v>
      </c>
      <c r="AT19" s="69">
        <v>1.9350207678731768</v>
      </c>
      <c r="AU19" s="69">
        <v>1.7548635486344519</v>
      </c>
      <c r="AV19" s="69">
        <v>2.1319332199568763</v>
      </c>
      <c r="AW19" s="69">
        <v>2.2800956432964439</v>
      </c>
      <c r="AX19" s="69">
        <v>2.6654418336475647</v>
      </c>
      <c r="AY19" s="69"/>
      <c r="AZ19" s="69">
        <f t="shared" si="38"/>
        <v>0.53350861369068836</v>
      </c>
      <c r="BA19" s="69">
        <f>'RD T1'!E163</f>
        <v>1.3377529324450281</v>
      </c>
      <c r="BB19" s="69">
        <f t="shared" si="39"/>
        <v>1.8712615461357165</v>
      </c>
      <c r="BD19" t="str">
        <f t="shared" si="40"/>
        <v>41 Administrative occupations</v>
      </c>
      <c r="BE19" s="69">
        <v>6.4387896215627363</v>
      </c>
      <c r="BF19" s="69">
        <v>6.4171823574735365</v>
      </c>
      <c r="BG19" s="69">
        <v>6.5131510410277746</v>
      </c>
      <c r="BH19" s="69">
        <v>6.7777049995572094</v>
      </c>
      <c r="BI19" s="69">
        <v>6.2664684580381609</v>
      </c>
      <c r="BJ19" s="69"/>
      <c r="BK19" s="69">
        <f t="shared" si="41"/>
        <v>-0.24668258298961376</v>
      </c>
      <c r="BL19" s="69">
        <f>'RD T1'!E192</f>
        <v>3.0381810831523866</v>
      </c>
      <c r="BM19" s="69">
        <f t="shared" si="42"/>
        <v>2.7914985001627728</v>
      </c>
      <c r="BO19" t="str">
        <f t="shared" si="43"/>
        <v>41 Administrative occupations</v>
      </c>
      <c r="BP19" s="69">
        <v>8.3147283777771044</v>
      </c>
      <c r="BQ19" s="69">
        <v>7.923766299834897</v>
      </c>
      <c r="BR19" s="69">
        <v>7.2650395367747223</v>
      </c>
      <c r="BS19" s="69">
        <v>7.5271345352370256</v>
      </c>
      <c r="BT19" s="69">
        <v>5.7022207859591134</v>
      </c>
      <c r="BU19" s="69"/>
      <c r="BV19" s="69">
        <f t="shared" si="44"/>
        <v>-1.5628187508156088</v>
      </c>
      <c r="BW19" s="69">
        <f>'RD T1'!E221</f>
        <v>3.1483396040418956</v>
      </c>
      <c r="BX19" s="69">
        <f t="shared" si="45"/>
        <v>1.5855208532262868</v>
      </c>
      <c r="BZ19" t="str">
        <f t="shared" si="46"/>
        <v>41 Administrative occupations</v>
      </c>
      <c r="CA19" s="69">
        <v>4.3293502150417646</v>
      </c>
      <c r="CB19" s="69">
        <v>3.565786533123378</v>
      </c>
      <c r="CC19" s="69">
        <v>3.2246822080705053</v>
      </c>
      <c r="CD19" s="69">
        <v>2.4323079898668425</v>
      </c>
      <c r="CE19" s="69">
        <v>0.86936486245662825</v>
      </c>
      <c r="CF19" s="69"/>
      <c r="CG19" s="69">
        <f t="shared" si="47"/>
        <v>-2.355317345613877</v>
      </c>
      <c r="CH19" s="69">
        <f>'RD T1'!E250</f>
        <v>0.75477989590691064</v>
      </c>
      <c r="CI19" s="69">
        <f t="shared" si="48"/>
        <v>-1.6005374497069664</v>
      </c>
      <c r="CK19" t="str">
        <f t="shared" si="49"/>
        <v>41 Administrative occupations</v>
      </c>
      <c r="CL19" s="69">
        <v>1.5344114196882308</v>
      </c>
      <c r="CM19" s="69">
        <v>1.1834899400197134</v>
      </c>
      <c r="CN19" s="69">
        <v>1.3332726961373877</v>
      </c>
      <c r="CO19" s="69">
        <v>0.9272736836138461</v>
      </c>
      <c r="CP19" s="69">
        <v>0.65178235313751975</v>
      </c>
      <c r="CQ19" s="69"/>
      <c r="CR19" s="69">
        <f t="shared" si="50"/>
        <v>-0.68149034299986799</v>
      </c>
      <c r="CS19" s="69">
        <f>'RD T1'!E279</f>
        <v>0.29104336434960831</v>
      </c>
      <c r="CT19" s="69">
        <f t="shared" si="51"/>
        <v>-0.39044697865025968</v>
      </c>
    </row>
    <row r="20" spans="1:98" x14ac:dyDescent="0.2">
      <c r="A20" s="10" t="str">
        <f>name!D16</f>
        <v>42 Secretarial and related occupations</v>
      </c>
      <c r="B20" s="69">
        <v>1.0728248706966776E-2</v>
      </c>
      <c r="C20" s="69">
        <v>1.2827433385852712E-2</v>
      </c>
      <c r="D20" s="69">
        <v>1.512496809215985E-2</v>
      </c>
      <c r="E20" s="69">
        <v>2.2682803192743989E-2</v>
      </c>
      <c r="F20" s="69">
        <v>3.6992847165446027E-2</v>
      </c>
      <c r="G20" s="11"/>
      <c r="H20" s="69">
        <f t="shared" si="26"/>
        <v>2.1867879073286176E-2</v>
      </c>
      <c r="I20" s="69">
        <f>'RD T1'!E48</f>
        <v>1.5601571333833757E-2</v>
      </c>
      <c r="J20" s="69">
        <f t="shared" si="27"/>
        <v>3.7469450407119936E-2</v>
      </c>
      <c r="L20" t="str">
        <f t="shared" si="28"/>
        <v>42 Secretarial and related occupations</v>
      </c>
      <c r="M20" s="69">
        <v>0.22157511299345037</v>
      </c>
      <c r="N20" s="69">
        <v>0.27977251295687289</v>
      </c>
      <c r="O20" s="69">
        <v>0.32090358897512827</v>
      </c>
      <c r="P20" s="69">
        <v>0.41157104457844135</v>
      </c>
      <c r="Q20" s="69">
        <v>0.36386306063930368</v>
      </c>
      <c r="R20" s="11"/>
      <c r="S20" s="69">
        <f t="shared" si="29"/>
        <v>4.2959471664175408E-2</v>
      </c>
      <c r="T20" s="69">
        <f>'RD T1'!E77</f>
        <v>0.20982109044827396</v>
      </c>
      <c r="U20" s="69">
        <f t="shared" si="30"/>
        <v>0.25278056211244937</v>
      </c>
      <c r="W20" t="str">
        <f t="shared" si="31"/>
        <v>42 Secretarial and related occupations</v>
      </c>
      <c r="X20" s="69">
        <v>0.86676667499718529</v>
      </c>
      <c r="Y20" s="69">
        <v>0.77765855649476545</v>
      </c>
      <c r="Z20" s="69">
        <v>0.94320422671925974</v>
      </c>
      <c r="AA20" s="69">
        <v>1.1562040938041263</v>
      </c>
      <c r="AB20" s="69">
        <v>1.5011935668377694</v>
      </c>
      <c r="AC20" s="69"/>
      <c r="AD20" s="69">
        <f t="shared" si="32"/>
        <v>0.55798934011850965</v>
      </c>
      <c r="AE20" s="69">
        <f>'RD T1'!E106</f>
        <v>0.79441928423334218</v>
      </c>
      <c r="AF20" s="69">
        <f t="shared" si="33"/>
        <v>1.3524086243518518</v>
      </c>
      <c r="AH20" t="str">
        <f t="shared" si="34"/>
        <v>42 Secretarial and related occupations</v>
      </c>
      <c r="AI20" s="69">
        <v>0.41653942848897502</v>
      </c>
      <c r="AJ20" s="69">
        <v>0.36664781235339078</v>
      </c>
      <c r="AK20" s="69">
        <v>0.45908198971485248</v>
      </c>
      <c r="AL20" s="69">
        <v>0.47777554808059786</v>
      </c>
      <c r="AM20" s="69">
        <v>0.45669662507265546</v>
      </c>
      <c r="AN20" s="69"/>
      <c r="AO20" s="69">
        <f t="shared" si="35"/>
        <v>-2.3853646421970187E-3</v>
      </c>
      <c r="AP20" s="69">
        <f>'RD T1'!E135</f>
        <v>0.28878568772749885</v>
      </c>
      <c r="AQ20" s="69">
        <f t="shared" si="36"/>
        <v>0.28640032308530183</v>
      </c>
      <c r="AS20" t="str">
        <f t="shared" si="37"/>
        <v>42 Secretarial and related occupations</v>
      </c>
      <c r="AT20" s="69">
        <v>0.34631070621841153</v>
      </c>
      <c r="AU20" s="69">
        <v>0.28482874427204219</v>
      </c>
      <c r="AV20" s="69">
        <v>0.35549500106230147</v>
      </c>
      <c r="AW20" s="69">
        <v>0.36520467226195924</v>
      </c>
      <c r="AX20" s="69">
        <v>0.36007565658183144</v>
      </c>
      <c r="AY20" s="69"/>
      <c r="AZ20" s="69">
        <f t="shared" si="38"/>
        <v>4.5806555195299636E-3</v>
      </c>
      <c r="BA20" s="69">
        <f>'RD T1'!E164</f>
        <v>0.20747686941934912</v>
      </c>
      <c r="BB20" s="69">
        <f t="shared" si="39"/>
        <v>0.21205752493887908</v>
      </c>
      <c r="BD20" t="str">
        <f t="shared" si="40"/>
        <v>42 Secretarial and related occupations</v>
      </c>
      <c r="BE20" s="69">
        <v>1.3358388435932267</v>
      </c>
      <c r="BF20" s="69">
        <v>1.2537986201591036</v>
      </c>
      <c r="BG20" s="69">
        <v>1.180661454811706</v>
      </c>
      <c r="BH20" s="69">
        <v>1.154634738100242</v>
      </c>
      <c r="BI20" s="69">
        <v>0.35255790372463519</v>
      </c>
      <c r="BJ20" s="69"/>
      <c r="BK20" s="69">
        <f t="shared" si="41"/>
        <v>-0.8281035510870709</v>
      </c>
      <c r="BL20" s="69">
        <f>'RD T1'!E193</f>
        <v>0.42967673748963586</v>
      </c>
      <c r="BM20" s="69">
        <f t="shared" si="42"/>
        <v>-0.39842681359743504</v>
      </c>
      <c r="BO20" t="str">
        <f t="shared" si="43"/>
        <v>42 Secretarial and related occupations</v>
      </c>
      <c r="BP20" s="69">
        <v>1.9589091014470355</v>
      </c>
      <c r="BQ20" s="69">
        <v>1.6203909259864333</v>
      </c>
      <c r="BR20" s="69">
        <v>1.3580203124393351</v>
      </c>
      <c r="BS20" s="69">
        <v>1.0357044608914641</v>
      </c>
      <c r="BT20" s="69">
        <v>0.27811311935908484</v>
      </c>
      <c r="BU20" s="69"/>
      <c r="BV20" s="69">
        <f t="shared" si="44"/>
        <v>-1.0799071930802502</v>
      </c>
      <c r="BW20" s="69">
        <f>'RD T1'!E222</f>
        <v>0.37821955861269535</v>
      </c>
      <c r="BX20" s="69">
        <f t="shared" si="45"/>
        <v>-0.70168763446755489</v>
      </c>
      <c r="BZ20" t="str">
        <f t="shared" si="46"/>
        <v>42 Secretarial and related occupations</v>
      </c>
      <c r="CA20" s="69">
        <v>1.5668962261774502</v>
      </c>
      <c r="CB20" s="69">
        <v>1.3916635980722614</v>
      </c>
      <c r="CC20" s="69">
        <v>1.1521758294661035</v>
      </c>
      <c r="CD20" s="69">
        <v>0.85844070050842936</v>
      </c>
      <c r="CE20" s="69">
        <v>0.18171437899305787</v>
      </c>
      <c r="CF20" s="69"/>
      <c r="CG20" s="69">
        <f t="shared" si="47"/>
        <v>-0.97046145047304566</v>
      </c>
      <c r="CH20" s="69">
        <f>'RD T1'!E251</f>
        <v>0.27893272985489093</v>
      </c>
      <c r="CI20" s="69">
        <f t="shared" si="48"/>
        <v>-0.69152872061815474</v>
      </c>
      <c r="CK20" t="str">
        <f t="shared" si="49"/>
        <v>42 Secretarial and related occupations</v>
      </c>
      <c r="CL20" s="69">
        <v>0.48841336068236385</v>
      </c>
      <c r="CM20" s="69">
        <v>0.41086742106495805</v>
      </c>
      <c r="CN20" s="69">
        <v>0.47274936439592036</v>
      </c>
      <c r="CO20" s="69">
        <v>0.37612570993136313</v>
      </c>
      <c r="CP20" s="69">
        <v>0.29445471050169353</v>
      </c>
      <c r="CQ20" s="69"/>
      <c r="CR20" s="69">
        <f t="shared" si="50"/>
        <v>-0.17829465389422683</v>
      </c>
      <c r="CS20" s="69">
        <f>'RD T1'!E280</f>
        <v>0.14962377943594898</v>
      </c>
      <c r="CT20" s="69">
        <f t="shared" si="51"/>
        <v>-2.8670874458277845E-2</v>
      </c>
    </row>
    <row r="21" spans="1:98" x14ac:dyDescent="0.2">
      <c r="A21" s="10" t="str">
        <f>name!D17</f>
        <v>51 Skilled agricultural and related trades</v>
      </c>
      <c r="B21" s="69">
        <v>7.650209286274065E-3</v>
      </c>
      <c r="C21" s="69">
        <v>1.1944803438454554E-2</v>
      </c>
      <c r="D21" s="69">
        <v>1.0029337234922768E-2</v>
      </c>
      <c r="E21" s="69">
        <v>1.205576008084938E-2</v>
      </c>
      <c r="F21" s="69">
        <v>1.8694342086244632E-2</v>
      </c>
      <c r="G21" s="11"/>
      <c r="H21" s="69">
        <f t="shared" si="26"/>
        <v>8.6650048513218642E-3</v>
      </c>
      <c r="I21" s="69">
        <f>'RD T1'!E49</f>
        <v>8.7795128751747119E-3</v>
      </c>
      <c r="J21" s="69">
        <f t="shared" si="27"/>
        <v>1.7444517726496578E-2</v>
      </c>
      <c r="L21" t="str">
        <f t="shared" si="28"/>
        <v>51 Skilled agricultural and related trades</v>
      </c>
      <c r="M21" s="69">
        <v>6.6345056341210587E-2</v>
      </c>
      <c r="N21" s="69">
        <v>6.5273743037469176E-2</v>
      </c>
      <c r="O21" s="69">
        <v>5.465703153691031E-2</v>
      </c>
      <c r="P21" s="69">
        <v>6.417426124413525E-2</v>
      </c>
      <c r="Q21" s="69">
        <v>9.2648083073056331E-2</v>
      </c>
      <c r="R21" s="11"/>
      <c r="S21" s="69">
        <f t="shared" si="29"/>
        <v>3.7991051536146021E-2</v>
      </c>
      <c r="T21" s="69">
        <f>'RD T1'!E78</f>
        <v>3.6122267724336271E-2</v>
      </c>
      <c r="U21" s="69">
        <f t="shared" si="30"/>
        <v>7.4113319260482285E-2</v>
      </c>
      <c r="W21" t="str">
        <f t="shared" si="31"/>
        <v>51 Skilled agricultural and related trades</v>
      </c>
      <c r="X21" s="69">
        <v>0.55837394650872918</v>
      </c>
      <c r="Y21" s="69">
        <v>0.49048262789327757</v>
      </c>
      <c r="Z21" s="69">
        <v>0.47158838264160802</v>
      </c>
      <c r="AA21" s="69">
        <v>0.53531360245645687</v>
      </c>
      <c r="AB21" s="69">
        <v>0.72217050997067189</v>
      </c>
      <c r="AC21" s="69"/>
      <c r="AD21" s="69">
        <f t="shared" si="32"/>
        <v>0.25058212732906388</v>
      </c>
      <c r="AE21" s="69">
        <f>'RD T1'!E107</f>
        <v>0.39726679001399323</v>
      </c>
      <c r="AF21" s="69">
        <f t="shared" si="33"/>
        <v>0.64784891734305705</v>
      </c>
      <c r="AH21" t="str">
        <f t="shared" si="34"/>
        <v>51 Skilled agricultural and related trades</v>
      </c>
      <c r="AI21" s="69">
        <v>0.20759346792237207</v>
      </c>
      <c r="AJ21" s="69">
        <v>0.1930990820023927</v>
      </c>
      <c r="AK21" s="69">
        <v>0.17594425963130456</v>
      </c>
      <c r="AL21" s="69">
        <v>0.20282382735074744</v>
      </c>
      <c r="AM21" s="69">
        <v>0.26451499478786328</v>
      </c>
      <c r="AN21" s="69"/>
      <c r="AO21" s="69">
        <f t="shared" si="35"/>
        <v>8.8570735156558722E-2</v>
      </c>
      <c r="AP21" s="69">
        <f>'RD T1'!E136</f>
        <v>0.15390114873394381</v>
      </c>
      <c r="AQ21" s="69">
        <f t="shared" si="36"/>
        <v>0.24247188389050253</v>
      </c>
      <c r="AS21" t="str">
        <f t="shared" si="37"/>
        <v>51 Skilled agricultural and related trades</v>
      </c>
      <c r="AT21" s="69">
        <v>0.40607824973887274</v>
      </c>
      <c r="AU21" s="69">
        <v>0.34813556386032896</v>
      </c>
      <c r="AV21" s="69">
        <v>0.29513954881830001</v>
      </c>
      <c r="AW21" s="69">
        <v>0.33260115345247676</v>
      </c>
      <c r="AX21" s="69">
        <v>0.46155326082086751</v>
      </c>
      <c r="AY21" s="69"/>
      <c r="AZ21" s="69">
        <f t="shared" si="38"/>
        <v>0.16641371200256749</v>
      </c>
      <c r="BA21" s="69">
        <f>'RD T1'!E165</f>
        <v>0.2311638344050366</v>
      </c>
      <c r="BB21" s="69">
        <f t="shared" si="39"/>
        <v>0.39757754640760412</v>
      </c>
      <c r="BD21" t="str">
        <f t="shared" si="40"/>
        <v>51 Skilled agricultural and related trades</v>
      </c>
      <c r="BE21" s="69">
        <v>0.64583454507977778</v>
      </c>
      <c r="BF21" s="69">
        <v>0.63350211865619754</v>
      </c>
      <c r="BG21" s="69">
        <v>0.48050808585756066</v>
      </c>
      <c r="BH21" s="69">
        <v>0.48998874804462539</v>
      </c>
      <c r="BI21" s="69">
        <v>0.51017403620602242</v>
      </c>
      <c r="BJ21" s="69"/>
      <c r="BK21" s="69">
        <f t="shared" si="41"/>
        <v>2.9665950348461756E-2</v>
      </c>
      <c r="BL21" s="69">
        <f>'RD T1'!E194</f>
        <v>0.26511034934948241</v>
      </c>
      <c r="BM21" s="69">
        <f t="shared" si="42"/>
        <v>0.29477629969794417</v>
      </c>
      <c r="BO21" t="str">
        <f t="shared" si="43"/>
        <v>51 Skilled agricultural and related trades</v>
      </c>
      <c r="BP21" s="69">
        <v>1.1080880223394285</v>
      </c>
      <c r="BQ21" s="69">
        <v>1.1068838811654127</v>
      </c>
      <c r="BR21" s="69">
        <v>0.79911381562122341</v>
      </c>
      <c r="BS21" s="69">
        <v>0.83634316866570213</v>
      </c>
      <c r="BT21" s="69">
        <v>0.77475591705583235</v>
      </c>
      <c r="BU21" s="69"/>
      <c r="BV21" s="69">
        <f t="shared" si="44"/>
        <v>-2.4357898565391056E-2</v>
      </c>
      <c r="BW21" s="69">
        <f>'RD T1'!E223</f>
        <v>0.46401142672805307</v>
      </c>
      <c r="BX21" s="69">
        <f t="shared" si="45"/>
        <v>0.43965352816266201</v>
      </c>
      <c r="BZ21" t="str">
        <f t="shared" si="46"/>
        <v>51 Skilled agricultural and related trades</v>
      </c>
      <c r="CA21" s="69">
        <v>0.8746608117878093</v>
      </c>
      <c r="CB21" s="69">
        <v>0.73728309065384967</v>
      </c>
      <c r="CC21" s="69">
        <v>0.68529005824628286</v>
      </c>
      <c r="CD21" s="69">
        <v>0.64298456156218275</v>
      </c>
      <c r="CE21" s="69">
        <v>0.66903872255199459</v>
      </c>
      <c r="CF21" s="69"/>
      <c r="CG21" s="69">
        <f t="shared" si="47"/>
        <v>-1.6251335694288271E-2</v>
      </c>
      <c r="CH21" s="69">
        <f>'RD T1'!E252</f>
        <v>0.30568494343819619</v>
      </c>
      <c r="CI21" s="69">
        <f t="shared" si="48"/>
        <v>0.28943360774390792</v>
      </c>
      <c r="CK21" t="str">
        <f t="shared" si="49"/>
        <v>51 Skilled agricultural and related trades</v>
      </c>
      <c r="CL21" s="69">
        <v>0.95871114443496341</v>
      </c>
      <c r="CM21" s="69">
        <v>0.7693766604959994</v>
      </c>
      <c r="CN21" s="69">
        <v>0.60274646934207832</v>
      </c>
      <c r="CO21" s="69">
        <v>0.42478289838933808</v>
      </c>
      <c r="CP21" s="69">
        <v>0.19692012224490571</v>
      </c>
      <c r="CQ21" s="69"/>
      <c r="CR21" s="69">
        <f t="shared" si="50"/>
        <v>-0.40582634709717258</v>
      </c>
      <c r="CS21" s="69">
        <f>'RD T1'!E281</f>
        <v>0.13618715419803978</v>
      </c>
      <c r="CT21" s="69">
        <f t="shared" si="51"/>
        <v>-0.2696391928991328</v>
      </c>
    </row>
    <row r="22" spans="1:98" x14ac:dyDescent="0.2">
      <c r="A22" s="10" t="str">
        <f>name!D18</f>
        <v>52 Skilled metal, electrical and electronic trades</v>
      </c>
      <c r="B22" s="69">
        <v>7.4192974628452431E-3</v>
      </c>
      <c r="C22" s="69">
        <v>8.0086910194205017E-3</v>
      </c>
      <c r="D22" s="69">
        <v>5.6982297726769241E-3</v>
      </c>
      <c r="E22" s="69">
        <v>7.2569908222825125E-3</v>
      </c>
      <c r="F22" s="69">
        <v>1.0556874878397135E-2</v>
      </c>
      <c r="G22" s="11"/>
      <c r="H22" s="69">
        <f t="shared" si="26"/>
        <v>4.8586451057202112E-3</v>
      </c>
      <c r="I22" s="69">
        <f>'RD T1'!E50</f>
        <v>3.3311346445143446E-3</v>
      </c>
      <c r="J22" s="69">
        <f t="shared" si="27"/>
        <v>8.1897797502345562E-3</v>
      </c>
      <c r="L22" t="str">
        <f t="shared" si="28"/>
        <v>52 Skilled metal, electrical and electronic trades</v>
      </c>
      <c r="M22" s="69">
        <v>0.24138722243718691</v>
      </c>
      <c r="N22" s="69">
        <v>0.3255526560613704</v>
      </c>
      <c r="O22" s="69">
        <v>0.23313767702027652</v>
      </c>
      <c r="P22" s="69">
        <v>0.37937844577730911</v>
      </c>
      <c r="Q22" s="69">
        <v>0.61188076461067742</v>
      </c>
      <c r="R22" s="11"/>
      <c r="S22" s="69">
        <f t="shared" si="29"/>
        <v>0.37874308759040087</v>
      </c>
      <c r="T22" s="69">
        <f>'RD T1'!E79</f>
        <v>0.19625114723565396</v>
      </c>
      <c r="U22" s="69">
        <f t="shared" si="30"/>
        <v>0.57499423482605483</v>
      </c>
      <c r="W22" t="str">
        <f t="shared" si="31"/>
        <v>52 Skilled metal, electrical and electronic trades</v>
      </c>
      <c r="X22" s="69">
        <v>0.78197135313619892</v>
      </c>
      <c r="Y22" s="69">
        <v>0.76486806308437161</v>
      </c>
      <c r="Z22" s="69">
        <v>0.6146053144038528</v>
      </c>
      <c r="AA22" s="69">
        <v>0.74209189688876032</v>
      </c>
      <c r="AB22" s="69">
        <v>0.90432337765398751</v>
      </c>
      <c r="AC22" s="69"/>
      <c r="AD22" s="69">
        <f t="shared" si="32"/>
        <v>0.28971806325013472</v>
      </c>
      <c r="AE22" s="69">
        <f>'RD T1'!E108</f>
        <v>0.37627793752345051</v>
      </c>
      <c r="AF22" s="69">
        <f t="shared" si="33"/>
        <v>0.66599600077358523</v>
      </c>
      <c r="AH22" t="str">
        <f t="shared" si="34"/>
        <v>52 Skilled metal, electrical and electronic trades</v>
      </c>
      <c r="AI22" s="69">
        <v>0.33214779804083133</v>
      </c>
      <c r="AJ22" s="69">
        <v>0.29130646415013844</v>
      </c>
      <c r="AK22" s="69">
        <v>0.24524210222044554</v>
      </c>
      <c r="AL22" s="69">
        <v>0.27712806354889247</v>
      </c>
      <c r="AM22" s="69">
        <v>0.34093486058682282</v>
      </c>
      <c r="AN22" s="69"/>
      <c r="AO22" s="69">
        <f t="shared" si="35"/>
        <v>9.5692758366377279E-2</v>
      </c>
      <c r="AP22" s="69">
        <f>'RD T1'!E137</f>
        <v>0.12664712382505486</v>
      </c>
      <c r="AQ22" s="69">
        <f t="shared" si="36"/>
        <v>0.22233988219143214</v>
      </c>
      <c r="AS22" t="str">
        <f t="shared" si="37"/>
        <v>52 Skilled metal, electrical and electronic trades</v>
      </c>
      <c r="AT22" s="69">
        <v>1.3694254406898778</v>
      </c>
      <c r="AU22" s="69">
        <v>1.2624590031619358</v>
      </c>
      <c r="AV22" s="69">
        <v>1.1148899769990595</v>
      </c>
      <c r="AW22" s="69">
        <v>1.1631329290421173</v>
      </c>
      <c r="AX22" s="69">
        <v>1.2823872171434048</v>
      </c>
      <c r="AY22" s="69"/>
      <c r="AZ22" s="69">
        <f t="shared" si="38"/>
        <v>0.16749724014434531</v>
      </c>
      <c r="BA22" s="69">
        <f>'RD T1'!E166</f>
        <v>0.51432013999865578</v>
      </c>
      <c r="BB22" s="69">
        <f t="shared" si="39"/>
        <v>0.68181738014300108</v>
      </c>
      <c r="BD22" t="str">
        <f t="shared" si="40"/>
        <v>52 Skilled metal, electrical and electronic trades</v>
      </c>
      <c r="BE22" s="69">
        <v>6.4565133252561138</v>
      </c>
      <c r="BF22" s="69">
        <v>7.0558980628996038</v>
      </c>
      <c r="BG22" s="69">
        <v>5.9604348911999949</v>
      </c>
      <c r="BH22" s="69">
        <v>6.048844461080062</v>
      </c>
      <c r="BI22" s="69">
        <v>5.8111917214838806</v>
      </c>
      <c r="BJ22" s="69"/>
      <c r="BK22" s="69">
        <f t="shared" si="41"/>
        <v>-0.14924316971611429</v>
      </c>
      <c r="BL22" s="69">
        <f>'RD T1'!E195</f>
        <v>2.085355307928944</v>
      </c>
      <c r="BM22" s="69">
        <f t="shared" si="42"/>
        <v>1.9361121382128297</v>
      </c>
      <c r="BO22" t="str">
        <f t="shared" si="43"/>
        <v>52 Skilled metal, electrical and electronic trades</v>
      </c>
      <c r="BP22" s="69">
        <v>4.118240886116741</v>
      </c>
      <c r="BQ22" s="69">
        <v>4.2970531865033736</v>
      </c>
      <c r="BR22" s="69">
        <v>3.4823391875263754</v>
      </c>
      <c r="BS22" s="69">
        <v>3.5727216097548418</v>
      </c>
      <c r="BT22" s="69">
        <v>3.0975564522843544</v>
      </c>
      <c r="BU22" s="69"/>
      <c r="BV22" s="69">
        <f t="shared" si="44"/>
        <v>-0.384782735242021</v>
      </c>
      <c r="BW22" s="69">
        <f>'RD T1'!E224</f>
        <v>1.2911197444635369</v>
      </c>
      <c r="BX22" s="69">
        <f t="shared" si="45"/>
        <v>0.90633700922151594</v>
      </c>
      <c r="BZ22" t="str">
        <f t="shared" si="46"/>
        <v>52 Skilled metal, electrical and electronic trades</v>
      </c>
      <c r="CA22" s="69">
        <v>2.198768862165787</v>
      </c>
      <c r="CB22" s="69">
        <v>1.9661762637926476</v>
      </c>
      <c r="CC22" s="69">
        <v>1.7412173209884814</v>
      </c>
      <c r="CD22" s="69">
        <v>1.4374962970009593</v>
      </c>
      <c r="CE22" s="69">
        <v>0.76464056674231562</v>
      </c>
      <c r="CF22" s="69"/>
      <c r="CG22" s="69">
        <f t="shared" si="47"/>
        <v>-0.97657675424616575</v>
      </c>
      <c r="CH22" s="69">
        <f>'RD T1'!E253</f>
        <v>0.43723169594537098</v>
      </c>
      <c r="CI22" s="69">
        <f t="shared" si="48"/>
        <v>-0.53934505830079482</v>
      </c>
      <c r="CK22" t="str">
        <f t="shared" si="49"/>
        <v>52 Skilled metal, electrical and electronic trades</v>
      </c>
      <c r="CL22" s="69">
        <v>1.2681911336363023</v>
      </c>
      <c r="CM22" s="69">
        <v>1.0744922960357295</v>
      </c>
      <c r="CN22" s="69">
        <v>0.8638689706979904</v>
      </c>
      <c r="CO22" s="69">
        <v>0.51793156143616803</v>
      </c>
      <c r="CP22" s="69">
        <v>0.30481525495137657</v>
      </c>
      <c r="CQ22" s="69"/>
      <c r="CR22" s="69">
        <f t="shared" si="50"/>
        <v>-0.55905371574661378</v>
      </c>
      <c r="CS22" s="69">
        <f>'RD T1'!E282</f>
        <v>0.16489461551200474</v>
      </c>
      <c r="CT22" s="69">
        <f t="shared" si="51"/>
        <v>-0.39415910023460904</v>
      </c>
    </row>
    <row r="23" spans="1:98" x14ac:dyDescent="0.2">
      <c r="A23" s="10" t="str">
        <f>name!D19</f>
        <v>53 Skilled construction and building trades</v>
      </c>
      <c r="B23" s="69">
        <v>4.2413542436619276E-3</v>
      </c>
      <c r="C23" s="69">
        <v>3.7609331194009025E-3</v>
      </c>
      <c r="D23" s="69">
        <v>2.3367279331150174E-3</v>
      </c>
      <c r="E23" s="69">
        <v>3.3538570116569931E-3</v>
      </c>
      <c r="F23" s="69">
        <v>3.5211052848329225E-3</v>
      </c>
      <c r="G23" s="11"/>
      <c r="H23" s="69">
        <f t="shared" si="26"/>
        <v>1.1843773517179051E-3</v>
      </c>
      <c r="I23" s="69">
        <f>'RD T1'!E51</f>
        <v>1.3227793842441524E-3</v>
      </c>
      <c r="J23" s="69">
        <f t="shared" si="27"/>
        <v>2.5071567359620578E-3</v>
      </c>
      <c r="L23" t="str">
        <f t="shared" si="28"/>
        <v>53 Skilled construction and building trades</v>
      </c>
      <c r="M23" s="69">
        <v>9.1241802779495271E-2</v>
      </c>
      <c r="N23" s="69">
        <v>0.12889429427040253</v>
      </c>
      <c r="O23" s="69">
        <v>9.1034494421289108E-2</v>
      </c>
      <c r="P23" s="69">
        <v>0.12442086917798932</v>
      </c>
      <c r="Q23" s="69">
        <v>0.17795328936426064</v>
      </c>
      <c r="R23" s="11"/>
      <c r="S23" s="69">
        <f t="shared" si="29"/>
        <v>8.6918794942971528E-2</v>
      </c>
      <c r="T23" s="69">
        <f>'RD T1'!E80</f>
        <v>6.1832931573497826E-2</v>
      </c>
      <c r="U23" s="69">
        <f t="shared" si="30"/>
        <v>0.14875172651646934</v>
      </c>
      <c r="W23" t="str">
        <f t="shared" si="31"/>
        <v>53 Skilled construction and building trades</v>
      </c>
      <c r="X23" s="69">
        <v>0.39019952301195593</v>
      </c>
      <c r="Y23" s="69">
        <v>0.38384501529001408</v>
      </c>
      <c r="Z23" s="69">
        <v>0.30732340031895078</v>
      </c>
      <c r="AA23" s="69">
        <v>0.35670202647897276</v>
      </c>
      <c r="AB23" s="69">
        <v>0.39551899868626683</v>
      </c>
      <c r="AC23" s="69"/>
      <c r="AD23" s="69">
        <f t="shared" si="32"/>
        <v>8.8195598367316053E-2</v>
      </c>
      <c r="AE23" s="69">
        <f>'RD T1'!E109</f>
        <v>0.18069012826939349</v>
      </c>
      <c r="AF23" s="69">
        <f t="shared" si="33"/>
        <v>0.26888572663670951</v>
      </c>
      <c r="AH23" t="str">
        <f t="shared" si="34"/>
        <v>53 Skilled construction and building trades</v>
      </c>
      <c r="AI23" s="69">
        <v>0.22880901304952669</v>
      </c>
      <c r="AJ23" s="69">
        <v>0.27392118052613101</v>
      </c>
      <c r="AK23" s="69">
        <v>0.23891269786203767</v>
      </c>
      <c r="AL23" s="69">
        <v>0.27760469947874761</v>
      </c>
      <c r="AM23" s="69">
        <v>0.32031324730123101</v>
      </c>
      <c r="AN23" s="69"/>
      <c r="AO23" s="69">
        <f t="shared" si="35"/>
        <v>8.1400549439193337E-2</v>
      </c>
      <c r="AP23" s="69">
        <f>'RD T1'!E138</f>
        <v>0.15187204524537248</v>
      </c>
      <c r="AQ23" s="69">
        <f t="shared" si="36"/>
        <v>0.23327259468456582</v>
      </c>
      <c r="AS23" t="str">
        <f t="shared" si="37"/>
        <v>53 Skilled construction and building trades</v>
      </c>
      <c r="AT23" s="69">
        <v>0.36302067342782651</v>
      </c>
      <c r="AU23" s="69">
        <v>0.40708978968411164</v>
      </c>
      <c r="AV23" s="69">
        <v>0.35042077759143747</v>
      </c>
      <c r="AW23" s="69">
        <v>0.39429237679883455</v>
      </c>
      <c r="AX23" s="69">
        <v>0.40852920485937694</v>
      </c>
      <c r="AY23" s="69"/>
      <c r="AZ23" s="69">
        <f t="shared" si="38"/>
        <v>5.8108427267939466E-2</v>
      </c>
      <c r="BA23" s="69">
        <f>'RD T1'!E167</f>
        <v>0.19655490694700548</v>
      </c>
      <c r="BB23" s="69">
        <f t="shared" si="39"/>
        <v>0.25466333421494491</v>
      </c>
      <c r="BD23" t="str">
        <f t="shared" si="40"/>
        <v>53 Skilled construction and building trades</v>
      </c>
      <c r="BE23" s="69">
        <v>3.6255374224996197</v>
      </c>
      <c r="BF23" s="69">
        <v>4.5119589192496985</v>
      </c>
      <c r="BG23" s="69">
        <v>3.7096783736472423</v>
      </c>
      <c r="BH23" s="69">
        <v>3.6916368440299392</v>
      </c>
      <c r="BI23" s="69">
        <v>3.2603651264064575</v>
      </c>
      <c r="BJ23" s="69"/>
      <c r="BK23" s="69">
        <f t="shared" si="41"/>
        <v>-0.44931324724078481</v>
      </c>
      <c r="BL23" s="69">
        <f>'RD T1'!E196</f>
        <v>1.3573178368951684</v>
      </c>
      <c r="BM23" s="69">
        <f t="shared" si="42"/>
        <v>0.90800458965438358</v>
      </c>
      <c r="BO23" t="str">
        <f t="shared" si="43"/>
        <v>53 Skilled construction and building trades</v>
      </c>
      <c r="BP23" s="69">
        <v>3.4722249629983835</v>
      </c>
      <c r="BQ23" s="69">
        <v>4.5697271473728618</v>
      </c>
      <c r="BR23" s="69">
        <v>3.6383706239942559</v>
      </c>
      <c r="BS23" s="69">
        <v>4.0155341159668252</v>
      </c>
      <c r="BT23" s="69">
        <v>3.7395224321713272</v>
      </c>
      <c r="BU23" s="69"/>
      <c r="BV23" s="69">
        <f t="shared" si="44"/>
        <v>0.10115180817707126</v>
      </c>
      <c r="BW23" s="69">
        <f>'RD T1'!E225</f>
        <v>1.7917435190885855</v>
      </c>
      <c r="BX23" s="69">
        <f t="shared" si="45"/>
        <v>1.8928953272656568</v>
      </c>
      <c r="BZ23" t="str">
        <f t="shared" si="46"/>
        <v>53 Skilled construction and building trades</v>
      </c>
      <c r="CA23" s="69">
        <v>1.9007721398502366</v>
      </c>
      <c r="CB23" s="69">
        <v>1.9776706690088741</v>
      </c>
      <c r="CC23" s="69">
        <v>1.7229606386628522</v>
      </c>
      <c r="CD23" s="69">
        <v>1.4668816669437275</v>
      </c>
      <c r="CE23" s="69">
        <v>1.0052693926307936</v>
      </c>
      <c r="CF23" s="69"/>
      <c r="CG23" s="69">
        <f t="shared" si="47"/>
        <v>-0.71769124603205858</v>
      </c>
      <c r="CH23" s="69">
        <f>'RD T1'!E254</f>
        <v>0.52791345215520646</v>
      </c>
      <c r="CI23" s="69">
        <f t="shared" si="48"/>
        <v>-0.18977779387685212</v>
      </c>
      <c r="CK23" t="str">
        <f t="shared" si="49"/>
        <v>53 Skilled construction and building trades</v>
      </c>
      <c r="CL23" s="69">
        <v>1.4812058036498092</v>
      </c>
      <c r="CM23" s="69">
        <v>1.5777862796293525</v>
      </c>
      <c r="CN23" s="69">
        <v>1.282929651712738</v>
      </c>
      <c r="CO23" s="69">
        <v>0.64373617563269447</v>
      </c>
      <c r="CP23" s="69">
        <v>0.1120196563870357</v>
      </c>
      <c r="CQ23" s="69"/>
      <c r="CR23" s="69">
        <f t="shared" si="50"/>
        <v>-1.1709099953257023</v>
      </c>
      <c r="CS23" s="69">
        <f>'RD T1'!E283</f>
        <v>0.15369532192014648</v>
      </c>
      <c r="CT23" s="69">
        <f t="shared" si="51"/>
        <v>-1.0172146734055558</v>
      </c>
    </row>
    <row r="24" spans="1:98" x14ac:dyDescent="0.2">
      <c r="A24" s="10" t="str">
        <f>name!D20</f>
        <v>54 Textiles, printing and other skilled trades</v>
      </c>
      <c r="B24" s="69">
        <v>2.033496889303002E-2</v>
      </c>
      <c r="C24" s="69">
        <v>2.1102436608936972E-2</v>
      </c>
      <c r="D24" s="69">
        <v>1.9294358032517119E-2</v>
      </c>
      <c r="E24" s="69">
        <v>2.6818770149971919E-2</v>
      </c>
      <c r="F24" s="69">
        <v>3.5636224545348739E-2</v>
      </c>
      <c r="G24" s="11"/>
      <c r="H24" s="69">
        <f t="shared" si="26"/>
        <v>1.6341866512831621E-2</v>
      </c>
      <c r="I24" s="69">
        <f>'RD T1'!E52</f>
        <v>1.3526706362607045E-2</v>
      </c>
      <c r="J24" s="69">
        <f t="shared" si="27"/>
        <v>2.9868572875438665E-2</v>
      </c>
      <c r="L24" t="str">
        <f t="shared" si="28"/>
        <v>54 Textiles, printing and other skilled trades</v>
      </c>
      <c r="M24" s="69">
        <v>0.13252576284042031</v>
      </c>
      <c r="N24" s="69">
        <v>0.17617304885855209</v>
      </c>
      <c r="O24" s="69">
        <v>0.19175934521178592</v>
      </c>
      <c r="P24" s="69">
        <v>0.25535981108254491</v>
      </c>
      <c r="Q24" s="69">
        <v>0.42019834179559984</v>
      </c>
      <c r="R24" s="11"/>
      <c r="S24" s="69">
        <f t="shared" si="29"/>
        <v>0.22843899658381392</v>
      </c>
      <c r="T24" s="69">
        <f>'RD T1'!E81</f>
        <v>0.15650304304016696</v>
      </c>
      <c r="U24" s="69">
        <f t="shared" si="30"/>
        <v>0.38494203962398088</v>
      </c>
      <c r="W24" t="str">
        <f t="shared" si="31"/>
        <v>54 Textiles, printing and other skilled trades</v>
      </c>
      <c r="X24" s="69">
        <v>0.42835419193473478</v>
      </c>
      <c r="Y24" s="69">
        <v>0.37224908373998333</v>
      </c>
      <c r="Z24" s="69">
        <v>0.41538142463815275</v>
      </c>
      <c r="AA24" s="69">
        <v>0.50742758324958925</v>
      </c>
      <c r="AB24" s="69">
        <v>0.64543083290822012</v>
      </c>
      <c r="AC24" s="69"/>
      <c r="AD24" s="69">
        <f t="shared" si="32"/>
        <v>0.23004940827006737</v>
      </c>
      <c r="AE24" s="69">
        <f>'RD T1'!E110</f>
        <v>0.30351793211748168</v>
      </c>
      <c r="AF24" s="69">
        <f t="shared" si="33"/>
        <v>0.53356734038754905</v>
      </c>
      <c r="AH24" t="str">
        <f t="shared" si="34"/>
        <v>54 Textiles, printing and other skilled trades</v>
      </c>
      <c r="AI24" s="69">
        <v>0.17481763111629503</v>
      </c>
      <c r="AJ24" s="69">
        <v>0.13888038478784095</v>
      </c>
      <c r="AK24" s="69">
        <v>0.173869103721039</v>
      </c>
      <c r="AL24" s="69">
        <v>0.1867453371695216</v>
      </c>
      <c r="AM24" s="69">
        <v>0.23143795330374908</v>
      </c>
      <c r="AN24" s="69"/>
      <c r="AO24" s="69">
        <f t="shared" si="35"/>
        <v>5.756884958271008E-2</v>
      </c>
      <c r="AP24" s="69">
        <f>'RD T1'!E139</f>
        <v>0.11682558559054695</v>
      </c>
      <c r="AQ24" s="69">
        <f t="shared" si="36"/>
        <v>0.17439443517325703</v>
      </c>
      <c r="AS24" t="str">
        <f t="shared" si="37"/>
        <v>54 Textiles, printing and other skilled trades</v>
      </c>
      <c r="AT24" s="69">
        <v>0.20310891443628057</v>
      </c>
      <c r="AU24" s="69">
        <v>0.16357941939660547</v>
      </c>
      <c r="AV24" s="69">
        <v>0.19070157269513013</v>
      </c>
      <c r="AW24" s="69">
        <v>0.21078883917201013</v>
      </c>
      <c r="AX24" s="69">
        <v>0.24804046916108355</v>
      </c>
      <c r="AY24" s="69"/>
      <c r="AZ24" s="69">
        <f t="shared" si="38"/>
        <v>5.7338896465953415E-2</v>
      </c>
      <c r="BA24" s="69">
        <f>'RD T1'!E168</f>
        <v>0.11879676382464868</v>
      </c>
      <c r="BB24" s="69">
        <f t="shared" si="39"/>
        <v>0.1761356602906021</v>
      </c>
      <c r="BD24" t="str">
        <f t="shared" si="40"/>
        <v>54 Textiles, printing and other skilled trades</v>
      </c>
      <c r="BE24" s="69">
        <v>1.3367062221964778</v>
      </c>
      <c r="BF24" s="69">
        <v>1.3408391318110466</v>
      </c>
      <c r="BG24" s="69">
        <v>1.2825002697140933</v>
      </c>
      <c r="BH24" s="69">
        <v>1.5105014059432957</v>
      </c>
      <c r="BI24" s="69">
        <v>1.5322579015737743</v>
      </c>
      <c r="BJ24" s="69"/>
      <c r="BK24" s="69">
        <f t="shared" si="41"/>
        <v>0.24975763185968103</v>
      </c>
      <c r="BL24" s="69">
        <f>'RD T1'!E197</f>
        <v>0.59431017164585298</v>
      </c>
      <c r="BM24" s="69">
        <f t="shared" si="42"/>
        <v>0.84406780350553401</v>
      </c>
      <c r="BO24" t="str">
        <f t="shared" si="43"/>
        <v>54 Textiles, printing and other skilled trades</v>
      </c>
      <c r="BP24" s="69">
        <v>1.671675086399417</v>
      </c>
      <c r="BQ24" s="69">
        <v>1.4803113246637336</v>
      </c>
      <c r="BR24" s="69">
        <v>1.4050865882022219</v>
      </c>
      <c r="BS24" s="69">
        <v>1.4869273772264362</v>
      </c>
      <c r="BT24" s="69">
        <v>1.4208505699862521</v>
      </c>
      <c r="BU24" s="69"/>
      <c r="BV24" s="69">
        <f t="shared" si="44"/>
        <v>1.5763981784030268E-2</v>
      </c>
      <c r="BW24" s="69">
        <f>'RD T1'!E226</f>
        <v>0.58453140265375647</v>
      </c>
      <c r="BX24" s="69">
        <f t="shared" si="45"/>
        <v>0.60029538443778674</v>
      </c>
      <c r="BZ24" t="str">
        <f t="shared" si="46"/>
        <v>54 Textiles, printing and other skilled trades</v>
      </c>
      <c r="CA24" s="69">
        <v>1.3025994999204213</v>
      </c>
      <c r="CB24" s="69">
        <v>1.0854825252073006</v>
      </c>
      <c r="CC24" s="69">
        <v>1.0706867061936207</v>
      </c>
      <c r="CD24" s="69">
        <v>1.0210984607552656</v>
      </c>
      <c r="CE24" s="69">
        <v>0.6255933651209834</v>
      </c>
      <c r="CF24" s="69"/>
      <c r="CG24" s="69">
        <f t="shared" si="47"/>
        <v>-0.44509334107263732</v>
      </c>
      <c r="CH24" s="69">
        <f>'RD T1'!E255</f>
        <v>0.33421515509192573</v>
      </c>
      <c r="CI24" s="69">
        <f t="shared" si="48"/>
        <v>-0.11087818598071159</v>
      </c>
      <c r="CK24" t="str">
        <f t="shared" si="49"/>
        <v>54 Textiles, printing and other skilled trades</v>
      </c>
      <c r="CL24" s="69">
        <v>0.95668401085983235</v>
      </c>
      <c r="CM24" s="69">
        <v>0.72023404084844211</v>
      </c>
      <c r="CN24" s="69">
        <v>0.77127912884864802</v>
      </c>
      <c r="CO24" s="69">
        <v>0.43824068833410523</v>
      </c>
      <c r="CP24" s="69">
        <v>0.30293819899618507</v>
      </c>
      <c r="CQ24" s="69"/>
      <c r="CR24" s="69">
        <f t="shared" si="50"/>
        <v>-0.46834092985246295</v>
      </c>
      <c r="CS24" s="69">
        <f>'RD T1'!E284</f>
        <v>0.14321312369328357</v>
      </c>
      <c r="CT24" s="69">
        <f t="shared" si="51"/>
        <v>-0.32512780615917936</v>
      </c>
    </row>
    <row r="25" spans="1:98" x14ac:dyDescent="0.2">
      <c r="A25" s="10" t="str">
        <f>name!D21</f>
        <v>61 Caring personal service occupations</v>
      </c>
      <c r="B25" s="69">
        <v>1.3281412911342584E-2</v>
      </c>
      <c r="C25" s="69">
        <v>1.8288229741172508E-2</v>
      </c>
      <c r="D25" s="69">
        <v>1.8421121870191938E-2</v>
      </c>
      <c r="E25" s="69">
        <v>2.5236152362270663E-2</v>
      </c>
      <c r="F25" s="69">
        <v>4.4536412624419035E-2</v>
      </c>
      <c r="G25" s="11"/>
      <c r="H25" s="69">
        <f t="shared" si="26"/>
        <v>2.6115290754227097E-2</v>
      </c>
      <c r="I25" s="69">
        <f>'RD T1'!E53</f>
        <v>1.6007770390554028E-2</v>
      </c>
      <c r="J25" s="69">
        <f t="shared" si="27"/>
        <v>4.2123061144781121E-2</v>
      </c>
      <c r="L25" t="str">
        <f t="shared" si="28"/>
        <v>61 Caring personal service occupations</v>
      </c>
      <c r="M25" s="69">
        <v>0.69521986515865464</v>
      </c>
      <c r="N25" s="69">
        <v>1.0542205760094172</v>
      </c>
      <c r="O25" s="69">
        <v>1.0837056633638622</v>
      </c>
      <c r="P25" s="69">
        <v>1.5567773480967688</v>
      </c>
      <c r="Q25" s="69">
        <v>2.9382935401079693</v>
      </c>
      <c r="R25" s="11"/>
      <c r="S25" s="69">
        <f t="shared" si="29"/>
        <v>1.8545878767441071</v>
      </c>
      <c r="T25" s="69">
        <f>'RD T1'!E82</f>
        <v>1.0780595613743964</v>
      </c>
      <c r="U25" s="69">
        <f t="shared" si="30"/>
        <v>2.9326474381185035</v>
      </c>
      <c r="W25" t="str">
        <f t="shared" si="31"/>
        <v>61 Caring personal service occupations</v>
      </c>
      <c r="X25" s="69">
        <v>2.8037038101594871</v>
      </c>
      <c r="Y25" s="69">
        <v>2.905342712949702</v>
      </c>
      <c r="Z25" s="69">
        <v>3.3896143031590178</v>
      </c>
      <c r="AA25" s="69">
        <v>3.8677714648939108</v>
      </c>
      <c r="AB25" s="69">
        <v>4.9545176125252155</v>
      </c>
      <c r="AC25" s="69"/>
      <c r="AD25" s="69">
        <f t="shared" si="32"/>
        <v>1.5649033093661977</v>
      </c>
      <c r="AE25" s="69">
        <f>'RD T1'!E111</f>
        <v>2.8045020152194957</v>
      </c>
      <c r="AF25" s="69">
        <f t="shared" si="33"/>
        <v>4.3694053245856939</v>
      </c>
      <c r="AH25" t="str">
        <f t="shared" si="34"/>
        <v>61 Caring personal service occupations</v>
      </c>
      <c r="AI25" s="69">
        <v>2.5254989128103515</v>
      </c>
      <c r="AJ25" s="69">
        <v>2.3175585662126736</v>
      </c>
      <c r="AK25" s="69">
        <v>2.7518855636608963</v>
      </c>
      <c r="AL25" s="69">
        <v>2.6177577559408305</v>
      </c>
      <c r="AM25" s="69">
        <v>2.8697538114456398</v>
      </c>
      <c r="AN25" s="69"/>
      <c r="AO25" s="69">
        <f t="shared" si="35"/>
        <v>0.11786824778474347</v>
      </c>
      <c r="AP25" s="69">
        <f>'RD T1'!E140</f>
        <v>1.6287684607478379</v>
      </c>
      <c r="AQ25" s="69">
        <f t="shared" si="36"/>
        <v>1.7466367085325814</v>
      </c>
      <c r="AS25" t="str">
        <f t="shared" si="37"/>
        <v>61 Caring personal service occupations</v>
      </c>
      <c r="AT25" s="69">
        <v>1.3178189787527597</v>
      </c>
      <c r="AU25" s="69">
        <v>1.3079309881118322</v>
      </c>
      <c r="AV25" s="69">
        <v>1.5283173543832407</v>
      </c>
      <c r="AW25" s="69">
        <v>1.4991641900966648</v>
      </c>
      <c r="AX25" s="69">
        <v>1.7232966060988881</v>
      </c>
      <c r="AY25" s="69"/>
      <c r="AZ25" s="69">
        <f t="shared" si="38"/>
        <v>0.19497925171564745</v>
      </c>
      <c r="BA25" s="69">
        <f>'RD T1'!E169</f>
        <v>0.96207647781628547</v>
      </c>
      <c r="BB25" s="69">
        <f t="shared" si="39"/>
        <v>1.1570557295319328</v>
      </c>
      <c r="BD25" t="str">
        <f t="shared" si="40"/>
        <v>61 Caring personal service occupations</v>
      </c>
      <c r="BE25" s="69">
        <v>8.4402953372523175</v>
      </c>
      <c r="BF25" s="69">
        <v>9.925526406662609</v>
      </c>
      <c r="BG25" s="69">
        <v>9.4390237243744366</v>
      </c>
      <c r="BH25" s="69">
        <v>9.9765531724226904</v>
      </c>
      <c r="BI25" s="69">
        <v>10.658012093230267</v>
      </c>
      <c r="BJ25" s="69"/>
      <c r="BK25" s="69">
        <f t="shared" si="41"/>
        <v>1.2189883688558307</v>
      </c>
      <c r="BL25" s="69">
        <f>'RD T1'!E198</f>
        <v>5.6945715153162908</v>
      </c>
      <c r="BM25" s="69">
        <f t="shared" si="42"/>
        <v>6.9135598841721215</v>
      </c>
      <c r="BO25" t="str">
        <f t="shared" si="43"/>
        <v>61 Caring personal service occupations</v>
      </c>
      <c r="BP25" s="69">
        <v>7.7065517219737494</v>
      </c>
      <c r="BQ25" s="69">
        <v>8.0342274418022335</v>
      </c>
      <c r="BR25" s="69">
        <v>6.6343537709590663</v>
      </c>
      <c r="BS25" s="69">
        <v>6.7137076975182444</v>
      </c>
      <c r="BT25" s="69">
        <v>5.4739200946100421</v>
      </c>
      <c r="BU25" s="69"/>
      <c r="BV25" s="69">
        <f t="shared" si="44"/>
        <v>-1.1604336763490242</v>
      </c>
      <c r="BW25" s="69">
        <f>'RD T1'!E227</f>
        <v>3.2902892018851211</v>
      </c>
      <c r="BX25" s="69">
        <f t="shared" si="45"/>
        <v>2.1298555255360969</v>
      </c>
      <c r="BZ25" t="str">
        <f t="shared" si="46"/>
        <v>61 Caring personal service occupations</v>
      </c>
      <c r="CA25" s="69">
        <v>2.0804896303097355</v>
      </c>
      <c r="CB25" s="69">
        <v>1.1794416242552328</v>
      </c>
      <c r="CC25" s="69">
        <v>0.95668015267279471</v>
      </c>
      <c r="CD25" s="69">
        <v>0.69082664961607909</v>
      </c>
      <c r="CE25" s="69">
        <v>0.50175525078468308</v>
      </c>
      <c r="CF25" s="69"/>
      <c r="CG25" s="69">
        <f t="shared" si="47"/>
        <v>-0.45492490188811163</v>
      </c>
      <c r="CH25" s="69">
        <f>'RD T1'!E256</f>
        <v>0.22295022008490553</v>
      </c>
      <c r="CI25" s="69">
        <f t="shared" si="48"/>
        <v>-0.2319746818032061</v>
      </c>
      <c r="CK25" t="str">
        <f t="shared" si="49"/>
        <v>61 Caring personal service occupations</v>
      </c>
      <c r="CL25" s="69">
        <v>0.44162786675674248</v>
      </c>
      <c r="CM25" s="69">
        <v>0.35078544708713216</v>
      </c>
      <c r="CN25" s="69">
        <v>0.36516894231836516</v>
      </c>
      <c r="CO25" s="69">
        <v>0.28633816418894942</v>
      </c>
      <c r="CP25" s="69">
        <v>0.20935680019044992</v>
      </c>
      <c r="CQ25" s="69"/>
      <c r="CR25" s="69">
        <f t="shared" si="50"/>
        <v>-0.15581214212791525</v>
      </c>
      <c r="CS25" s="69">
        <f>'RD T1'!E285</f>
        <v>8.0462800975679732E-2</v>
      </c>
      <c r="CT25" s="69">
        <f t="shared" si="51"/>
        <v>-7.5349341152235516E-2</v>
      </c>
    </row>
    <row r="26" spans="1:98" x14ac:dyDescent="0.2">
      <c r="A26" s="10" t="str">
        <f>name!D22</f>
        <v>62 Leisure, travel and related personal service occupations</v>
      </c>
      <c r="B26" s="69">
        <v>5.8358266907730626E-3</v>
      </c>
      <c r="C26" s="69">
        <v>1.0084439397119714E-2</v>
      </c>
      <c r="D26" s="69">
        <v>1.0907103908113485E-2</v>
      </c>
      <c r="E26" s="69">
        <v>1.5558640109395888E-2</v>
      </c>
      <c r="F26" s="69">
        <v>2.7655840919267639E-2</v>
      </c>
      <c r="G26" s="11"/>
      <c r="H26" s="69">
        <f t="shared" si="26"/>
        <v>1.6748737011154154E-2</v>
      </c>
      <c r="I26" s="69">
        <f>'RD T1'!E54</f>
        <v>1.045470088497411E-2</v>
      </c>
      <c r="J26" s="69">
        <f t="shared" si="27"/>
        <v>2.7203437896128266E-2</v>
      </c>
      <c r="L26" t="str">
        <f t="shared" si="28"/>
        <v>62 Leisure, travel and related personal service occupations</v>
      </c>
      <c r="M26" s="69">
        <v>0.12593287454856544</v>
      </c>
      <c r="N26" s="69">
        <v>0.16603651890576743</v>
      </c>
      <c r="O26" s="69">
        <v>0.16440413202923024</v>
      </c>
      <c r="P26" s="69">
        <v>0.1925965979541352</v>
      </c>
      <c r="Q26" s="69">
        <v>0.33919317682165467</v>
      </c>
      <c r="R26" s="11"/>
      <c r="S26" s="69">
        <f t="shared" si="29"/>
        <v>0.17478904479242444</v>
      </c>
      <c r="T26" s="69">
        <f>'RD T1'!E83</f>
        <v>0.1244243101049394</v>
      </c>
      <c r="U26" s="69">
        <f t="shared" si="30"/>
        <v>0.29921335489736384</v>
      </c>
      <c r="W26" t="str">
        <f t="shared" si="31"/>
        <v>62 Leisure, travel and related personal service occupations</v>
      </c>
      <c r="X26" s="69">
        <v>0.60470205292300916</v>
      </c>
      <c r="Y26" s="69">
        <v>0.65883409619522948</v>
      </c>
      <c r="Z26" s="69">
        <v>0.68944526700489139</v>
      </c>
      <c r="AA26" s="69">
        <v>0.78771143409037103</v>
      </c>
      <c r="AB26" s="69">
        <v>1.0916123587713193</v>
      </c>
      <c r="AC26" s="69"/>
      <c r="AD26" s="69">
        <f t="shared" si="32"/>
        <v>0.40216709176642795</v>
      </c>
      <c r="AE26" s="69">
        <f>'RD T1'!E112</f>
        <v>0.54554078286093677</v>
      </c>
      <c r="AF26" s="69">
        <f t="shared" si="33"/>
        <v>0.94770787462736472</v>
      </c>
      <c r="AH26" t="str">
        <f t="shared" si="34"/>
        <v>62 Leisure, travel and related personal service occupations</v>
      </c>
      <c r="AI26" s="69">
        <v>0.40030407863004486</v>
      </c>
      <c r="AJ26" s="69">
        <v>0.42147404639658359</v>
      </c>
      <c r="AK26" s="69">
        <v>0.45769861018844649</v>
      </c>
      <c r="AL26" s="69">
        <v>0.47842621274674796</v>
      </c>
      <c r="AM26" s="69">
        <v>0.64150659705769641</v>
      </c>
      <c r="AN26" s="69"/>
      <c r="AO26" s="69">
        <f t="shared" si="35"/>
        <v>0.18380798686924993</v>
      </c>
      <c r="AP26" s="69">
        <f>'RD T1'!E141</f>
        <v>0.33311973025062047</v>
      </c>
      <c r="AQ26" s="69">
        <f t="shared" si="36"/>
        <v>0.5169277171198704</v>
      </c>
      <c r="AS26" t="str">
        <f t="shared" si="37"/>
        <v>62 Leisure, travel and related personal service occupations</v>
      </c>
      <c r="AT26" s="69">
        <v>0.42789314033251385</v>
      </c>
      <c r="AU26" s="69">
        <v>0.44708529003939179</v>
      </c>
      <c r="AV26" s="69">
        <v>0.50172717613556272</v>
      </c>
      <c r="AW26" s="69">
        <v>0.52998698255268373</v>
      </c>
      <c r="AX26" s="69">
        <v>0.72645601146239125</v>
      </c>
      <c r="AY26" s="69"/>
      <c r="AZ26" s="69">
        <f t="shared" si="38"/>
        <v>0.22472883532682852</v>
      </c>
      <c r="BA26" s="69">
        <f>'RD T1'!E170</f>
        <v>0.37184645531558097</v>
      </c>
      <c r="BB26" s="69">
        <f t="shared" si="39"/>
        <v>0.59657529064240955</v>
      </c>
      <c r="BD26" t="str">
        <f t="shared" si="40"/>
        <v>62 Leisure, travel and related personal service occupations</v>
      </c>
      <c r="BE26" s="69">
        <v>1.795950920457809</v>
      </c>
      <c r="BF26" s="69">
        <v>1.7388424332952426</v>
      </c>
      <c r="BG26" s="69">
        <v>1.5666202124235398</v>
      </c>
      <c r="BH26" s="69">
        <v>1.4893917518782891</v>
      </c>
      <c r="BI26" s="69">
        <v>1.3985413662241184</v>
      </c>
      <c r="BJ26" s="69"/>
      <c r="BK26" s="69">
        <f t="shared" si="41"/>
        <v>-0.16807884619942137</v>
      </c>
      <c r="BL26" s="69">
        <f>'RD T1'!E199</f>
        <v>0.65292842292034969</v>
      </c>
      <c r="BM26" s="69">
        <f t="shared" si="42"/>
        <v>0.48484957672092832</v>
      </c>
      <c r="BO26" t="str">
        <f t="shared" si="43"/>
        <v>62 Leisure, travel and related personal service occupations</v>
      </c>
      <c r="BP26" s="69">
        <v>2.1259724958773147</v>
      </c>
      <c r="BQ26" s="69">
        <v>2.0426159310966678</v>
      </c>
      <c r="BR26" s="69">
        <v>1.6449266029292471</v>
      </c>
      <c r="BS26" s="69">
        <v>1.5406780530521977</v>
      </c>
      <c r="BT26" s="69">
        <v>1.255871184343395</v>
      </c>
      <c r="BU26" s="69"/>
      <c r="BV26" s="69">
        <f t="shared" si="44"/>
        <v>-0.38905541858585213</v>
      </c>
      <c r="BW26" s="69">
        <f>'RD T1'!E228</f>
        <v>0.71744445592224149</v>
      </c>
      <c r="BX26" s="69">
        <f t="shared" si="45"/>
        <v>0.32838903733638936</v>
      </c>
      <c r="BZ26" t="str">
        <f t="shared" si="46"/>
        <v>62 Leisure, travel and related personal service occupations</v>
      </c>
      <c r="CA26" s="69">
        <v>1.2047874212399305</v>
      </c>
      <c r="CB26" s="69">
        <v>1.1166194626342072</v>
      </c>
      <c r="CC26" s="69">
        <v>0.94247915510963953</v>
      </c>
      <c r="CD26" s="69">
        <v>0.78666292394540493</v>
      </c>
      <c r="CE26" s="69">
        <v>0.48955059956396735</v>
      </c>
      <c r="CF26" s="69"/>
      <c r="CG26" s="69">
        <f t="shared" si="47"/>
        <v>-0.45292855554567218</v>
      </c>
      <c r="CH26" s="69">
        <f>'RD T1'!E257</f>
        <v>0.30162735134909807</v>
      </c>
      <c r="CI26" s="69">
        <f t="shared" si="48"/>
        <v>-0.15130120419657411</v>
      </c>
      <c r="CK26" t="str">
        <f t="shared" si="49"/>
        <v>62 Leisure, travel and related personal service occupations</v>
      </c>
      <c r="CL26" s="69">
        <v>0.6576401949784858</v>
      </c>
      <c r="CM26" s="69">
        <v>0.51065359226806561</v>
      </c>
      <c r="CN26" s="69">
        <v>0.51804411223078362</v>
      </c>
      <c r="CO26" s="69">
        <v>0.27430930927080738</v>
      </c>
      <c r="CP26" s="69">
        <v>0.15693595417897072</v>
      </c>
      <c r="CQ26" s="69"/>
      <c r="CR26" s="69">
        <f t="shared" si="50"/>
        <v>-0.3611081580518129</v>
      </c>
      <c r="CS26" s="69">
        <f>'RD T1'!E286</f>
        <v>8.2985675914027349E-2</v>
      </c>
      <c r="CT26" s="69">
        <f t="shared" si="51"/>
        <v>-0.27812248213778556</v>
      </c>
    </row>
    <row r="27" spans="1:98" x14ac:dyDescent="0.2">
      <c r="A27" s="10" t="str">
        <f>name!D23</f>
        <v>63 Community and civil enforcement occupations</v>
      </c>
      <c r="B27" s="69">
        <v>6.5075702617855961E-4</v>
      </c>
      <c r="C27" s="69">
        <v>1.1028487148089757E-3</v>
      </c>
      <c r="D27" s="69">
        <v>8.7700611063753586E-4</v>
      </c>
      <c r="E27" s="69">
        <v>1.3037716048869981E-3</v>
      </c>
      <c r="F27" s="69">
        <v>2.0957550819732831E-3</v>
      </c>
      <c r="G27" s="11"/>
      <c r="H27" s="69">
        <f t="shared" si="26"/>
        <v>1.2187489713357473E-3</v>
      </c>
      <c r="I27" s="69">
        <f>'RD T1'!E55</f>
        <v>8.0662873425395559E-4</v>
      </c>
      <c r="J27" s="69">
        <f t="shared" si="27"/>
        <v>2.0253777055897031E-3</v>
      </c>
      <c r="L27" t="str">
        <f t="shared" si="28"/>
        <v>63 Community and civil enforcement occupations</v>
      </c>
      <c r="M27" s="69">
        <v>9.7057442141680658E-3</v>
      </c>
      <c r="N27" s="69">
        <v>1.1678906161075302E-2</v>
      </c>
      <c r="O27" s="69">
        <v>1.1861853517465243E-2</v>
      </c>
      <c r="P27" s="69">
        <v>1.2771702037800368E-2</v>
      </c>
      <c r="Q27" s="69">
        <v>2.1050910634178702E-2</v>
      </c>
      <c r="R27" s="11"/>
      <c r="S27" s="69">
        <f t="shared" si="29"/>
        <v>9.1890571167134588E-3</v>
      </c>
      <c r="T27" s="69">
        <f>'RD T1'!E84</f>
        <v>7.9799463074960719E-3</v>
      </c>
      <c r="U27" s="69">
        <f t="shared" si="30"/>
        <v>1.7169003424209531E-2</v>
      </c>
      <c r="W27" t="str">
        <f t="shared" si="31"/>
        <v>63 Community and civil enforcement occupations</v>
      </c>
      <c r="X27" s="69">
        <v>4.9582408029641062E-2</v>
      </c>
      <c r="Y27" s="69">
        <v>4.7383274533533297E-2</v>
      </c>
      <c r="Z27" s="69">
        <v>5.3776976241289194E-2</v>
      </c>
      <c r="AA27" s="69">
        <v>5.7574425394303713E-2</v>
      </c>
      <c r="AB27" s="69">
        <v>7.3172674798214918E-2</v>
      </c>
      <c r="AC27" s="69"/>
      <c r="AD27" s="69">
        <f t="shared" si="32"/>
        <v>1.9395698556925724E-2</v>
      </c>
      <c r="AE27" s="69">
        <f>'RD T1'!E113</f>
        <v>4.1802316910412411E-2</v>
      </c>
      <c r="AF27" s="69">
        <f t="shared" si="33"/>
        <v>6.1198015467338135E-2</v>
      </c>
      <c r="AH27" t="str">
        <f t="shared" si="34"/>
        <v>63 Community and civil enforcement occupations</v>
      </c>
      <c r="AI27" s="69">
        <v>1.3929478998442846E-2</v>
      </c>
      <c r="AJ27" s="69">
        <v>1.218909972029902E-2</v>
      </c>
      <c r="AK27" s="69">
        <v>1.5745656268392336E-2</v>
      </c>
      <c r="AL27" s="69">
        <v>1.3566663790207382E-2</v>
      </c>
      <c r="AM27" s="69">
        <v>1.7376945012655826E-2</v>
      </c>
      <c r="AN27" s="69"/>
      <c r="AO27" s="69">
        <f t="shared" si="35"/>
        <v>1.6312887442634892E-3</v>
      </c>
      <c r="AP27" s="69">
        <f>'RD T1'!E142</f>
        <v>8.9313139681411365E-3</v>
      </c>
      <c r="AQ27" s="69">
        <f t="shared" si="36"/>
        <v>1.0562602712404626E-2</v>
      </c>
      <c r="AS27" t="str">
        <f t="shared" si="37"/>
        <v>63 Community and civil enforcement occupations</v>
      </c>
      <c r="AT27" s="69">
        <v>1.4313303239131643E-2</v>
      </c>
      <c r="AU27" s="69">
        <v>1.2105410570636702E-2</v>
      </c>
      <c r="AV27" s="69">
        <v>1.5170016199315699E-2</v>
      </c>
      <c r="AW27" s="69">
        <v>1.2317003861969341E-2</v>
      </c>
      <c r="AX27" s="69">
        <v>1.3291281220654119E-2</v>
      </c>
      <c r="AY27" s="69"/>
      <c r="AZ27" s="69">
        <f t="shared" si="38"/>
        <v>-1.8787349786615806E-3</v>
      </c>
      <c r="BA27" s="69">
        <f>'RD T1'!E171</f>
        <v>8.5309395388640224E-3</v>
      </c>
      <c r="BB27" s="69">
        <f t="shared" si="39"/>
        <v>6.6522045602024418E-3</v>
      </c>
      <c r="BD27" t="str">
        <f t="shared" si="40"/>
        <v>63 Community and civil enforcement occupations</v>
      </c>
      <c r="BE27" s="69">
        <v>5.0133661057299266E-2</v>
      </c>
      <c r="BF27" s="69">
        <v>3.7704399758282006E-2</v>
      </c>
      <c r="BG27" s="69">
        <v>5.1418096736233716E-2</v>
      </c>
      <c r="BH27" s="69">
        <v>3.5001932716797482E-2</v>
      </c>
      <c r="BI27" s="69">
        <v>4.0943429467950813E-2</v>
      </c>
      <c r="BJ27" s="69"/>
      <c r="BK27" s="69">
        <f t="shared" si="41"/>
        <v>-1.0474667268282903E-2</v>
      </c>
      <c r="BL27" s="69">
        <f>'RD T1'!E200</f>
        <v>1.4293708930473324E-2</v>
      </c>
      <c r="BM27" s="69">
        <f t="shared" si="42"/>
        <v>3.819041662190421E-3</v>
      </c>
      <c r="BO27" t="str">
        <f t="shared" si="43"/>
        <v>63 Community and civil enforcement occupations</v>
      </c>
      <c r="BP27" s="69">
        <v>7.6820276102505192E-2</v>
      </c>
      <c r="BQ27" s="69">
        <v>7.0728834290803885E-2</v>
      </c>
      <c r="BR27" s="69">
        <v>8.0419363393225238E-2</v>
      </c>
      <c r="BS27" s="69">
        <v>6.2750150596829909E-2</v>
      </c>
      <c r="BT27" s="69">
        <v>6.5447057379423634E-2</v>
      </c>
      <c r="BU27" s="69"/>
      <c r="BV27" s="69">
        <f t="shared" si="44"/>
        <v>-1.4972306013801603E-2</v>
      </c>
      <c r="BW27" s="69">
        <f>'RD T1'!E229</f>
        <v>2.9929901492755064E-2</v>
      </c>
      <c r="BX27" s="69">
        <f t="shared" si="45"/>
        <v>1.4957595478953461E-2</v>
      </c>
      <c r="BZ27" t="str">
        <f t="shared" si="46"/>
        <v>63 Community and civil enforcement occupations</v>
      </c>
      <c r="CA27" s="69">
        <v>6.2882194709970515E-2</v>
      </c>
      <c r="CB27" s="69">
        <v>5.5904861479229108E-2</v>
      </c>
      <c r="CC27" s="69">
        <v>6.5880810609554211E-2</v>
      </c>
      <c r="CD27" s="69">
        <v>4.735726154980955E-2</v>
      </c>
      <c r="CE27" s="69">
        <v>3.794920088422115E-2</v>
      </c>
      <c r="CF27" s="69"/>
      <c r="CG27" s="69">
        <f t="shared" si="47"/>
        <v>-2.7931609725333061E-2</v>
      </c>
      <c r="CH27" s="69">
        <f>'RD T1'!E258</f>
        <v>1.8882902740377048E-2</v>
      </c>
      <c r="CI27" s="69">
        <f t="shared" si="48"/>
        <v>-9.0487069849560127E-3</v>
      </c>
      <c r="CK27" t="str">
        <f t="shared" si="49"/>
        <v>63 Community and civil enforcement occupations</v>
      </c>
      <c r="CL27" s="69">
        <v>3.1816982829223926E-2</v>
      </c>
      <c r="CM27" s="69">
        <v>1.9798022320720299E-2</v>
      </c>
      <c r="CN27" s="69">
        <v>2.8502482813839311E-2</v>
      </c>
      <c r="CO27" s="69">
        <v>8.8741781619595811E-3</v>
      </c>
      <c r="CP27" s="69">
        <v>4.7406861261593252E-3</v>
      </c>
      <c r="CQ27" s="69"/>
      <c r="CR27" s="69">
        <f t="shared" si="50"/>
        <v>-2.3761796687679984E-2</v>
      </c>
      <c r="CS27" s="69">
        <f>'RD T1'!E287</f>
        <v>2.5445448058608036E-3</v>
      </c>
      <c r="CT27" s="69">
        <f t="shared" si="51"/>
        <v>-2.121725188181918E-2</v>
      </c>
    </row>
    <row r="28" spans="1:98" x14ac:dyDescent="0.2">
      <c r="A28" s="10" t="str">
        <f>name!D24</f>
        <v>71 Sales occupations</v>
      </c>
      <c r="B28" s="69">
        <v>3.244249794448445E-2</v>
      </c>
      <c r="C28" s="69">
        <v>3.9698410087598307E-2</v>
      </c>
      <c r="D28" s="69">
        <v>3.4978065463967659E-2</v>
      </c>
      <c r="E28" s="69">
        <v>4.444433550876653E-2</v>
      </c>
      <c r="F28" s="69">
        <v>6.7001161832324727E-2</v>
      </c>
      <c r="G28" s="11"/>
      <c r="H28" s="69">
        <f t="shared" si="26"/>
        <v>3.2023096368357068E-2</v>
      </c>
      <c r="I28" s="69">
        <f>'RD T1'!E56</f>
        <v>2.2400771053567383E-2</v>
      </c>
      <c r="J28" s="69">
        <f t="shared" si="27"/>
        <v>5.4423867421924454E-2</v>
      </c>
      <c r="L28" t="str">
        <f t="shared" si="28"/>
        <v>71 Sales occupations</v>
      </c>
      <c r="M28" s="69">
        <v>0.49534002726907761</v>
      </c>
      <c r="N28" s="69">
        <v>0.61703262237721701</v>
      </c>
      <c r="O28" s="69">
        <v>0.60816172159357951</v>
      </c>
      <c r="P28" s="69">
        <v>0.84441179697694435</v>
      </c>
      <c r="Q28" s="69">
        <v>1.4752518604561946</v>
      </c>
      <c r="R28" s="11"/>
      <c r="S28" s="69">
        <f t="shared" si="29"/>
        <v>0.8670901388626151</v>
      </c>
      <c r="T28" s="69">
        <f>'RD T1'!E85</f>
        <v>0.45895737289422089</v>
      </c>
      <c r="U28" s="69">
        <f t="shared" si="30"/>
        <v>1.326047511756836</v>
      </c>
      <c r="W28" t="str">
        <f t="shared" si="31"/>
        <v>71 Sales occupations</v>
      </c>
      <c r="X28" s="69">
        <v>2.2655065170924176</v>
      </c>
      <c r="Y28" s="69">
        <v>2.0484309117035937</v>
      </c>
      <c r="Z28" s="69">
        <v>2.325925993177318</v>
      </c>
      <c r="AA28" s="69">
        <v>2.604080043320768</v>
      </c>
      <c r="AB28" s="69">
        <v>3.4145589926709183</v>
      </c>
      <c r="AC28" s="69"/>
      <c r="AD28" s="69">
        <f t="shared" si="32"/>
        <v>1.0886329994936004</v>
      </c>
      <c r="AE28" s="69">
        <f>'RD T1'!E114</f>
        <v>1.5185079614786163</v>
      </c>
      <c r="AF28" s="69">
        <f t="shared" si="33"/>
        <v>2.6071409609722167</v>
      </c>
      <c r="AH28" t="str">
        <f t="shared" si="34"/>
        <v>71 Sales occupations</v>
      </c>
      <c r="AI28" s="69">
        <v>0.76587434360958973</v>
      </c>
      <c r="AJ28" s="69">
        <v>0.67266662062105287</v>
      </c>
      <c r="AK28" s="69">
        <v>0.786629120907539</v>
      </c>
      <c r="AL28" s="69">
        <v>0.81756606433850543</v>
      </c>
      <c r="AM28" s="69">
        <v>1.0298891949735012</v>
      </c>
      <c r="AN28" s="69"/>
      <c r="AO28" s="69">
        <f t="shared" si="35"/>
        <v>0.24326007406596217</v>
      </c>
      <c r="AP28" s="69">
        <f>'RD T1'!E143</f>
        <v>0.47558671531155383</v>
      </c>
      <c r="AQ28" s="69">
        <f t="shared" si="36"/>
        <v>0.718846789377516</v>
      </c>
      <c r="AS28" t="str">
        <f t="shared" si="37"/>
        <v>71 Sales occupations</v>
      </c>
      <c r="AT28" s="69">
        <v>0.67839152552358317</v>
      </c>
      <c r="AU28" s="69">
        <v>0.58438634570928993</v>
      </c>
      <c r="AV28" s="69">
        <v>0.6551826169644871</v>
      </c>
      <c r="AW28" s="69">
        <v>0.66037732785290926</v>
      </c>
      <c r="AX28" s="69">
        <v>0.82260960747906553</v>
      </c>
      <c r="AY28" s="69"/>
      <c r="AZ28" s="69">
        <f t="shared" si="38"/>
        <v>0.16742699051457843</v>
      </c>
      <c r="BA28" s="69">
        <f>'RD T1'!E172</f>
        <v>0.3393181915627968</v>
      </c>
      <c r="BB28" s="69">
        <f t="shared" si="39"/>
        <v>0.50674518207737518</v>
      </c>
      <c r="BD28" t="str">
        <f t="shared" si="40"/>
        <v>71 Sales occupations</v>
      </c>
      <c r="BE28" s="69">
        <v>4.7601840341386339</v>
      </c>
      <c r="BF28" s="69">
        <v>4.5571439843487269</v>
      </c>
      <c r="BG28" s="69">
        <v>4.5347041121596874</v>
      </c>
      <c r="BH28" s="69">
        <v>4.709275053142048</v>
      </c>
      <c r="BI28" s="69">
        <v>4.7404460037275404</v>
      </c>
      <c r="BJ28" s="69"/>
      <c r="BK28" s="69">
        <f t="shared" si="41"/>
        <v>0.20574189156785305</v>
      </c>
      <c r="BL28" s="69">
        <f>'RD T1'!E201</f>
        <v>2.0522723219538692</v>
      </c>
      <c r="BM28" s="69">
        <f t="shared" si="42"/>
        <v>2.2580142135217223</v>
      </c>
      <c r="BO28" t="str">
        <f t="shared" si="43"/>
        <v>71 Sales occupations</v>
      </c>
      <c r="BP28" s="69">
        <v>5.6554821360330756</v>
      </c>
      <c r="BQ28" s="69">
        <v>5.01802476771039</v>
      </c>
      <c r="BR28" s="69">
        <v>4.3996451099886444</v>
      </c>
      <c r="BS28" s="69">
        <v>4.5823573115018768</v>
      </c>
      <c r="BT28" s="69">
        <v>3.9374337331606966</v>
      </c>
      <c r="BU28" s="69"/>
      <c r="BV28" s="69">
        <f t="shared" si="44"/>
        <v>-0.46221137682794788</v>
      </c>
      <c r="BW28" s="69">
        <f>'RD T1'!E230</f>
        <v>2.0797853389359862</v>
      </c>
      <c r="BX28" s="69">
        <f t="shared" si="45"/>
        <v>1.6175739621080383</v>
      </c>
      <c r="BZ28" t="str">
        <f t="shared" si="46"/>
        <v>71 Sales occupations</v>
      </c>
      <c r="CA28" s="69">
        <v>3.6141685829539543</v>
      </c>
      <c r="CB28" s="69">
        <v>3.046974936108215</v>
      </c>
      <c r="CC28" s="69">
        <v>2.7770623719657848</v>
      </c>
      <c r="CD28" s="69">
        <v>2.2624478563263328</v>
      </c>
      <c r="CE28" s="69">
        <v>0.97393749938275542</v>
      </c>
      <c r="CF28" s="69"/>
      <c r="CG28" s="69">
        <f t="shared" si="47"/>
        <v>-1.8031248725830293</v>
      </c>
      <c r="CH28" s="69">
        <f>'RD T1'!E259</f>
        <v>0.69237725092698388</v>
      </c>
      <c r="CI28" s="69">
        <f t="shared" si="48"/>
        <v>-1.1107476216560455</v>
      </c>
      <c r="CK28" t="str">
        <f t="shared" si="49"/>
        <v>71 Sales occupations</v>
      </c>
      <c r="CL28" s="69">
        <v>2.3709627478072375</v>
      </c>
      <c r="CM28" s="69">
        <v>1.6670093019063739</v>
      </c>
      <c r="CN28" s="69">
        <v>1.7048189673483527</v>
      </c>
      <c r="CO28" s="69">
        <v>0.95264844589434861</v>
      </c>
      <c r="CP28" s="69">
        <v>0.49015264101080064</v>
      </c>
      <c r="CQ28" s="69"/>
      <c r="CR28" s="69">
        <f t="shared" si="50"/>
        <v>-1.2146663263375521</v>
      </c>
      <c r="CS28" s="69">
        <f>'RD T1'!E288</f>
        <v>0.23739105639618815</v>
      </c>
      <c r="CT28" s="69">
        <f t="shared" si="51"/>
        <v>-0.97727526994136393</v>
      </c>
    </row>
    <row r="29" spans="1:98" x14ac:dyDescent="0.2">
      <c r="A29" s="10" t="str">
        <f>name!D25</f>
        <v>72 Customer service occupations</v>
      </c>
      <c r="B29" s="69">
        <v>1.6225281706831123E-2</v>
      </c>
      <c r="C29" s="69">
        <v>2.0000876737672868E-2</v>
      </c>
      <c r="D29" s="69">
        <v>2.0861022610079164E-2</v>
      </c>
      <c r="E29" s="69">
        <v>3.452455288045761E-2</v>
      </c>
      <c r="F29" s="69">
        <v>6.1989785530069931E-2</v>
      </c>
      <c r="G29" s="11"/>
      <c r="H29" s="69">
        <f>F29-D29</f>
        <v>4.1128762919990763E-2</v>
      </c>
      <c r="I29" s="69">
        <f>'RD T1'!E57</f>
        <v>1.7628405161048365E-2</v>
      </c>
      <c r="J29" s="69">
        <f t="shared" si="27"/>
        <v>5.8757168081039132E-2</v>
      </c>
      <c r="L29" t="str">
        <f t="shared" si="28"/>
        <v>72 Customer service occupations</v>
      </c>
      <c r="M29" s="69">
        <v>0.15192586164544117</v>
      </c>
      <c r="N29" s="69">
        <v>0.2111848237327579</v>
      </c>
      <c r="O29" s="69">
        <v>0.22243211800153539</v>
      </c>
      <c r="P29" s="69">
        <v>0.32371687247896896</v>
      </c>
      <c r="Q29" s="69">
        <v>0.55599326525011261</v>
      </c>
      <c r="R29" s="11"/>
      <c r="S29" s="69">
        <f t="shared" si="29"/>
        <v>0.33356114724857722</v>
      </c>
      <c r="T29" s="69">
        <f>'RD T1'!E86</f>
        <v>0.17622701447532335</v>
      </c>
      <c r="U29" s="69">
        <f t="shared" si="30"/>
        <v>0.50978816172390062</v>
      </c>
      <c r="W29" t="str">
        <f t="shared" si="31"/>
        <v>72 Customer service occupations</v>
      </c>
      <c r="X29" s="69">
        <v>0.77253914102903742</v>
      </c>
      <c r="Y29" s="69">
        <v>0.78303175955331883</v>
      </c>
      <c r="Z29" s="69">
        <v>0.93248236001163198</v>
      </c>
      <c r="AA29" s="69">
        <v>1.1221909591604393</v>
      </c>
      <c r="AB29" s="69">
        <v>1.4919424447626242</v>
      </c>
      <c r="AC29" s="69"/>
      <c r="AD29" s="69">
        <f t="shared" si="32"/>
        <v>0.55946008475099218</v>
      </c>
      <c r="AE29" s="69">
        <f>'RD T1'!E115</f>
        <v>0.6349667314878471</v>
      </c>
      <c r="AF29" s="69">
        <f t="shared" si="33"/>
        <v>1.1944268162388392</v>
      </c>
      <c r="AH29" t="str">
        <f t="shared" si="34"/>
        <v>72 Customer service occupations</v>
      </c>
      <c r="AI29" s="69">
        <v>0.23399602780332132</v>
      </c>
      <c r="AJ29" s="69">
        <v>0.23953797834975382</v>
      </c>
      <c r="AK29" s="69">
        <v>0.30031448372668079</v>
      </c>
      <c r="AL29" s="69">
        <v>0.36146618503463068</v>
      </c>
      <c r="AM29" s="69">
        <v>0.49353973366248194</v>
      </c>
      <c r="AN29" s="69"/>
      <c r="AO29" s="69">
        <f t="shared" si="35"/>
        <v>0.19322524993580115</v>
      </c>
      <c r="AP29" s="69">
        <f>'RD T1'!E144</f>
        <v>0.20993226994141903</v>
      </c>
      <c r="AQ29" s="69">
        <f t="shared" si="36"/>
        <v>0.40315751987722015</v>
      </c>
      <c r="AS29" t="str">
        <f t="shared" si="37"/>
        <v>72 Customer service occupations</v>
      </c>
      <c r="AT29" s="69">
        <v>0.42999375329584655</v>
      </c>
      <c r="AU29" s="69">
        <v>0.4133380936341054</v>
      </c>
      <c r="AV29" s="69">
        <v>0.45190294649760493</v>
      </c>
      <c r="AW29" s="69">
        <v>0.55715423122219965</v>
      </c>
      <c r="AX29" s="69">
        <v>0.66440081506965243</v>
      </c>
      <c r="AY29" s="69"/>
      <c r="AZ29" s="69">
        <f t="shared" si="38"/>
        <v>0.2124978685720475</v>
      </c>
      <c r="BA29" s="69">
        <f>'RD T1'!E173</f>
        <v>0.26550131942482041</v>
      </c>
      <c r="BB29" s="69">
        <f t="shared" si="39"/>
        <v>0.47799918799686791</v>
      </c>
      <c r="BD29" t="str">
        <f t="shared" si="40"/>
        <v>72 Customer service occupations</v>
      </c>
      <c r="BE29" s="69">
        <v>1.290250363932798</v>
      </c>
      <c r="BF29" s="69">
        <v>1.4300593200537934</v>
      </c>
      <c r="BG29" s="69">
        <v>1.4296949434394541</v>
      </c>
      <c r="BH29" s="69">
        <v>1.6805477175462926</v>
      </c>
      <c r="BI29" s="69">
        <v>1.8940712517229314</v>
      </c>
      <c r="BJ29" s="69"/>
      <c r="BK29" s="69">
        <f t="shared" si="41"/>
        <v>0.46437630828347731</v>
      </c>
      <c r="BL29" s="69">
        <f>'RD T1'!E202</f>
        <v>0.70786284050130233</v>
      </c>
      <c r="BM29" s="69">
        <f t="shared" si="42"/>
        <v>1.1722391487847796</v>
      </c>
      <c r="BO29" t="str">
        <f t="shared" si="43"/>
        <v>72 Customer service occupations</v>
      </c>
      <c r="BP29" s="69">
        <v>1.446975268232225</v>
      </c>
      <c r="BQ29" s="69">
        <v>1.5570839281761057</v>
      </c>
      <c r="BR29" s="69">
        <v>1.3686168552959712</v>
      </c>
      <c r="BS29" s="69">
        <v>1.5554320481208503</v>
      </c>
      <c r="BT29" s="69">
        <v>1.4792101567958293</v>
      </c>
      <c r="BU29" s="69"/>
      <c r="BV29" s="69">
        <f t="shared" si="44"/>
        <v>0.11059330149985813</v>
      </c>
      <c r="BW29" s="69">
        <f>'RD T1'!E231</f>
        <v>0.72531379937710005</v>
      </c>
      <c r="BX29" s="69">
        <f t="shared" si="45"/>
        <v>0.83590710087695819</v>
      </c>
      <c r="BZ29" t="str">
        <f t="shared" si="46"/>
        <v>72 Customer service occupations</v>
      </c>
      <c r="CA29" s="69">
        <v>0.76966814454521337</v>
      </c>
      <c r="CB29" s="69">
        <v>0.72303002054652843</v>
      </c>
      <c r="CC29" s="69">
        <v>0.70562448213354401</v>
      </c>
      <c r="CD29" s="69">
        <v>0.66689534486989821</v>
      </c>
      <c r="CE29" s="69">
        <v>0.54267815706327771</v>
      </c>
      <c r="CF29" s="69"/>
      <c r="CG29" s="69">
        <f t="shared" si="47"/>
        <v>-0.1629463250702663</v>
      </c>
      <c r="CH29" s="69">
        <f>'RD T1'!E260</f>
        <v>0.21268174424864419</v>
      </c>
      <c r="CI29" s="69">
        <f t="shared" si="48"/>
        <v>4.9735419178377899E-2</v>
      </c>
      <c r="CK29" t="str">
        <f t="shared" si="49"/>
        <v>72 Customer service occupations</v>
      </c>
      <c r="CL29" s="69">
        <v>0.33020752721552943</v>
      </c>
      <c r="CM29" s="69">
        <v>0.32848502973844212</v>
      </c>
      <c r="CN29" s="69">
        <v>0.39005146842523969</v>
      </c>
      <c r="CO29" s="69">
        <v>0.34227283929904051</v>
      </c>
      <c r="CP29" s="69">
        <v>0.31502233608691538</v>
      </c>
      <c r="CQ29" s="69"/>
      <c r="CR29" s="69">
        <f t="shared" si="50"/>
        <v>-7.5029132338324311E-2</v>
      </c>
      <c r="CS29" s="69">
        <f>'RD T1'!E289</f>
        <v>0.1142898556925348</v>
      </c>
      <c r="CT29" s="69">
        <f t="shared" si="51"/>
        <v>3.9260723354210492E-2</v>
      </c>
    </row>
    <row r="30" spans="1:98" x14ac:dyDescent="0.2">
      <c r="A30" s="10" t="str">
        <f>name!D26</f>
        <v>81 Process, plant and machine operatives</v>
      </c>
      <c r="B30" s="69">
        <v>1.5778120587668379E-2</v>
      </c>
      <c r="C30" s="69">
        <v>2.1153336392494372E-2</v>
      </c>
      <c r="D30" s="69">
        <v>1.8224969932321106E-2</v>
      </c>
      <c r="E30" s="69">
        <v>2.8231158719481491E-2</v>
      </c>
      <c r="F30" s="69">
        <v>6.1153005883407142E-2</v>
      </c>
      <c r="G30" s="11"/>
      <c r="H30" s="69">
        <f t="shared" si="26"/>
        <v>4.2928035951086033E-2</v>
      </c>
      <c r="I30" s="69">
        <f>'RD T1'!E58</f>
        <v>2.0247848520245647E-2</v>
      </c>
      <c r="J30" s="69">
        <f t="shared" si="27"/>
        <v>6.3175884471331684E-2</v>
      </c>
      <c r="L30" t="str">
        <f t="shared" si="28"/>
        <v>81 Process, plant and machine operatives</v>
      </c>
      <c r="M30" s="69">
        <v>0.10888662032741796</v>
      </c>
      <c r="N30" s="69">
        <v>0.15303730148291655</v>
      </c>
      <c r="O30" s="69">
        <v>0.12804693220914262</v>
      </c>
      <c r="P30" s="69">
        <v>0.21659378165605264</v>
      </c>
      <c r="Q30" s="69">
        <v>0.40145202401911195</v>
      </c>
      <c r="R30" s="11"/>
      <c r="S30" s="69">
        <f t="shared" si="29"/>
        <v>0.2734050918099693</v>
      </c>
      <c r="T30" s="69">
        <f>'RD T1'!E87</f>
        <v>0.12360917892251676</v>
      </c>
      <c r="U30" s="69">
        <f t="shared" si="30"/>
        <v>0.39701427073248607</v>
      </c>
      <c r="W30" t="str">
        <f t="shared" si="31"/>
        <v>81 Process, plant and machine operatives</v>
      </c>
      <c r="X30" s="69">
        <v>0.3783688490129466</v>
      </c>
      <c r="Y30" s="69">
        <v>0.37613834806062718</v>
      </c>
      <c r="Z30" s="69">
        <v>0.36116964793780887</v>
      </c>
      <c r="AA30" s="69">
        <v>0.55130772679786721</v>
      </c>
      <c r="AB30" s="69">
        <v>0.92240974890946814</v>
      </c>
      <c r="AC30" s="69"/>
      <c r="AD30" s="69">
        <f t="shared" si="32"/>
        <v>0.56124010097165922</v>
      </c>
      <c r="AE30" s="69">
        <f>'RD T1'!E116</f>
        <v>0.35857747368148063</v>
      </c>
      <c r="AF30" s="69">
        <f t="shared" si="33"/>
        <v>0.91981757465313985</v>
      </c>
      <c r="AH30" t="str">
        <f t="shared" si="34"/>
        <v>81 Process, plant and machine operatives</v>
      </c>
      <c r="AI30" s="69">
        <v>0.17825048199144239</v>
      </c>
      <c r="AJ30" s="69">
        <v>0.17341675044086136</v>
      </c>
      <c r="AK30" s="69">
        <v>0.16835482354920048</v>
      </c>
      <c r="AL30" s="69">
        <v>0.22146798102814796</v>
      </c>
      <c r="AM30" s="69">
        <v>0.2930847877736078</v>
      </c>
      <c r="AN30" s="69"/>
      <c r="AO30" s="69">
        <f t="shared" si="35"/>
        <v>0.12472996422440732</v>
      </c>
      <c r="AP30" s="69">
        <f>'RD T1'!E145</f>
        <v>0.111901918187993</v>
      </c>
      <c r="AQ30" s="69">
        <f t="shared" si="36"/>
        <v>0.23663188241240032</v>
      </c>
      <c r="AS30" t="str">
        <f t="shared" si="37"/>
        <v>81 Process, plant and machine operatives</v>
      </c>
      <c r="AT30" s="69">
        <v>0.45463568027903289</v>
      </c>
      <c r="AU30" s="69">
        <v>0.40955730647855598</v>
      </c>
      <c r="AV30" s="69">
        <v>0.38184426561747103</v>
      </c>
      <c r="AW30" s="69">
        <v>0.47936720931731758</v>
      </c>
      <c r="AX30" s="69">
        <v>0.62129180331530831</v>
      </c>
      <c r="AY30" s="69"/>
      <c r="AZ30" s="69">
        <f t="shared" si="38"/>
        <v>0.23944753769783728</v>
      </c>
      <c r="BA30" s="69">
        <f>'RD T1'!E174</f>
        <v>0.24695389144434582</v>
      </c>
      <c r="BB30" s="69">
        <f t="shared" si="39"/>
        <v>0.48640142914218309</v>
      </c>
      <c r="BD30" t="str">
        <f t="shared" si="40"/>
        <v>81 Process, plant and machine operatives</v>
      </c>
      <c r="BE30" s="69">
        <v>2.6236565799597482</v>
      </c>
      <c r="BF30" s="69">
        <v>2.9329303301510636</v>
      </c>
      <c r="BG30" s="69">
        <v>2.5675879936723578</v>
      </c>
      <c r="BH30" s="69">
        <v>3.1422765639890042</v>
      </c>
      <c r="BI30" s="69">
        <v>3.4425947264374446</v>
      </c>
      <c r="BJ30" s="69"/>
      <c r="BK30" s="69">
        <f t="shared" si="41"/>
        <v>0.87500673276508678</v>
      </c>
      <c r="BL30" s="69">
        <f>'RD T1'!E203</f>
        <v>1.1861964503349658</v>
      </c>
      <c r="BM30" s="69">
        <f t="shared" si="42"/>
        <v>2.0612031831000523</v>
      </c>
      <c r="BO30" t="str">
        <f t="shared" si="43"/>
        <v>81 Process, plant and machine operatives</v>
      </c>
      <c r="BP30" s="69">
        <v>3.7590576089154975</v>
      </c>
      <c r="BQ30" s="69">
        <v>3.9710537953817444</v>
      </c>
      <c r="BR30" s="69">
        <v>3.2498252631330637</v>
      </c>
      <c r="BS30" s="69">
        <v>3.9439270312022998</v>
      </c>
      <c r="BT30" s="69">
        <v>3.6704087729826411</v>
      </c>
      <c r="BU30" s="69"/>
      <c r="BV30" s="69">
        <f t="shared" si="44"/>
        <v>0.42058350984957737</v>
      </c>
      <c r="BW30" s="69">
        <f>'RD T1'!E232</f>
        <v>1.5846140800414987</v>
      </c>
      <c r="BX30" s="69">
        <f t="shared" si="45"/>
        <v>2.0051975898910763</v>
      </c>
      <c r="BZ30" t="str">
        <f t="shared" si="46"/>
        <v>81 Process, plant and machine operatives</v>
      </c>
      <c r="CA30" s="69">
        <v>3.2641167425256707</v>
      </c>
      <c r="CB30" s="69">
        <v>2.9712996108086118</v>
      </c>
      <c r="CC30" s="69">
        <v>2.5881691079911007</v>
      </c>
      <c r="CD30" s="69">
        <v>2.4138616474831887</v>
      </c>
      <c r="CE30" s="69">
        <v>1.1507520511048741</v>
      </c>
      <c r="CF30" s="69"/>
      <c r="CG30" s="69">
        <f t="shared" si="47"/>
        <v>-1.4374170568862266</v>
      </c>
      <c r="CH30" s="69">
        <f>'RD T1'!E261</f>
        <v>0.74310292734161776</v>
      </c>
      <c r="CI30" s="69">
        <f t="shared" si="48"/>
        <v>-0.6943141295446088</v>
      </c>
      <c r="CK30" t="str">
        <f t="shared" si="49"/>
        <v>81 Process, plant and machine operatives</v>
      </c>
      <c r="CL30" s="69">
        <v>2.3871270455577971</v>
      </c>
      <c r="CM30" s="69">
        <v>1.6707139014967047</v>
      </c>
      <c r="CN30" s="69">
        <v>1.4854296981541313</v>
      </c>
      <c r="CO30" s="69">
        <v>0.53568044536360604</v>
      </c>
      <c r="CP30" s="69">
        <v>0.20728095815564085</v>
      </c>
      <c r="CQ30" s="69"/>
      <c r="CR30" s="69">
        <f t="shared" si="50"/>
        <v>-1.2781487399984903</v>
      </c>
      <c r="CS30" s="69">
        <f>'RD T1'!E290</f>
        <v>0.13609974882346523</v>
      </c>
      <c r="CT30" s="69">
        <f t="shared" si="51"/>
        <v>-1.1420489911750251</v>
      </c>
    </row>
    <row r="31" spans="1:98" x14ac:dyDescent="0.2">
      <c r="A31" s="10" t="str">
        <f>name!D27</f>
        <v>82 Transport and mobile machine drivers and operatives</v>
      </c>
      <c r="B31" s="69">
        <v>2.5595002961050793E-2</v>
      </c>
      <c r="C31" s="69">
        <v>4.5392154292061705E-2</v>
      </c>
      <c r="D31" s="69">
        <v>3.3644931844864848E-2</v>
      </c>
      <c r="E31" s="69">
        <v>5.6204059811567765E-2</v>
      </c>
      <c r="F31" s="69">
        <v>0.10501233136154317</v>
      </c>
      <c r="G31" s="11"/>
      <c r="H31" s="69">
        <f t="shared" si="26"/>
        <v>7.1367399516678323E-2</v>
      </c>
      <c r="I31" s="69">
        <f>'RD T1'!E59</f>
        <v>4.1211635255255431E-2</v>
      </c>
      <c r="J31" s="69">
        <f t="shared" si="27"/>
        <v>0.11257903477193376</v>
      </c>
      <c r="L31" t="str">
        <f t="shared" si="28"/>
        <v>82 Transport and mobile machine drivers and operatives</v>
      </c>
      <c r="M31" s="69">
        <v>0.14534478043865418</v>
      </c>
      <c r="N31" s="69">
        <v>0.22766613913017203</v>
      </c>
      <c r="O31" s="69">
        <v>0.17887460493321947</v>
      </c>
      <c r="P31" s="69">
        <v>0.28290065790985852</v>
      </c>
      <c r="Q31" s="69">
        <v>0.51078538790121808</v>
      </c>
      <c r="R31" s="11"/>
      <c r="S31" s="69">
        <f t="shared" si="29"/>
        <v>0.33191078296799859</v>
      </c>
      <c r="T31" s="69">
        <f>'RD T1'!E88</f>
        <v>0.20080409219407419</v>
      </c>
      <c r="U31" s="69">
        <f t="shared" si="30"/>
        <v>0.53271487516207272</v>
      </c>
      <c r="W31" t="str">
        <f t="shared" si="31"/>
        <v>82 Transport and mobile machine drivers and operatives</v>
      </c>
      <c r="X31" s="69">
        <v>0.54918562198554222</v>
      </c>
      <c r="Y31" s="69">
        <v>0.68774181820052471</v>
      </c>
      <c r="Z31" s="69">
        <v>0.66635503543576724</v>
      </c>
      <c r="AA31" s="69">
        <v>0.8916933656543542</v>
      </c>
      <c r="AB31" s="69">
        <v>1.3130079002084305</v>
      </c>
      <c r="AC31" s="69"/>
      <c r="AD31" s="69">
        <f t="shared" si="32"/>
        <v>0.64665286477266326</v>
      </c>
      <c r="AE31" s="69">
        <f>'RD T1'!E117</f>
        <v>0.65565908319465216</v>
      </c>
      <c r="AF31" s="69">
        <f t="shared" si="33"/>
        <v>1.3023119479673153</v>
      </c>
      <c r="AH31" t="str">
        <f t="shared" si="34"/>
        <v>82 Transport and mobile machine drivers and operatives</v>
      </c>
      <c r="AI31" s="69">
        <v>0.28749278072081663</v>
      </c>
      <c r="AJ31" s="69">
        <v>0.3506811128901714</v>
      </c>
      <c r="AK31" s="69">
        <v>0.32556274638986754</v>
      </c>
      <c r="AL31" s="69">
        <v>0.4145284233587595</v>
      </c>
      <c r="AM31" s="69">
        <v>0.5392994174764707</v>
      </c>
      <c r="AN31" s="69"/>
      <c r="AO31" s="69">
        <f t="shared" si="35"/>
        <v>0.21373667108660316</v>
      </c>
      <c r="AP31" s="69">
        <f>'RD T1'!E146</f>
        <v>0.27999800872224789</v>
      </c>
      <c r="AQ31" s="69">
        <f t="shared" si="36"/>
        <v>0.49373467980885105</v>
      </c>
      <c r="AS31" t="str">
        <f t="shared" si="37"/>
        <v>82 Transport and mobile machine drivers and operatives</v>
      </c>
      <c r="AT31" s="69">
        <v>0.4854643514149326</v>
      </c>
      <c r="AU31" s="69">
        <v>0.53440422519839759</v>
      </c>
      <c r="AV31" s="69">
        <v>0.49695212014585105</v>
      </c>
      <c r="AW31" s="69">
        <v>0.59417562189469852</v>
      </c>
      <c r="AX31" s="69">
        <v>0.73830228967124101</v>
      </c>
      <c r="AY31" s="69"/>
      <c r="AZ31" s="69">
        <f t="shared" si="38"/>
        <v>0.24135016952538996</v>
      </c>
      <c r="BA31" s="69">
        <f>'RD T1'!E175</f>
        <v>0.40608789675032164</v>
      </c>
      <c r="BB31" s="69">
        <f t="shared" si="39"/>
        <v>0.64743806627571154</v>
      </c>
      <c r="BD31" t="str">
        <f t="shared" si="40"/>
        <v>82 Transport and mobile machine drivers and operatives</v>
      </c>
      <c r="BE31" s="69">
        <v>2.438311262164679</v>
      </c>
      <c r="BF31" s="69">
        <v>3.1398618101509808</v>
      </c>
      <c r="BG31" s="69">
        <v>2.8608601629002917</v>
      </c>
      <c r="BH31" s="69">
        <v>3.4862889282161889</v>
      </c>
      <c r="BI31" s="69">
        <v>4.1530648123266536</v>
      </c>
      <c r="BJ31" s="69"/>
      <c r="BK31" s="69">
        <f t="shared" si="41"/>
        <v>1.2922046494263619</v>
      </c>
      <c r="BL31" s="69">
        <f>'RD T1'!E204</f>
        <v>1.8538690085257861</v>
      </c>
      <c r="BM31" s="69">
        <f t="shared" si="42"/>
        <v>3.1460736579521482</v>
      </c>
      <c r="BO31" t="str">
        <f t="shared" si="43"/>
        <v>82 Transport and mobile machine drivers and operatives</v>
      </c>
      <c r="BP31" s="69">
        <v>4.3569971108858612</v>
      </c>
      <c r="BQ31" s="69">
        <v>5.4477704602625163</v>
      </c>
      <c r="BR31" s="69">
        <v>4.5246821908239578</v>
      </c>
      <c r="BS31" s="69">
        <v>5.5737577160346188</v>
      </c>
      <c r="BT31" s="69">
        <v>5.874664250939694</v>
      </c>
      <c r="BU31" s="69"/>
      <c r="BV31" s="69">
        <f t="shared" si="44"/>
        <v>1.3499820601157362</v>
      </c>
      <c r="BW31" s="69">
        <f>'RD T1'!E233</f>
        <v>3.1712583911601779</v>
      </c>
      <c r="BX31" s="69">
        <f t="shared" si="45"/>
        <v>4.5212404512759141</v>
      </c>
      <c r="BZ31" t="str">
        <f t="shared" si="46"/>
        <v>82 Transport and mobile machine drivers and operatives</v>
      </c>
      <c r="CA31" s="69">
        <v>4.114311949254331</v>
      </c>
      <c r="CB31" s="69">
        <v>4.1652107345597313</v>
      </c>
      <c r="CC31" s="69">
        <v>3.7249840473512901</v>
      </c>
      <c r="CD31" s="69">
        <v>3.4034710070691903</v>
      </c>
      <c r="CE31" s="69">
        <v>2.5660311890324543</v>
      </c>
      <c r="CF31" s="69"/>
      <c r="CG31" s="69">
        <f t="shared" si="47"/>
        <v>-1.1589528583188358</v>
      </c>
      <c r="CH31" s="69">
        <f>'RD T1'!E262</f>
        <v>1.4664941066516974</v>
      </c>
      <c r="CI31" s="69">
        <f t="shared" si="48"/>
        <v>0.30754124833286167</v>
      </c>
      <c r="CK31" t="str">
        <f t="shared" si="49"/>
        <v>82 Transport and mobile machine drivers and operatives</v>
      </c>
      <c r="CL31" s="69">
        <v>2.532233394895179</v>
      </c>
      <c r="CM31" s="69">
        <v>2.7287819989282776</v>
      </c>
      <c r="CN31" s="69">
        <v>2.4669024690152201</v>
      </c>
      <c r="CO31" s="69">
        <v>1.4892338125999427</v>
      </c>
      <c r="CP31" s="69">
        <v>0.59923451116944404</v>
      </c>
      <c r="CQ31" s="69"/>
      <c r="CR31" s="69">
        <f t="shared" si="50"/>
        <v>-1.867667957845776</v>
      </c>
      <c r="CS31" s="69">
        <f>'RD T1'!E291</f>
        <v>0.5225529326993309</v>
      </c>
      <c r="CT31" s="69">
        <f t="shared" si="51"/>
        <v>-1.3451150251464452</v>
      </c>
    </row>
    <row r="32" spans="1:98" x14ac:dyDescent="0.2">
      <c r="A32" s="10" t="str">
        <f>name!D28</f>
        <v>91 Elementary trades and related occupations</v>
      </c>
      <c r="B32" s="69">
        <v>2.398538984840051E-4</v>
      </c>
      <c r="C32" s="69">
        <v>2.4423023805683256E-4</v>
      </c>
      <c r="D32" s="69">
        <v>1.8997203546443101E-4</v>
      </c>
      <c r="E32" s="69">
        <v>1.0603206191251368E-3</v>
      </c>
      <c r="F32" s="69">
        <v>2.8597037884598889E-3</v>
      </c>
      <c r="G32" s="11"/>
      <c r="H32" s="69">
        <f t="shared" si="26"/>
        <v>2.6697317529954579E-3</v>
      </c>
      <c r="I32" s="69">
        <f>'RD T1'!E60</f>
        <v>1.0526925065865401E-3</v>
      </c>
      <c r="J32" s="69">
        <f t="shared" si="27"/>
        <v>3.722424259581998E-3</v>
      </c>
      <c r="L32" t="str">
        <f t="shared" si="28"/>
        <v>91 Elementary trades and related occupations</v>
      </c>
      <c r="M32" s="69">
        <v>6.869987487856101E-2</v>
      </c>
      <c r="N32" s="69">
        <v>8.6082227804046937E-2</v>
      </c>
      <c r="O32" s="69">
        <v>5.6195602377305594E-2</v>
      </c>
      <c r="P32" s="69">
        <v>0.15175637785723067</v>
      </c>
      <c r="Q32" s="69">
        <v>0.37292107783268802</v>
      </c>
      <c r="R32" s="11"/>
      <c r="S32" s="69">
        <f t="shared" si="29"/>
        <v>0.31672547545538243</v>
      </c>
      <c r="T32" s="69">
        <f>'RD T1'!E89</f>
        <v>0.12759218955579307</v>
      </c>
      <c r="U32" s="69">
        <f t="shared" si="30"/>
        <v>0.44431766501117553</v>
      </c>
      <c r="W32" t="str">
        <f t="shared" si="31"/>
        <v>91 Elementary trades and related occupations</v>
      </c>
      <c r="X32" s="69">
        <v>0.25146131058889165</v>
      </c>
      <c r="Y32" s="69">
        <v>0.20748182627248143</v>
      </c>
      <c r="Z32" s="69">
        <v>0.18389707576271122</v>
      </c>
      <c r="AA32" s="69">
        <v>0.55200340269608517</v>
      </c>
      <c r="AB32" s="69">
        <v>0.89205970434620674</v>
      </c>
      <c r="AC32" s="69"/>
      <c r="AD32" s="69">
        <f t="shared" si="32"/>
        <v>0.70816262858349555</v>
      </c>
      <c r="AE32" s="69">
        <f>'RD T1'!E118</f>
        <v>0.45648845282706818</v>
      </c>
      <c r="AF32" s="69">
        <f t="shared" si="33"/>
        <v>1.1646510814105637</v>
      </c>
      <c r="AH32" t="str">
        <f t="shared" si="34"/>
        <v>91 Elementary trades and related occupations</v>
      </c>
      <c r="AI32" s="69">
        <v>0.17861744316690534</v>
      </c>
      <c r="AJ32" s="69">
        <v>0.15022402610118366</v>
      </c>
      <c r="AK32" s="69">
        <v>0.12738827547573459</v>
      </c>
      <c r="AL32" s="69">
        <v>0.34586258718084911</v>
      </c>
      <c r="AM32" s="69">
        <v>0.53762162749041442</v>
      </c>
      <c r="AN32" s="69"/>
      <c r="AO32" s="69">
        <f t="shared" si="35"/>
        <v>0.41023335201467981</v>
      </c>
      <c r="AP32" s="69">
        <f>'RD T1'!E147</f>
        <v>0.27976286934417277</v>
      </c>
      <c r="AQ32" s="69">
        <f t="shared" si="36"/>
        <v>0.68999622135885263</v>
      </c>
      <c r="AS32" t="str">
        <f t="shared" si="37"/>
        <v>91 Elementary trades and related occupations</v>
      </c>
      <c r="AT32" s="69">
        <v>0.20732889933246385</v>
      </c>
      <c r="AU32" s="69">
        <v>0.17891851995550531</v>
      </c>
      <c r="AV32" s="69">
        <v>0.16414585993989395</v>
      </c>
      <c r="AW32" s="69">
        <v>0.43887159837160888</v>
      </c>
      <c r="AX32" s="69">
        <v>0.65756238546443313</v>
      </c>
      <c r="AY32" s="69"/>
      <c r="AZ32" s="69">
        <f t="shared" si="38"/>
        <v>0.49341652552453918</v>
      </c>
      <c r="BA32" s="69">
        <f>'RD T1'!E176</f>
        <v>0.31364344062188848</v>
      </c>
      <c r="BB32" s="69">
        <f t="shared" si="39"/>
        <v>0.80705996614642772</v>
      </c>
      <c r="BD32" t="str">
        <f t="shared" si="40"/>
        <v>91 Elementary trades and related occupations</v>
      </c>
      <c r="BE32" s="69">
        <v>0.93255457114931806</v>
      </c>
      <c r="BF32" s="69">
        <v>0.94990743178943671</v>
      </c>
      <c r="BG32" s="69">
        <v>0.78384795927182171</v>
      </c>
      <c r="BH32" s="69">
        <v>1.4887641178850477</v>
      </c>
      <c r="BI32" s="69">
        <v>1.9852467815042305</v>
      </c>
      <c r="BJ32" s="69"/>
      <c r="BK32" s="69">
        <f t="shared" si="41"/>
        <v>1.2013988222324088</v>
      </c>
      <c r="BL32" s="69">
        <f>'RD T1'!E205</f>
        <v>0.68285765995368686</v>
      </c>
      <c r="BM32" s="69">
        <f t="shared" si="42"/>
        <v>1.8842564821860956</v>
      </c>
      <c r="BO32" t="str">
        <f t="shared" si="43"/>
        <v>91 Elementary trades and related occupations</v>
      </c>
      <c r="BP32" s="69">
        <v>1.7034055506306545</v>
      </c>
      <c r="BQ32" s="69">
        <v>1.6428256060050055</v>
      </c>
      <c r="BR32" s="69">
        <v>1.3510014586408579</v>
      </c>
      <c r="BS32" s="69">
        <v>2.5823791725000809</v>
      </c>
      <c r="BT32" s="69">
        <v>2.9639660756311015</v>
      </c>
      <c r="BU32" s="69"/>
      <c r="BV32" s="69">
        <f t="shared" si="44"/>
        <v>1.6129646169902436</v>
      </c>
      <c r="BW32" s="69">
        <f>'RD T1'!E234</f>
        <v>1.1024366426236329</v>
      </c>
      <c r="BX32" s="69">
        <f t="shared" si="45"/>
        <v>2.7154012596138766</v>
      </c>
      <c r="BZ32" t="str">
        <f t="shared" si="46"/>
        <v>91 Elementary trades and related occupations</v>
      </c>
      <c r="CA32" s="69">
        <v>2.2331345911497098</v>
      </c>
      <c r="CB32" s="69">
        <v>2.0093629188865507</v>
      </c>
      <c r="CC32" s="69">
        <v>1.7146088408408489</v>
      </c>
      <c r="CD32" s="69">
        <v>2.7078071112450464</v>
      </c>
      <c r="CE32" s="69">
        <v>2.2794884613473538</v>
      </c>
      <c r="CF32" s="69"/>
      <c r="CG32" s="69">
        <f t="shared" si="47"/>
        <v>0.56487962050650498</v>
      </c>
      <c r="CH32" s="69">
        <f>'RD T1'!E263</f>
        <v>1.0878167534880205</v>
      </c>
      <c r="CI32" s="69">
        <f t="shared" si="48"/>
        <v>1.6526963739945255</v>
      </c>
      <c r="CK32" t="str">
        <f t="shared" si="49"/>
        <v>91 Elementary trades and related occupations</v>
      </c>
      <c r="CL32" s="69">
        <v>1.7137656482243464</v>
      </c>
      <c r="CM32" s="69">
        <v>1.3320218568936739</v>
      </c>
      <c r="CN32" s="69">
        <v>1.2601410537604658</v>
      </c>
      <c r="CO32" s="69">
        <v>1.5522986282741529</v>
      </c>
      <c r="CP32" s="69">
        <v>1.1915666711468624</v>
      </c>
      <c r="CQ32" s="69"/>
      <c r="CR32" s="69">
        <f t="shared" si="50"/>
        <v>-6.857438261360338E-2</v>
      </c>
      <c r="CS32" s="69">
        <f>'RD T1'!E292</f>
        <v>0.50832486555290324</v>
      </c>
      <c r="CT32" s="69">
        <f t="shared" si="51"/>
        <v>0.43975048293929986</v>
      </c>
    </row>
    <row r="33" spans="1:98" x14ac:dyDescent="0.2">
      <c r="A33" s="10" t="str">
        <f>name!D29</f>
        <v>92 Elementary administration and service occupations</v>
      </c>
      <c r="B33" s="69">
        <v>1.5959307985602741E-2</v>
      </c>
      <c r="C33" s="69">
        <v>2.3096618553934897E-2</v>
      </c>
      <c r="D33" s="69">
        <v>2.0069522312963013E-2</v>
      </c>
      <c r="E33" s="69">
        <v>2.6182345554933806E-2</v>
      </c>
      <c r="F33" s="69">
        <v>4.1917044145023334E-2</v>
      </c>
      <c r="G33" s="11"/>
      <c r="H33" s="69">
        <f t="shared" ref="H33" si="52">F33-D33</f>
        <v>2.1847521832060322E-2</v>
      </c>
      <c r="I33" s="69">
        <f>'RD T1'!E61</f>
        <v>1.589011106979386E-2</v>
      </c>
      <c r="J33" s="69">
        <f t="shared" ref="J33" si="53">SUM(H33:I33)</f>
        <v>3.7737632901854182E-2</v>
      </c>
      <c r="L33" t="str">
        <f t="shared" ref="L33" si="54">A33</f>
        <v>92 Elementary administration and service occupations</v>
      </c>
      <c r="M33" s="69">
        <v>0.38478047520204239</v>
      </c>
      <c r="N33" s="69">
        <v>0.56789619012146175</v>
      </c>
      <c r="O33" s="69">
        <v>0.53783301798051086</v>
      </c>
      <c r="P33" s="69">
        <v>0.73388756793898025</v>
      </c>
      <c r="Q33" s="69">
        <v>1.3778156427378354</v>
      </c>
      <c r="R33" s="11"/>
      <c r="S33" s="69">
        <f t="shared" ref="S33" si="55">Q33-O33</f>
        <v>0.83998262475732455</v>
      </c>
      <c r="T33" s="69">
        <f>'RD T1'!E90</f>
        <v>0.49764415545421264</v>
      </c>
      <c r="U33" s="69">
        <f t="shared" ref="U33" si="56">SUM(S33:T33)</f>
        <v>1.3376267802115371</v>
      </c>
      <c r="W33" t="str">
        <f t="shared" ref="W33" si="57">A33</f>
        <v>92 Elementary administration and service occupations</v>
      </c>
      <c r="X33" s="69">
        <v>1.6757188372286806</v>
      </c>
      <c r="Y33" s="69">
        <v>1.7580750440337747</v>
      </c>
      <c r="Z33" s="69">
        <v>1.9418102563075827</v>
      </c>
      <c r="AA33" s="69">
        <v>2.122562259043721</v>
      </c>
      <c r="AB33" s="69">
        <v>2.6719827775405154</v>
      </c>
      <c r="AC33" s="69"/>
      <c r="AD33" s="69">
        <f t="shared" ref="AD33" si="58">AB33-Z33</f>
        <v>0.73017252123293264</v>
      </c>
      <c r="AE33" s="69">
        <f>'RD T1'!E119</f>
        <v>1.4918163909020232</v>
      </c>
      <c r="AF33" s="69">
        <f t="shared" ref="AF33" si="59">SUM(AD33:AE33)</f>
        <v>2.2219889121349556</v>
      </c>
      <c r="AH33" t="str">
        <f t="shared" ref="AH33" si="60">L33</f>
        <v>92 Elementary administration and service occupations</v>
      </c>
      <c r="AI33" s="69">
        <v>0.78321562371411424</v>
      </c>
      <c r="AJ33" s="69">
        <v>0.8281500876624821</v>
      </c>
      <c r="AK33" s="69">
        <v>0.91037909382107096</v>
      </c>
      <c r="AL33" s="69">
        <v>0.97494037299155378</v>
      </c>
      <c r="AM33" s="69">
        <v>1.3022700215228491</v>
      </c>
      <c r="AN33" s="69"/>
      <c r="AO33" s="69">
        <f t="shared" ref="AO33" si="61">AM33-AK33</f>
        <v>0.39189092770177814</v>
      </c>
      <c r="AP33" s="69">
        <f>'RD T1'!E148</f>
        <v>0.6500153291369356</v>
      </c>
      <c r="AQ33" s="69">
        <f t="shared" ref="AQ33" si="62">SUM(AO33:AP33)</f>
        <v>1.0419062568387139</v>
      </c>
      <c r="AS33" t="str">
        <f t="shared" ref="AS33" si="63">W33</f>
        <v>92 Elementary administration and service occupations</v>
      </c>
      <c r="AT33" s="69">
        <v>0.78394094391161917</v>
      </c>
      <c r="AU33" s="69">
        <v>0.78036208697302423</v>
      </c>
      <c r="AV33" s="69">
        <v>0.86351435714851554</v>
      </c>
      <c r="AW33" s="69">
        <v>0.90915071980001883</v>
      </c>
      <c r="AX33" s="69">
        <v>1.1917922613093197</v>
      </c>
      <c r="AY33" s="69"/>
      <c r="AZ33" s="69">
        <f t="shared" ref="AZ33" si="64">AX33-AV33</f>
        <v>0.32827790416080416</v>
      </c>
      <c r="BA33" s="69">
        <f>'RD T1'!E177</f>
        <v>0.61388093493913265</v>
      </c>
      <c r="BB33" s="69">
        <f t="shared" ref="BB33" si="65">SUM(AZ33:BA33)</f>
        <v>0.94215883909993681</v>
      </c>
      <c r="BD33" t="str">
        <f t="shared" ref="BD33" si="66">AH33</f>
        <v>92 Elementary administration and service occupations</v>
      </c>
      <c r="BE33" s="69">
        <v>4.6676478361978031</v>
      </c>
      <c r="BF33" s="69">
        <v>4.7985354831078872</v>
      </c>
      <c r="BG33" s="69">
        <v>4.414954246763422</v>
      </c>
      <c r="BH33" s="69">
        <v>4.0219642817507628</v>
      </c>
      <c r="BI33" s="69">
        <v>3.6220617688867147</v>
      </c>
      <c r="BJ33" s="69"/>
      <c r="BK33" s="69">
        <f t="shared" ref="BK33" si="67">BI33-BG33</f>
        <v>-0.79289247787670725</v>
      </c>
      <c r="BL33" s="69">
        <f>'RD T1'!E206</f>
        <v>1.8861131074838449</v>
      </c>
      <c r="BM33" s="69">
        <f t="shared" ref="BM33" si="68">SUM(BK33:BL33)</f>
        <v>1.0932206296071376</v>
      </c>
      <c r="BO33" t="str">
        <f t="shared" ref="BO33" si="69">AS33</f>
        <v>92 Elementary administration and service occupations</v>
      </c>
      <c r="BP33" s="69">
        <v>8.2613404594618824</v>
      </c>
      <c r="BQ33" s="69">
        <v>9.1616789120377469</v>
      </c>
      <c r="BR33" s="69">
        <v>7.5244481274695953</v>
      </c>
      <c r="BS33" s="69">
        <v>7.6802603182860487</v>
      </c>
      <c r="BT33" s="69">
        <v>6.9159478055800969</v>
      </c>
      <c r="BU33" s="69"/>
      <c r="BV33" s="69">
        <f t="shared" ref="BV33" si="70">BT33-BR33</f>
        <v>-0.60850032188949843</v>
      </c>
      <c r="BW33" s="69">
        <f>'RD T1'!E235</f>
        <v>3.7362435402542369</v>
      </c>
      <c r="BX33" s="69">
        <f t="shared" ref="BX33" si="71">SUM(BV33:BW33)</f>
        <v>3.1277432183647385</v>
      </c>
      <c r="BZ33" t="str">
        <f t="shared" ref="BZ33" si="72">BD33</f>
        <v>92 Elementary administration and service occupations</v>
      </c>
      <c r="CA33" s="69">
        <v>7.1894795858041007</v>
      </c>
      <c r="CB33" s="69">
        <v>7.1812534619888826</v>
      </c>
      <c r="CC33" s="69">
        <v>6.177773508579766</v>
      </c>
      <c r="CD33" s="69">
        <v>5.1068602903338993</v>
      </c>
      <c r="CE33" s="69">
        <v>3.2394135315135588</v>
      </c>
      <c r="CF33" s="69"/>
      <c r="CG33" s="69">
        <f t="shared" ref="CG33" si="73">CE33-CC33</f>
        <v>-2.9383599770662072</v>
      </c>
      <c r="CH33" s="69">
        <f>'RD T1'!E264</f>
        <v>1.8810070669421892</v>
      </c>
      <c r="CI33" s="69">
        <f t="shared" ref="CI33" si="74">SUM(CG33:CH33)</f>
        <v>-1.057352910124018</v>
      </c>
      <c r="CK33" t="str">
        <f t="shared" ref="CK33" si="75">BO33</f>
        <v>92 Elementary administration and service occupations</v>
      </c>
      <c r="CL33" s="69">
        <v>5.3652454524365902</v>
      </c>
      <c r="CM33" s="69">
        <v>3.8058022477159579</v>
      </c>
      <c r="CN33" s="69">
        <v>3.6942299168964237</v>
      </c>
      <c r="CO33" s="69">
        <v>1.9369902998770068</v>
      </c>
      <c r="CP33" s="69">
        <v>1.0059425698896509</v>
      </c>
      <c r="CQ33" s="69"/>
      <c r="CR33" s="69">
        <f t="shared" ref="CR33" si="76">CP33-CN33</f>
        <v>-2.6882873470067725</v>
      </c>
      <c r="CS33" s="69">
        <f>'RD T1'!E293</f>
        <v>0.53324676089625933</v>
      </c>
      <c r="CT33" s="69">
        <f t="shared" ref="CT33" si="77">SUM(CR33:CS33)</f>
        <v>-2.1550405861105131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3.3511464663107642</v>
      </c>
      <c r="C35" s="67">
        <f t="shared" ref="C35:F35" si="78">SUM(C8:C33)</f>
        <v>4.8081694463155831</v>
      </c>
      <c r="D35" s="67">
        <f t="shared" si="78"/>
        <v>4.6744734271693034</v>
      </c>
      <c r="E35" s="67">
        <f t="shared" si="78"/>
        <v>6.0625177061639448</v>
      </c>
      <c r="F35" s="67">
        <f t="shared" si="78"/>
        <v>8.9219802454105714</v>
      </c>
      <c r="G35" s="11"/>
      <c r="H35" s="67">
        <f>F35-D35</f>
        <v>4.2475068182412681</v>
      </c>
      <c r="I35" s="67">
        <f>SUM(I8:I33)</f>
        <v>3.1757830678770955</v>
      </c>
      <c r="J35" s="67">
        <f>SUM(H35:I35)</f>
        <v>7.4232898861183632</v>
      </c>
      <c r="L35" s="24" t="str">
        <f>A35</f>
        <v>All occupations</v>
      </c>
      <c r="M35" s="67">
        <f>SUM(M8:M33)</f>
        <v>22.170812200385335</v>
      </c>
      <c r="N35" s="67">
        <f t="shared" ref="N35:Q35" si="79">SUM(N8:N33)</f>
        <v>32.123553207803326</v>
      </c>
      <c r="O35" s="67">
        <f t="shared" si="79"/>
        <v>31.968739394447258</v>
      </c>
      <c r="P35" s="67">
        <f t="shared" si="79"/>
        <v>40.743660833433353</v>
      </c>
      <c r="Q35" s="67">
        <f t="shared" si="79"/>
        <v>59.87465696469517</v>
      </c>
      <c r="R35" s="11"/>
      <c r="S35" s="67">
        <f t="shared" si="29"/>
        <v>27.905917570247912</v>
      </c>
      <c r="T35" s="67">
        <f>SUM(T8:T33)</f>
        <v>22.429830453170442</v>
      </c>
      <c r="U35" s="67">
        <f>SUM(S35:T35)</f>
        <v>50.335748023418354</v>
      </c>
      <c r="W35" s="24" t="str">
        <f>A35</f>
        <v>All occupations</v>
      </c>
      <c r="X35" s="67">
        <f>SUM(X8:X33)</f>
        <v>54.677895720284369</v>
      </c>
      <c r="Y35" s="67">
        <f t="shared" ref="Y35:AB35" si="80">SUM(Y8:Y33)</f>
        <v>55.708586929673679</v>
      </c>
      <c r="Z35" s="67">
        <f t="shared" si="80"/>
        <v>61.770101774292172</v>
      </c>
      <c r="AA35" s="67">
        <f t="shared" si="80"/>
        <v>66.695634267723989</v>
      </c>
      <c r="AB35" s="67">
        <f t="shared" si="80"/>
        <v>77.214840109776432</v>
      </c>
      <c r="AC35" s="69"/>
      <c r="AD35" s="67">
        <f t="shared" ref="AD35" si="81">AB35-Z35</f>
        <v>15.44473833548426</v>
      </c>
      <c r="AE35" s="67">
        <f>SUM(AE8:AE33)</f>
        <v>38.728101879581331</v>
      </c>
      <c r="AF35" s="67">
        <f>SUM(AD35:AE35)</f>
        <v>54.172840215065591</v>
      </c>
      <c r="AH35" s="24" t="str">
        <f>L35</f>
        <v>All occupations</v>
      </c>
      <c r="AI35" s="67">
        <f>SUM(AI8:AI33)</f>
        <v>18.128360515240832</v>
      </c>
      <c r="AJ35" s="67">
        <f t="shared" ref="AJ35:AM35" si="82">SUM(AJ8:AJ33)</f>
        <v>16.738443859487223</v>
      </c>
      <c r="AK35" s="67">
        <f t="shared" si="82"/>
        <v>18.625928651136636</v>
      </c>
      <c r="AL35" s="67">
        <f t="shared" si="82"/>
        <v>18.296964585173818</v>
      </c>
      <c r="AM35" s="67">
        <f t="shared" si="82"/>
        <v>20.020208417661053</v>
      </c>
      <c r="AN35" s="69"/>
      <c r="AO35" s="67">
        <f t="shared" ref="AO35" si="83">AM35-AK35</f>
        <v>1.3942797665244164</v>
      </c>
      <c r="AP35" s="67">
        <f>SUM(AP8:AP33)</f>
        <v>10.179187036422261</v>
      </c>
      <c r="AQ35" s="67">
        <f>SUM(AO35:AP35)</f>
        <v>11.573466802946678</v>
      </c>
      <c r="AS35" s="24" t="str">
        <f>W35</f>
        <v>All occupations</v>
      </c>
      <c r="AT35" s="67">
        <f>SUM(AT8:AT33)</f>
        <v>16.971691517551577</v>
      </c>
      <c r="AU35" s="67">
        <f t="shared" ref="AU35:AX35" si="84">SUM(AU8:AU33)</f>
        <v>16.507597201553512</v>
      </c>
      <c r="AV35" s="67">
        <f t="shared" si="84"/>
        <v>17.949196238436357</v>
      </c>
      <c r="AW35" s="67">
        <f t="shared" si="84"/>
        <v>18.820923114419209</v>
      </c>
      <c r="AX35" s="67">
        <f t="shared" si="84"/>
        <v>21.600332788004831</v>
      </c>
      <c r="AY35" s="69"/>
      <c r="AZ35" s="67">
        <f t="shared" ref="AZ35" si="85">AX35-AV35</f>
        <v>3.6511365495684736</v>
      </c>
      <c r="BA35" s="67">
        <f>SUM(BA8:BA33)</f>
        <v>10.181539003496914</v>
      </c>
      <c r="BB35" s="67">
        <f>SUM(AZ35:BA35)</f>
        <v>13.832675553065387</v>
      </c>
      <c r="BD35" s="24" t="str">
        <f>AH35</f>
        <v>All occupations</v>
      </c>
      <c r="BE35" s="67">
        <f>SUM(BE8:BE33)</f>
        <v>64.350771950921143</v>
      </c>
      <c r="BF35" s="67">
        <f t="shared" ref="BF35:BI35" si="86">SUM(BF8:BF33)</f>
        <v>71.437453962357111</v>
      </c>
      <c r="BG35" s="67">
        <f t="shared" si="86"/>
        <v>67.960814485702556</v>
      </c>
      <c r="BH35" s="67">
        <f t="shared" si="86"/>
        <v>71.620556491767545</v>
      </c>
      <c r="BI35" s="67">
        <f t="shared" si="86"/>
        <v>72.466849360764826</v>
      </c>
      <c r="BJ35" s="69"/>
      <c r="BK35" s="67">
        <f t="shared" ref="BK35" si="87">BI35-BG35</f>
        <v>4.5060348750622694</v>
      </c>
      <c r="BL35" s="67">
        <f>SUM(BL8:BL33)</f>
        <v>32.005387242854894</v>
      </c>
      <c r="BM35" s="67">
        <f>SUM(BK35:BL35)</f>
        <v>36.511422117917164</v>
      </c>
      <c r="BO35" s="24" t="str">
        <f>AS35</f>
        <v>All occupations</v>
      </c>
      <c r="BP35" s="67">
        <f>SUM(BP8:BP33)</f>
        <v>71.324874325339167</v>
      </c>
      <c r="BQ35" s="67">
        <f t="shared" ref="BQ35:BT35" si="88">SUM(BQ8:BQ33)</f>
        <v>75.275005536123729</v>
      </c>
      <c r="BR35" s="67">
        <f t="shared" si="88"/>
        <v>64.964907788666679</v>
      </c>
      <c r="BS35" s="67">
        <f t="shared" si="88"/>
        <v>69.332909727400235</v>
      </c>
      <c r="BT35" s="67">
        <f t="shared" si="88"/>
        <v>61.25430297335884</v>
      </c>
      <c r="BU35" s="69"/>
      <c r="BV35" s="67">
        <f t="shared" ref="BV35" si="89">BT35-BR35</f>
        <v>-3.710604815307839</v>
      </c>
      <c r="BW35" s="67">
        <f>SUM(BW8:BW33)</f>
        <v>31.318441531841149</v>
      </c>
      <c r="BX35" s="67">
        <f>SUM(BV35:BW35)</f>
        <v>27.60783671653331</v>
      </c>
      <c r="BZ35" s="24" t="str">
        <f>BD35</f>
        <v>All occupations</v>
      </c>
      <c r="CA35" s="67">
        <f>SUM(CA8:CA33)</f>
        <v>46.335130317794558</v>
      </c>
      <c r="CB35" s="67">
        <f t="shared" ref="CB35:CE35" si="90">SUM(CB8:CB33)</f>
        <v>43.183862060213563</v>
      </c>
      <c r="CC35" s="67">
        <f t="shared" si="90"/>
        <v>39.295146846752147</v>
      </c>
      <c r="CD35" s="67">
        <f t="shared" si="90"/>
        <v>34.435310318223685</v>
      </c>
      <c r="CE35" s="67">
        <f t="shared" si="90"/>
        <v>21.524529335061882</v>
      </c>
      <c r="CF35" s="69"/>
      <c r="CG35" s="67">
        <f t="shared" ref="CG35" si="91">CE35-CC35</f>
        <v>-17.770617511690265</v>
      </c>
      <c r="CH35" s="67">
        <f>SUM(CH8:CH33)</f>
        <v>12.369205490466916</v>
      </c>
      <c r="CI35" s="67">
        <f>SUM(CG35:CH35)</f>
        <v>-5.401412021223349</v>
      </c>
      <c r="CK35" s="24" t="str">
        <f>BO35</f>
        <v>All occupations</v>
      </c>
      <c r="CL35" s="67">
        <f>SUM(CL8:CL33)</f>
        <v>25.652316986172316</v>
      </c>
      <c r="CM35" s="67">
        <f t="shared" ref="CM35:CP35" si="92">SUM(CM8:CM33)</f>
        <v>21.400327796472133</v>
      </c>
      <c r="CN35" s="67">
        <f t="shared" si="92"/>
        <v>20.918691393396806</v>
      </c>
      <c r="CO35" s="67">
        <f t="shared" si="92"/>
        <v>13.334522955694252</v>
      </c>
      <c r="CP35" s="67">
        <f t="shared" si="92"/>
        <v>8.192299805266213</v>
      </c>
      <c r="CQ35" s="69"/>
      <c r="CR35" s="67">
        <f t="shared" ref="CR35" si="93">CP35-CN35</f>
        <v>-12.726391588130593</v>
      </c>
      <c r="CS35" s="67">
        <f>SUM(CS8:CS33)</f>
        <v>4.177226861434594</v>
      </c>
      <c r="CT35" s="67">
        <f>SUM(CR35:CS35)</f>
        <v>-8.5491647266959987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Stoke-on-Trent and Staffordshire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Stoke-on-Trent and Staffordshire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Stoke-on-Trent and Staffordshire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Stoke-on-Trent and Staffordshire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Stoke-on-Trent and Staffordshire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Stoke-on-Trent and Staffordshire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Stoke-on-Trent and Staffordshire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Stoke-on-Trent and Staffordshire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Stoke-on-Trent and Staffordshire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6.1431506587452738</v>
      </c>
      <c r="C45" s="18">
        <f t="shared" si="104"/>
        <v>6.0716308636947023</v>
      </c>
      <c r="D45" s="18">
        <f t="shared" si="104"/>
        <v>5.8194671205255188</v>
      </c>
      <c r="E45" s="18">
        <f t="shared" si="104"/>
        <v>5.2981253326203754</v>
      </c>
      <c r="F45" s="18">
        <f t="shared" si="104"/>
        <v>5.6274498034654545</v>
      </c>
      <c r="H45" s="68">
        <f t="shared" ref="H45:H70" si="105">IF(D8&gt;0,(H8/D8)*100,0)</f>
        <v>84.56824089431008</v>
      </c>
      <c r="I45" s="69">
        <f t="shared" ref="I45:I70" si="106">IF(D8&gt;0,I8/D8*100,0)</f>
        <v>70.152963351605422</v>
      </c>
      <c r="J45" s="69">
        <f t="shared" ref="J45:J70" si="107">IF(D8&gt;0,(J8/D8)*100,0)</f>
        <v>154.72120424591552</v>
      </c>
      <c r="L45" t="str">
        <f>A45</f>
        <v>11 Corporate managers and directors</v>
      </c>
      <c r="M45" s="18">
        <f t="shared" ref="M45:Q54" si="108">M8/M$35*100</f>
        <v>7.651916728394534</v>
      </c>
      <c r="N45" s="18">
        <f t="shared" si="108"/>
        <v>8.2147848995735302</v>
      </c>
      <c r="O45" s="18">
        <f t="shared" si="108"/>
        <v>7.983244262888908</v>
      </c>
      <c r="P45" s="18">
        <f t="shared" si="108"/>
        <v>7.1170926448025122</v>
      </c>
      <c r="Q45" s="18">
        <f t="shared" si="108"/>
        <v>7.241638595585183</v>
      </c>
      <c r="S45" s="68">
        <f t="shared" ref="S45:S70" si="109">IF(O8&gt;0,(S8/O8)*100,0)</f>
        <v>69.89279307971195</v>
      </c>
      <c r="T45" s="69">
        <f t="shared" ref="T45:T70" si="110">IF(O8&gt;0,T8/O8*100,0)</f>
        <v>66.721984284608567</v>
      </c>
      <c r="U45" s="69">
        <f t="shared" ref="U45:U70" si="111">IF(O8&gt;0,(U8/O8)*100,0)</f>
        <v>136.61477736432053</v>
      </c>
      <c r="W45" t="str">
        <f>A45</f>
        <v>11 Corporate managers and directors</v>
      </c>
      <c r="X45" s="18">
        <f t="shared" ref="X45:AB54" si="112">X8/X$35*100</f>
        <v>9.2108914166024736</v>
      </c>
      <c r="Y45" s="18">
        <f t="shared" si="112"/>
        <v>9.9320974332793259</v>
      </c>
      <c r="Z45" s="18">
        <f t="shared" si="112"/>
        <v>9.6411018262206625</v>
      </c>
      <c r="AA45" s="18">
        <f t="shared" si="112"/>
        <v>8.3811175011139127</v>
      </c>
      <c r="AB45" s="18">
        <f t="shared" si="112"/>
        <v>8.2626924127979944</v>
      </c>
      <c r="AD45" s="68">
        <f t="shared" ref="AD45:AD70" si="113">IF(Z8&gt;0,(AD8/Z8)*100,0)</f>
        <v>7.1315468935487347</v>
      </c>
      <c r="AE45" s="69">
        <f t="shared" ref="AE45:AE70" si="114">IF(Z8&gt;0,AE8/Z8*100,0)</f>
        <v>57.465386792912</v>
      </c>
      <c r="AF45" s="69">
        <f t="shared" ref="AF45:AF70" si="115">IF(Z8&gt;0,(AF8/Z8)*100,0)</f>
        <v>64.59693368646073</v>
      </c>
      <c r="AH45" t="str">
        <f>L45</f>
        <v>11 Corporate managers and directors</v>
      </c>
      <c r="AI45" s="18">
        <f t="shared" ref="AI45:AM54" si="116">AI8/AI$35*100</f>
        <v>5.7945363736050464</v>
      </c>
      <c r="AJ45" s="18">
        <f t="shared" si="116"/>
        <v>6.6417805343335248</v>
      </c>
      <c r="AK45" s="18">
        <f t="shared" si="116"/>
        <v>6.6487221436241972</v>
      </c>
      <c r="AL45" s="18">
        <f t="shared" si="116"/>
        <v>6.0309954182738146</v>
      </c>
      <c r="AM45" s="18">
        <f t="shared" si="116"/>
        <v>5.9833576914455193</v>
      </c>
      <c r="AO45" s="68">
        <f t="shared" ref="AO45:AO70" si="117">IF(AK8&gt;0,(AO8/AK8)*100,0)</f>
        <v>-3.2708343395706629</v>
      </c>
      <c r="AP45" s="69">
        <f t="shared" ref="AP45:AP70" si="118">IF(AK8&gt;0,AP8/AK8*100,0)</f>
        <v>49.926391495172538</v>
      </c>
      <c r="AQ45" s="69">
        <f t="shared" ref="AQ45:AQ70" si="119">IF(AK8&gt;0,(AQ8/AK8)*100,0)</f>
        <v>46.655557155601876</v>
      </c>
      <c r="AS45" t="str">
        <f>W45</f>
        <v>11 Corporate managers and directors</v>
      </c>
      <c r="AT45" s="18">
        <f t="shared" ref="AT45:AX54" si="120">AT8/AT$35*100</f>
        <v>8.8764774095540044</v>
      </c>
      <c r="AU45" s="18">
        <f t="shared" si="120"/>
        <v>9.4900305840053036</v>
      </c>
      <c r="AV45" s="18">
        <f t="shared" si="120"/>
        <v>9.3027756509262858</v>
      </c>
      <c r="AW45" s="18">
        <f t="shared" si="120"/>
        <v>7.6622585466698467</v>
      </c>
      <c r="AX45" s="18">
        <f t="shared" si="120"/>
        <v>7.113405406667872</v>
      </c>
      <c r="AZ45" s="68">
        <f t="shared" ref="AZ45:AZ70" si="121">IF(AV8&gt;0,(AZ8/AV8)*100,0)</f>
        <v>-7.9803769925172112</v>
      </c>
      <c r="BA45" s="69">
        <f t="shared" ref="BA45:BA70" si="122">IF(AV8&gt;0,BA8/AV8*100,0)</f>
        <v>48.073071469598119</v>
      </c>
      <c r="BB45" s="69">
        <f t="shared" ref="BB45:BB70" si="123">IF(AV8&gt;0,(BB8/AV8)*100,0)</f>
        <v>40.092694477080911</v>
      </c>
      <c r="BD45" t="str">
        <f>AH45</f>
        <v>11 Corporate managers and directors</v>
      </c>
      <c r="BE45" s="18">
        <f t="shared" ref="BE45:BI54" si="124">BE8/BE$35*100</f>
        <v>5.0776113120627029</v>
      </c>
      <c r="BF45" s="18">
        <f t="shared" si="124"/>
        <v>5.7026818499753356</v>
      </c>
      <c r="BG45" s="18">
        <f t="shared" si="124"/>
        <v>6.1287991749408466</v>
      </c>
      <c r="BH45" s="18">
        <f t="shared" si="124"/>
        <v>5.2105484630657388</v>
      </c>
      <c r="BI45" s="18">
        <f t="shared" si="124"/>
        <v>5.5324254915372313</v>
      </c>
      <c r="BK45" s="68">
        <f t="shared" ref="BK45:BK70" si="125">IF(BG8&gt;0,(BK8/BG8)*100,0)</f>
        <v>-3.7455121197844394</v>
      </c>
      <c r="BL45" s="69">
        <f t="shared" ref="BL45:BL70" si="126">IF(BG8&gt;0,BL8/BG8*100,0)</f>
        <v>41.375100320280268</v>
      </c>
      <c r="BM45" s="69">
        <f t="shared" ref="BM45:BM70" si="127">IF(BG8&gt;0,(BM8/BG8)*100,0)</f>
        <v>37.629588200495832</v>
      </c>
      <c r="BO45" t="str">
        <f>AS45</f>
        <v>11 Corporate managers and directors</v>
      </c>
      <c r="BP45" s="18">
        <f t="shared" ref="BP45:BT54" si="128">BP8/BP$35*100</f>
        <v>4.2288166927014528</v>
      </c>
      <c r="BQ45" s="18">
        <f t="shared" si="128"/>
        <v>4.6093445544899057</v>
      </c>
      <c r="BR45" s="18">
        <f t="shared" si="128"/>
        <v>5.0071915507723883</v>
      </c>
      <c r="BS45" s="18">
        <f t="shared" si="128"/>
        <v>4.17571230347931</v>
      </c>
      <c r="BT45" s="18">
        <f t="shared" si="128"/>
        <v>4.1916620272040417</v>
      </c>
      <c r="BV45" s="68">
        <f t="shared" ref="BV45:BV70" si="129">IF(BR8&gt;0,(BV8/BR8)*100,0)</f>
        <v>-21.068595886466149</v>
      </c>
      <c r="BW45" s="69">
        <f t="shared" ref="BW45:BW70" si="130">IF(BR8&gt;0,BW8/BR8*100,0)</f>
        <v>41.94664876081071</v>
      </c>
      <c r="BX45" s="69">
        <f t="shared" ref="BX45:BX70" si="131">IF(BR8&gt;0,(BX8/BR8)*100,0)</f>
        <v>20.878052874344565</v>
      </c>
      <c r="BZ45" t="str">
        <f>BD45</f>
        <v>11 Corporate managers and directors</v>
      </c>
      <c r="CA45" s="18">
        <f t="shared" ref="CA45:CE54" si="132">CA8/CA$35*100</f>
        <v>4.6378617859025466</v>
      </c>
      <c r="CB45" s="18">
        <f t="shared" si="132"/>
        <v>5.2565765643081459</v>
      </c>
      <c r="CC45" s="18">
        <f t="shared" si="132"/>
        <v>6.005766802395148</v>
      </c>
      <c r="CD45" s="18">
        <f t="shared" si="132"/>
        <v>5.2588224905293348</v>
      </c>
      <c r="CE45" s="18">
        <f t="shared" si="132"/>
        <v>6.0307978309747625</v>
      </c>
      <c r="CG45" s="68">
        <f t="shared" ref="CG45:CG70" si="133">IF(CC8&gt;0,(CG8/CC8)*100,0)</f>
        <v>-44.995141392557308</v>
      </c>
      <c r="CH45" s="69">
        <f t="shared" ref="CH45:CH70" si="134">IF(CC8&gt;0,CH8/CC8*100,0)</f>
        <v>32.277937555380255</v>
      </c>
      <c r="CI45" s="69">
        <f t="shared" ref="CI45:CI70" si="135">IF(CC8&gt;0,(CI8/CC8)*100,0)</f>
        <v>-12.717203837177053</v>
      </c>
      <c r="CK45" t="str">
        <f>BO45</f>
        <v>11 Corporate managers and directors</v>
      </c>
      <c r="CL45" s="18">
        <f t="shared" ref="CL45:CP54" si="136">CL8/CL$35*100</f>
        <v>2.4800845968228984</v>
      </c>
      <c r="CM45" s="18">
        <f t="shared" si="136"/>
        <v>3.268714825849063</v>
      </c>
      <c r="CN45" s="18">
        <f t="shared" si="136"/>
        <v>3.6278213222065423</v>
      </c>
      <c r="CO45" s="18">
        <f t="shared" si="136"/>
        <v>3.6212083541059723</v>
      </c>
      <c r="CP45" s="18">
        <f t="shared" si="136"/>
        <v>4.8675880895270733</v>
      </c>
      <c r="CR45" s="68">
        <f t="shared" ref="CR45:CR70" si="137">IF(CN8&gt;0,(CR8/CN8)*100,0)</f>
        <v>-47.454049163668657</v>
      </c>
      <c r="CS45" s="69">
        <f t="shared" ref="CS45:CS70" si="138">IF(CN8&gt;0,CS8/CN8*100,0)</f>
        <v>22.355688103773485</v>
      </c>
      <c r="CT45" s="69">
        <f t="shared" ref="CT45:CT70" si="139">IF(CN8&gt;0,(CT8/CN8)*100,0)</f>
        <v>-25.098361059895169</v>
      </c>
    </row>
    <row r="46" spans="1:98" x14ac:dyDescent="0.2">
      <c r="A46" t="str">
        <f t="shared" si="103"/>
        <v>12 Other managers and proprietors</v>
      </c>
      <c r="B46" s="18">
        <f t="shared" si="104"/>
        <v>2.0660070346884227</v>
      </c>
      <c r="C46" s="18">
        <f t="shared" si="104"/>
        <v>2.0663439133986796</v>
      </c>
      <c r="D46" s="18">
        <f t="shared" si="104"/>
        <v>1.8974714171342364</v>
      </c>
      <c r="E46" s="18">
        <f t="shared" si="104"/>
        <v>2.0032437707894091</v>
      </c>
      <c r="F46" s="18">
        <f t="shared" si="104"/>
        <v>2.3325002634952154</v>
      </c>
      <c r="H46" s="68">
        <f t="shared" si="105"/>
        <v>134.62539724631083</v>
      </c>
      <c r="I46" s="69">
        <f t="shared" si="106"/>
        <v>98.114393173407166</v>
      </c>
      <c r="J46" s="69">
        <f t="shared" si="107"/>
        <v>232.73979041971796</v>
      </c>
      <c r="L46" t="str">
        <f t="shared" ref="L46:L69" si="140">A46</f>
        <v>12 Other managers and proprietors</v>
      </c>
      <c r="M46" s="18">
        <f t="shared" si="108"/>
        <v>2.7564097721844654</v>
      </c>
      <c r="N46" s="18">
        <f t="shared" si="108"/>
        <v>2.682508725126469</v>
      </c>
      <c r="O46" s="18">
        <f t="shared" si="108"/>
        <v>2.7415861039210547</v>
      </c>
      <c r="P46" s="18">
        <f t="shared" si="108"/>
        <v>2.7947338387149365</v>
      </c>
      <c r="Q46" s="18">
        <f t="shared" si="108"/>
        <v>3.2103208072004632</v>
      </c>
      <c r="S46" s="68">
        <f t="shared" si="109"/>
        <v>119.31284583122736</v>
      </c>
      <c r="T46" s="69">
        <f t="shared" si="110"/>
        <v>89.917841108174485</v>
      </c>
      <c r="U46" s="69">
        <f t="shared" si="111"/>
        <v>209.23068693940183</v>
      </c>
      <c r="W46" t="str">
        <f t="shared" ref="W46:W69" si="141">A46</f>
        <v>12 Other managers and proprietors</v>
      </c>
      <c r="X46" s="18">
        <f t="shared" si="112"/>
        <v>3.0730395907680434</v>
      </c>
      <c r="Y46" s="18">
        <f t="shared" si="112"/>
        <v>3.0595958495601541</v>
      </c>
      <c r="Z46" s="18">
        <f t="shared" si="112"/>
        <v>3.1276490818616538</v>
      </c>
      <c r="AA46" s="18">
        <f t="shared" si="112"/>
        <v>3.15800851792106</v>
      </c>
      <c r="AB46" s="18">
        <f t="shared" si="112"/>
        <v>3.4069976515811375</v>
      </c>
      <c r="AD46" s="68">
        <f t="shared" si="113"/>
        <v>36.168381026291719</v>
      </c>
      <c r="AE46" s="69">
        <f t="shared" si="114"/>
        <v>77.359831472174832</v>
      </c>
      <c r="AF46" s="69">
        <f t="shared" si="115"/>
        <v>113.52821249846656</v>
      </c>
      <c r="AH46" t="str">
        <f t="shared" ref="AH46:AH69" si="142">L46</f>
        <v>12 Other managers and proprietors</v>
      </c>
      <c r="AI46" s="18">
        <f t="shared" si="116"/>
        <v>2.7554902980566216</v>
      </c>
      <c r="AJ46" s="18">
        <f t="shared" si="116"/>
        <v>2.9415831765636322</v>
      </c>
      <c r="AK46" s="18">
        <f t="shared" si="116"/>
        <v>3.1460856256016996</v>
      </c>
      <c r="AL46" s="18">
        <f t="shared" si="116"/>
        <v>3.1863973316687391</v>
      </c>
      <c r="AM46" s="18">
        <f t="shared" si="116"/>
        <v>3.6370773108672561</v>
      </c>
      <c r="AO46" s="68">
        <f t="shared" si="117"/>
        <v>24.260373173360549</v>
      </c>
      <c r="AP46" s="69">
        <f t="shared" si="118"/>
        <v>70.073210781512657</v>
      </c>
      <c r="AQ46" s="69">
        <f t="shared" si="119"/>
        <v>94.333583954873205</v>
      </c>
      <c r="AS46" t="str">
        <f t="shared" ref="AS46:AS69" si="143">W46</f>
        <v>12 Other managers and proprietors</v>
      </c>
      <c r="AT46" s="18">
        <f t="shared" si="120"/>
        <v>3.2928564846952444</v>
      </c>
      <c r="AU46" s="18">
        <f t="shared" si="120"/>
        <v>3.3264280625562388</v>
      </c>
      <c r="AV46" s="18">
        <f t="shared" si="120"/>
        <v>3.4708593962088869</v>
      </c>
      <c r="AW46" s="18">
        <f t="shared" si="120"/>
        <v>3.5365910236119444</v>
      </c>
      <c r="AX46" s="18">
        <f t="shared" si="120"/>
        <v>3.6539843177426383</v>
      </c>
      <c r="AZ46" s="68">
        <f t="shared" si="121"/>
        <v>26.690804724959506</v>
      </c>
      <c r="BA46" s="69">
        <f t="shared" si="122"/>
        <v>68.572363869826859</v>
      </c>
      <c r="BB46" s="69">
        <f t="shared" si="123"/>
        <v>95.263168594786364</v>
      </c>
      <c r="BD46" t="str">
        <f t="shared" ref="BD46:BD69" si="144">AH46</f>
        <v>12 Other managers and proprietors</v>
      </c>
      <c r="BE46" s="18">
        <f t="shared" si="124"/>
        <v>2.3004118808453762</v>
      </c>
      <c r="BF46" s="18">
        <f t="shared" si="124"/>
        <v>2.1893651701785872</v>
      </c>
      <c r="BG46" s="18">
        <f t="shared" si="124"/>
        <v>2.2738510838078509</v>
      </c>
      <c r="BH46" s="18">
        <f t="shared" si="124"/>
        <v>2.1900718335938114</v>
      </c>
      <c r="BI46" s="18">
        <f t="shared" si="124"/>
        <v>2.2996471225415869</v>
      </c>
      <c r="BK46" s="68">
        <f t="shared" si="125"/>
        <v>7.8400262973706516</v>
      </c>
      <c r="BL46" s="69">
        <f t="shared" si="126"/>
        <v>47.835343955724355</v>
      </c>
      <c r="BM46" s="69">
        <f t="shared" si="127"/>
        <v>55.675370253095011</v>
      </c>
      <c r="BO46" t="str">
        <f t="shared" ref="BO46:BO69" si="145">AS46</f>
        <v>12 Other managers and proprietors</v>
      </c>
      <c r="BP46" s="18">
        <f t="shared" si="128"/>
        <v>2.3441145080376735</v>
      </c>
      <c r="BQ46" s="18">
        <f t="shared" si="128"/>
        <v>2.3350607594360744</v>
      </c>
      <c r="BR46" s="18">
        <f t="shared" si="128"/>
        <v>2.6323104392023242</v>
      </c>
      <c r="BS46" s="18">
        <f t="shared" si="128"/>
        <v>2.6266944734487772</v>
      </c>
      <c r="BT46" s="18">
        <f t="shared" si="128"/>
        <v>2.8182344361799037</v>
      </c>
      <c r="BV46" s="68">
        <f t="shared" si="129"/>
        <v>0.9480158231550222</v>
      </c>
      <c r="BW46" s="69">
        <f t="shared" si="130"/>
        <v>59.827152861821752</v>
      </c>
      <c r="BX46" s="69">
        <f t="shared" si="131"/>
        <v>60.775168684976776</v>
      </c>
      <c r="BZ46" t="str">
        <f t="shared" ref="BZ46:BZ69" si="146">BD46</f>
        <v>12 Other managers and proprietors</v>
      </c>
      <c r="CA46" s="18">
        <f t="shared" si="132"/>
        <v>2.4224377255786722</v>
      </c>
      <c r="CB46" s="18">
        <f t="shared" si="132"/>
        <v>2.5558560638335126</v>
      </c>
      <c r="CC46" s="18">
        <f t="shared" si="132"/>
        <v>2.8276084274479767</v>
      </c>
      <c r="CD46" s="18">
        <f t="shared" si="132"/>
        <v>2.9160828844989055</v>
      </c>
      <c r="CE46" s="18">
        <f t="shared" si="132"/>
        <v>3.343491895711733</v>
      </c>
      <c r="CG46" s="68">
        <f t="shared" si="133"/>
        <v>-35.229722885066124</v>
      </c>
      <c r="CH46" s="69">
        <f t="shared" si="134"/>
        <v>40.660353749959633</v>
      </c>
      <c r="CI46" s="69">
        <f t="shared" si="135"/>
        <v>5.4306308648935069</v>
      </c>
      <c r="CK46" t="str">
        <f t="shared" ref="CK46:CK69" si="147">BO46</f>
        <v>12 Other managers and proprietors</v>
      </c>
      <c r="CL46" s="18">
        <f t="shared" si="136"/>
        <v>2.1903429613445229</v>
      </c>
      <c r="CM46" s="18">
        <f t="shared" si="136"/>
        <v>2.4092151379113429</v>
      </c>
      <c r="CN46" s="18">
        <f t="shared" si="136"/>
        <v>2.4851120699242157</v>
      </c>
      <c r="CO46" s="18">
        <f t="shared" si="136"/>
        <v>2.8086940279978521</v>
      </c>
      <c r="CP46" s="18">
        <f t="shared" si="136"/>
        <v>3.110361807258081</v>
      </c>
      <c r="CR46" s="68">
        <f t="shared" si="137"/>
        <v>-50.984181837150985</v>
      </c>
      <c r="CS46" s="69">
        <f t="shared" si="138"/>
        <v>25.404622572752306</v>
      </c>
      <c r="CT46" s="69">
        <f t="shared" si="139"/>
        <v>-25.579559264398689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18.192288732585904</v>
      </c>
      <c r="C47" s="18">
        <f t="shared" si="104"/>
        <v>18.665060048649529</v>
      </c>
      <c r="D47" s="18">
        <f t="shared" si="104"/>
        <v>17.499999327229386</v>
      </c>
      <c r="E47" s="18">
        <f t="shared" si="104"/>
        <v>19.489691100920368</v>
      </c>
      <c r="F47" s="18">
        <f t="shared" si="104"/>
        <v>19.096643953419225</v>
      </c>
      <c r="H47" s="68">
        <f t="shared" si="105"/>
        <v>108.28000575678831</v>
      </c>
      <c r="I47" s="69">
        <f t="shared" si="106"/>
        <v>58.339671627322367</v>
      </c>
      <c r="J47" s="69">
        <f t="shared" si="107"/>
        <v>166.61967738411067</v>
      </c>
      <c r="L47" t="str">
        <f t="shared" si="140"/>
        <v>21 Science, research, engineering and technology professionals</v>
      </c>
      <c r="M47" s="18">
        <f t="shared" si="108"/>
        <v>10.228445874467289</v>
      </c>
      <c r="N47" s="18">
        <f t="shared" si="108"/>
        <v>10.605876944541512</v>
      </c>
      <c r="O47" s="18">
        <f t="shared" si="108"/>
        <v>10.14005840948723</v>
      </c>
      <c r="P47" s="18">
        <f t="shared" si="108"/>
        <v>12.104447057669944</v>
      </c>
      <c r="Q47" s="18">
        <f t="shared" si="108"/>
        <v>12.178868267218114</v>
      </c>
      <c r="S47" s="68">
        <f t="shared" si="109"/>
        <v>124.94896703838793</v>
      </c>
      <c r="T47" s="69">
        <f t="shared" si="110"/>
        <v>64.938511947505475</v>
      </c>
      <c r="U47" s="69">
        <f t="shared" si="111"/>
        <v>189.88747898589341</v>
      </c>
      <c r="W47" t="str">
        <f t="shared" si="141"/>
        <v>21 Science, research, engineering and technology professionals</v>
      </c>
      <c r="X47" s="18">
        <f t="shared" si="112"/>
        <v>9.4719641338650966</v>
      </c>
      <c r="Y47" s="18">
        <f t="shared" si="112"/>
        <v>9.7435235203898163</v>
      </c>
      <c r="Z47" s="18">
        <f t="shared" si="112"/>
        <v>9.6889148843254258</v>
      </c>
      <c r="AA47" s="18">
        <f t="shared" si="112"/>
        <v>10.52003578495624</v>
      </c>
      <c r="AB47" s="18">
        <f t="shared" si="112"/>
        <v>9.7318117607603885</v>
      </c>
      <c r="AD47" s="68">
        <f t="shared" si="113"/>
        <v>25.557025579032128</v>
      </c>
      <c r="AE47" s="69">
        <f t="shared" si="114"/>
        <v>46.751367434650945</v>
      </c>
      <c r="AF47" s="69">
        <f t="shared" si="115"/>
        <v>72.308393013683073</v>
      </c>
      <c r="AH47" t="str">
        <f t="shared" si="142"/>
        <v>21 Science, research, engineering and technology professionals</v>
      </c>
      <c r="AI47" s="18">
        <f t="shared" si="116"/>
        <v>3.111827957656168</v>
      </c>
      <c r="AJ47" s="18">
        <f t="shared" si="116"/>
        <v>3.3705353841296226</v>
      </c>
      <c r="AK47" s="18">
        <f t="shared" si="116"/>
        <v>3.4701234621299855</v>
      </c>
      <c r="AL47" s="18">
        <f t="shared" si="116"/>
        <v>4.1165931402925153</v>
      </c>
      <c r="AM47" s="18">
        <f t="shared" si="116"/>
        <v>4.1725853410457363</v>
      </c>
      <c r="AO47" s="68">
        <f t="shared" si="117"/>
        <v>29.244169636794325</v>
      </c>
      <c r="AP47" s="69">
        <f t="shared" si="118"/>
        <v>45.412300235685308</v>
      </c>
      <c r="AQ47" s="69">
        <f t="shared" si="119"/>
        <v>74.656469872479633</v>
      </c>
      <c r="AS47" t="str">
        <f t="shared" si="143"/>
        <v>21 Science, research, engineering and technology professionals</v>
      </c>
      <c r="AT47" s="18">
        <f t="shared" si="120"/>
        <v>9.3760605686784455</v>
      </c>
      <c r="AU47" s="18">
        <f t="shared" si="120"/>
        <v>9.8857029244683918</v>
      </c>
      <c r="AV47" s="18">
        <f t="shared" si="120"/>
        <v>10.068859696825299</v>
      </c>
      <c r="AW47" s="18">
        <f t="shared" si="120"/>
        <v>10.477847663365267</v>
      </c>
      <c r="AX47" s="18">
        <f t="shared" si="120"/>
        <v>9.285646501136263</v>
      </c>
      <c r="AZ47" s="68">
        <f t="shared" si="121"/>
        <v>10.980657520319339</v>
      </c>
      <c r="BA47" s="69">
        <f t="shared" si="122"/>
        <v>38.508474489400477</v>
      </c>
      <c r="BB47" s="69">
        <f t="shared" si="123"/>
        <v>49.48913200971981</v>
      </c>
      <c r="BD47" t="str">
        <f t="shared" si="144"/>
        <v>21 Science, research, engineering and technology professionals</v>
      </c>
      <c r="BE47" s="18">
        <f t="shared" si="124"/>
        <v>3.2409487372399446</v>
      </c>
      <c r="BF47" s="18">
        <f t="shared" si="124"/>
        <v>3.546376131548242</v>
      </c>
      <c r="BG47" s="18">
        <f t="shared" si="124"/>
        <v>3.9878697568365227</v>
      </c>
      <c r="BH47" s="18">
        <f t="shared" si="124"/>
        <v>4.424312853719063</v>
      </c>
      <c r="BI47" s="18">
        <f t="shared" si="124"/>
        <v>4.6438680375427666</v>
      </c>
      <c r="BK47" s="68">
        <f t="shared" si="125"/>
        <v>24.17086572675063</v>
      </c>
      <c r="BL47" s="69">
        <f t="shared" si="126"/>
        <v>35.384595309997749</v>
      </c>
      <c r="BM47" s="69">
        <f t="shared" si="127"/>
        <v>59.555461036748369</v>
      </c>
      <c r="BO47" t="str">
        <f t="shared" si="145"/>
        <v>21 Science, research, engineering and technology professionals</v>
      </c>
      <c r="BP47" s="18">
        <f t="shared" si="128"/>
        <v>2.2405171070045755</v>
      </c>
      <c r="BQ47" s="18">
        <f t="shared" si="128"/>
        <v>2.4901280503000138</v>
      </c>
      <c r="BR47" s="18">
        <f t="shared" si="128"/>
        <v>2.9200309040139598</v>
      </c>
      <c r="BS47" s="18">
        <f t="shared" si="128"/>
        <v>3.2447979884823077</v>
      </c>
      <c r="BT47" s="18">
        <f t="shared" si="128"/>
        <v>3.382973898120214</v>
      </c>
      <c r="BV47" s="68">
        <f t="shared" si="129"/>
        <v>9.2368014351011976</v>
      </c>
      <c r="BW47" s="69">
        <f t="shared" si="130"/>
        <v>39.576459455758396</v>
      </c>
      <c r="BX47" s="69">
        <f t="shared" si="131"/>
        <v>48.813260890859596</v>
      </c>
      <c r="BZ47" t="str">
        <f t="shared" si="146"/>
        <v>21 Science, research, engineering and technology professionals</v>
      </c>
      <c r="CA47" s="18">
        <f t="shared" si="132"/>
        <v>2.0663576963397166</v>
      </c>
      <c r="CB47" s="18">
        <f t="shared" si="132"/>
        <v>2.4147904063462589</v>
      </c>
      <c r="CC47" s="18">
        <f t="shared" si="132"/>
        <v>2.8879925360478427</v>
      </c>
      <c r="CD47" s="18">
        <f t="shared" si="132"/>
        <v>3.4304070330722651</v>
      </c>
      <c r="CE47" s="18">
        <f t="shared" si="132"/>
        <v>3.9400748380169897</v>
      </c>
      <c r="CG47" s="68">
        <f t="shared" si="133"/>
        <v>-25.268594180795141</v>
      </c>
      <c r="CH47" s="69">
        <f t="shared" si="134"/>
        <v>29.370032665488726</v>
      </c>
      <c r="CI47" s="69">
        <f t="shared" si="135"/>
        <v>4.1014384846935883</v>
      </c>
      <c r="CK47" t="str">
        <f t="shared" si="147"/>
        <v>21 Science, research, engineering and technology professionals</v>
      </c>
      <c r="CL47" s="18">
        <f t="shared" si="136"/>
        <v>1.2942251904760151</v>
      </c>
      <c r="CM47" s="18">
        <f t="shared" si="136"/>
        <v>1.8291469492653072</v>
      </c>
      <c r="CN47" s="18">
        <f t="shared" si="136"/>
        <v>2.1482790800212372</v>
      </c>
      <c r="CO47" s="18">
        <f t="shared" si="136"/>
        <v>3.0521472494142174</v>
      </c>
      <c r="CP47" s="18">
        <f t="shared" si="136"/>
        <v>3.8727542682832903</v>
      </c>
      <c r="CR47" s="68">
        <f t="shared" si="137"/>
        <v>-29.400672143907748</v>
      </c>
      <c r="CS47" s="69">
        <f t="shared" si="138"/>
        <v>26.054417881567726</v>
      </c>
      <c r="CT47" s="69">
        <f t="shared" si="139"/>
        <v>-3.3462542623400164</v>
      </c>
    </row>
    <row r="48" spans="1:98" x14ac:dyDescent="0.2">
      <c r="A48" t="str">
        <f t="shared" si="103"/>
        <v>22 Health professionals</v>
      </c>
      <c r="B48" s="18">
        <f t="shared" si="104"/>
        <v>21.500816683284626</v>
      </c>
      <c r="C48" s="18">
        <f t="shared" si="104"/>
        <v>24.530757246887287</v>
      </c>
      <c r="D48" s="18">
        <f t="shared" si="104"/>
        <v>24.707446591870589</v>
      </c>
      <c r="E48" s="18">
        <f t="shared" si="104"/>
        <v>25.025753345356183</v>
      </c>
      <c r="F48" s="18">
        <f t="shared" si="104"/>
        <v>25.350817337357839</v>
      </c>
      <c r="H48" s="68">
        <f t="shared" si="105"/>
        <v>95.836059875822741</v>
      </c>
      <c r="I48" s="69">
        <f t="shared" si="106"/>
        <v>70.749694537983373</v>
      </c>
      <c r="J48" s="69">
        <f t="shared" si="107"/>
        <v>166.58575441380611</v>
      </c>
      <c r="L48" t="str">
        <f t="shared" si="140"/>
        <v>22 Health professionals</v>
      </c>
      <c r="M48" s="18">
        <f t="shared" si="108"/>
        <v>9.6319351329317016</v>
      </c>
      <c r="N48" s="18">
        <f t="shared" si="108"/>
        <v>10.848583572516938</v>
      </c>
      <c r="O48" s="18">
        <f t="shared" si="108"/>
        <v>10.762494664746249</v>
      </c>
      <c r="P48" s="18">
        <f t="shared" si="108"/>
        <v>10.014734220070597</v>
      </c>
      <c r="Q48" s="18">
        <f t="shared" si="108"/>
        <v>9.6409321469034719</v>
      </c>
      <c r="S48" s="68">
        <f t="shared" si="109"/>
        <v>67.773592494507554</v>
      </c>
      <c r="T48" s="69">
        <f t="shared" si="110"/>
        <v>66.215557420603801</v>
      </c>
      <c r="U48" s="69">
        <f t="shared" si="111"/>
        <v>133.98914991511134</v>
      </c>
      <c r="W48" t="str">
        <f t="shared" si="141"/>
        <v>22 Health professionals</v>
      </c>
      <c r="X48" s="18">
        <f t="shared" si="112"/>
        <v>9.9034196560651466</v>
      </c>
      <c r="Y48" s="18">
        <f t="shared" si="112"/>
        <v>11.120874350102699</v>
      </c>
      <c r="Z48" s="18">
        <f t="shared" si="112"/>
        <v>10.683532358438006</v>
      </c>
      <c r="AA48" s="18">
        <f t="shared" si="112"/>
        <v>9.7461476801297042</v>
      </c>
      <c r="AB48" s="18">
        <f t="shared" si="112"/>
        <v>8.6665341238713367</v>
      </c>
      <c r="AD48" s="68">
        <f t="shared" si="113"/>
        <v>1.4035224200278864</v>
      </c>
      <c r="AE48" s="69">
        <f t="shared" si="114"/>
        <v>58.153004355489344</v>
      </c>
      <c r="AF48" s="69">
        <f t="shared" si="115"/>
        <v>59.556526775517227</v>
      </c>
      <c r="AH48" t="str">
        <f t="shared" si="142"/>
        <v>22 Health professionals</v>
      </c>
      <c r="AI48" s="18">
        <f t="shared" si="116"/>
        <v>15.902113097166529</v>
      </c>
      <c r="AJ48" s="18">
        <f t="shared" si="116"/>
        <v>13.691054264073236</v>
      </c>
      <c r="AK48" s="18">
        <f t="shared" si="116"/>
        <v>12.043363588087933</v>
      </c>
      <c r="AL48" s="18">
        <f t="shared" si="116"/>
        <v>6.4286602523444483</v>
      </c>
      <c r="AM48" s="18">
        <f t="shared" si="116"/>
        <v>2.0953434305492653</v>
      </c>
      <c r="AO48" s="68">
        <f t="shared" si="117"/>
        <v>-81.299290828268553</v>
      </c>
      <c r="AP48" s="69">
        <f t="shared" si="118"/>
        <v>17.840866548517852</v>
      </c>
      <c r="AQ48" s="69">
        <f t="shared" si="119"/>
        <v>-63.458424279750716</v>
      </c>
      <c r="AS48" t="str">
        <f t="shared" si="143"/>
        <v>22 Health professionals</v>
      </c>
      <c r="AT48" s="18">
        <f t="shared" si="120"/>
        <v>1.9970896493916301</v>
      </c>
      <c r="AU48" s="18">
        <f t="shared" si="120"/>
        <v>2.2360134673823064</v>
      </c>
      <c r="AV48" s="18">
        <f t="shared" si="120"/>
        <v>2.3386814197151584</v>
      </c>
      <c r="AW48" s="18">
        <f t="shared" si="120"/>
        <v>2.2273830260995608</v>
      </c>
      <c r="AX48" s="18">
        <f t="shared" si="120"/>
        <v>2.0594987185136029</v>
      </c>
      <c r="AZ48" s="68">
        <f t="shared" si="121"/>
        <v>5.9756032122883767</v>
      </c>
      <c r="BA48" s="69">
        <f t="shared" si="122"/>
        <v>52.267912409364946</v>
      </c>
      <c r="BB48" s="69">
        <f t="shared" si="123"/>
        <v>58.243515621653316</v>
      </c>
      <c r="BD48" t="str">
        <f t="shared" si="144"/>
        <v>22 Health professionals</v>
      </c>
      <c r="BE48" s="18">
        <f t="shared" si="124"/>
        <v>2.2408803186903952</v>
      </c>
      <c r="BF48" s="18">
        <f t="shared" si="124"/>
        <v>2.7220892902499751</v>
      </c>
      <c r="BG48" s="18">
        <f t="shared" si="124"/>
        <v>2.6089673358005201</v>
      </c>
      <c r="BH48" s="18">
        <f t="shared" si="124"/>
        <v>2.5665675707675155</v>
      </c>
      <c r="BI48" s="18">
        <f t="shared" si="124"/>
        <v>2.376296015121484</v>
      </c>
      <c r="BK48" s="68">
        <f t="shared" si="125"/>
        <v>-2.8790989915881209</v>
      </c>
      <c r="BL48" s="69">
        <f t="shared" si="126"/>
        <v>56.727511970747635</v>
      </c>
      <c r="BM48" s="69">
        <f t="shared" si="127"/>
        <v>53.848412979159512</v>
      </c>
      <c r="BO48" t="str">
        <f t="shared" si="145"/>
        <v>22 Health professionals</v>
      </c>
      <c r="BP48" s="18">
        <f t="shared" si="128"/>
        <v>1.7532445316581218</v>
      </c>
      <c r="BQ48" s="18">
        <f t="shared" si="128"/>
        <v>2.0259189687150148</v>
      </c>
      <c r="BR48" s="18">
        <f t="shared" si="128"/>
        <v>1.9504527357088715</v>
      </c>
      <c r="BS48" s="18">
        <f t="shared" si="128"/>
        <v>1.8516215603588986</v>
      </c>
      <c r="BT48" s="18">
        <f t="shared" si="128"/>
        <v>1.689864022277392</v>
      </c>
      <c r="BV48" s="68">
        <f t="shared" si="129"/>
        <v>-18.309020203852263</v>
      </c>
      <c r="BW48" s="69">
        <f t="shared" si="130"/>
        <v>49.551041409635637</v>
      </c>
      <c r="BX48" s="69">
        <f t="shared" si="131"/>
        <v>31.24202120578337</v>
      </c>
      <c r="BZ48" t="str">
        <f t="shared" si="146"/>
        <v>22 Health professionals</v>
      </c>
      <c r="CA48" s="18">
        <f t="shared" si="132"/>
        <v>1.4527514496432343</v>
      </c>
      <c r="CB48" s="18">
        <f t="shared" si="132"/>
        <v>1.8740549351897013</v>
      </c>
      <c r="CC48" s="18">
        <f t="shared" si="132"/>
        <v>1.5577371411066629</v>
      </c>
      <c r="CD48" s="18">
        <f t="shared" si="132"/>
        <v>1.4456368114654061</v>
      </c>
      <c r="CE48" s="18">
        <f t="shared" si="132"/>
        <v>1.118840903639533</v>
      </c>
      <c r="CG48" s="68">
        <f t="shared" si="133"/>
        <v>-60.656869980220172</v>
      </c>
      <c r="CH48" s="69">
        <f t="shared" si="134"/>
        <v>29.776605430641389</v>
      </c>
      <c r="CI48" s="69">
        <f t="shared" si="135"/>
        <v>-30.880264549578783</v>
      </c>
      <c r="CK48" t="str">
        <f t="shared" si="147"/>
        <v>22 Health professionals</v>
      </c>
      <c r="CL48" s="18">
        <f t="shared" si="136"/>
        <v>0.49589720925474706</v>
      </c>
      <c r="CM48" s="18">
        <f t="shared" si="136"/>
        <v>0.68949078333548786</v>
      </c>
      <c r="CN48" s="18">
        <f t="shared" si="136"/>
        <v>0.88791569026595452</v>
      </c>
      <c r="CO48" s="18">
        <f t="shared" si="136"/>
        <v>0.91018618591467704</v>
      </c>
      <c r="CP48" s="18">
        <f t="shared" si="136"/>
        <v>1.2523065199478651</v>
      </c>
      <c r="CR48" s="68">
        <f t="shared" si="137"/>
        <v>-44.765524337014625</v>
      </c>
      <c r="CS48" s="69">
        <f t="shared" si="138"/>
        <v>28.670237276014142</v>
      </c>
      <c r="CT48" s="69">
        <f t="shared" si="139"/>
        <v>-16.095287061000484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27.619858137441906</v>
      </c>
      <c r="C49" s="18">
        <f t="shared" si="104"/>
        <v>24.453926718660242</v>
      </c>
      <c r="D49" s="18">
        <f t="shared" si="104"/>
        <v>25.880997089967344</v>
      </c>
      <c r="E49" s="18">
        <f t="shared" si="104"/>
        <v>22.756167907330877</v>
      </c>
      <c r="F49" s="18">
        <f t="shared" si="104"/>
        <v>19.177327713165436</v>
      </c>
      <c r="H49" s="68">
        <f t="shared" si="105"/>
        <v>41.42808076625554</v>
      </c>
      <c r="I49" s="69">
        <f t="shared" si="106"/>
        <v>59.773437764198576</v>
      </c>
      <c r="J49" s="69">
        <f t="shared" si="107"/>
        <v>101.20151853045411</v>
      </c>
      <c r="L49" t="str">
        <f t="shared" si="140"/>
        <v>23 Teaching and other educational professionals</v>
      </c>
      <c r="M49" s="18">
        <f t="shared" si="108"/>
        <v>23.007889296574792</v>
      </c>
      <c r="N49" s="18">
        <f t="shared" si="108"/>
        <v>21.04219239650962</v>
      </c>
      <c r="O49" s="18">
        <f t="shared" si="108"/>
        <v>21.993488087247155</v>
      </c>
      <c r="P49" s="18">
        <f t="shared" si="108"/>
        <v>19.380384436171632</v>
      </c>
      <c r="Q49" s="18">
        <f t="shared" si="108"/>
        <v>16.156369536264489</v>
      </c>
      <c r="S49" s="68">
        <f t="shared" si="109"/>
        <v>37.583765883779542</v>
      </c>
      <c r="T49" s="69">
        <f t="shared" si="110"/>
        <v>60.54112608769492</v>
      </c>
      <c r="U49" s="69">
        <f t="shared" si="111"/>
        <v>98.124891971474455</v>
      </c>
      <c r="W49" t="str">
        <f t="shared" si="141"/>
        <v>23 Teaching and other educational professionals</v>
      </c>
      <c r="X49" s="18">
        <f t="shared" si="112"/>
        <v>7.1060825969680472</v>
      </c>
      <c r="Y49" s="18">
        <f t="shared" si="112"/>
        <v>5.6208094847393433</v>
      </c>
      <c r="Z49" s="18">
        <f t="shared" si="112"/>
        <v>5.6812299348828734</v>
      </c>
      <c r="AA49" s="18">
        <f t="shared" si="112"/>
        <v>4.0186374311872912</v>
      </c>
      <c r="AB49" s="18">
        <f t="shared" si="112"/>
        <v>2.4374713731179916</v>
      </c>
      <c r="AD49" s="68">
        <f t="shared" si="113"/>
        <v>-46.368540388874131</v>
      </c>
      <c r="AE49" s="69">
        <f t="shared" si="114"/>
        <v>38.587211980596628</v>
      </c>
      <c r="AF49" s="69">
        <f t="shared" si="115"/>
        <v>-7.7813284082774974</v>
      </c>
      <c r="AH49" t="str">
        <f t="shared" si="142"/>
        <v>23 Teaching and other educational professionals</v>
      </c>
      <c r="AI49" s="18">
        <f t="shared" si="116"/>
        <v>2.9875378193566173</v>
      </c>
      <c r="AJ49" s="18">
        <f t="shared" si="116"/>
        <v>1.6158559334195897</v>
      </c>
      <c r="AK49" s="18">
        <f t="shared" si="116"/>
        <v>1.4187234957928612</v>
      </c>
      <c r="AL49" s="18">
        <f t="shared" si="116"/>
        <v>0.7637888191647304</v>
      </c>
      <c r="AM49" s="18">
        <f t="shared" si="116"/>
        <v>0.68938756327466388</v>
      </c>
      <c r="AO49" s="68">
        <f t="shared" si="117"/>
        <v>-47.770442977631838</v>
      </c>
      <c r="AP49" s="69">
        <f t="shared" si="118"/>
        <v>16.790805425733339</v>
      </c>
      <c r="AQ49" s="69">
        <f t="shared" si="119"/>
        <v>-30.979637551898502</v>
      </c>
      <c r="AS49" t="str">
        <f t="shared" si="143"/>
        <v>23 Teaching and other educational professionals</v>
      </c>
      <c r="AT49" s="18">
        <f t="shared" si="120"/>
        <v>0.78222992280196046</v>
      </c>
      <c r="AU49" s="18">
        <f t="shared" si="120"/>
        <v>0.67938623663767406</v>
      </c>
      <c r="AV49" s="18">
        <f t="shared" si="120"/>
        <v>0.71496776654459393</v>
      </c>
      <c r="AW49" s="18">
        <f t="shared" si="120"/>
        <v>0.51492195149773157</v>
      </c>
      <c r="AX49" s="18">
        <f t="shared" si="120"/>
        <v>0.37358673815281246</v>
      </c>
      <c r="AZ49" s="68">
        <f t="shared" si="121"/>
        <v>-37.118857364760302</v>
      </c>
      <c r="BA49" s="69">
        <f t="shared" si="122"/>
        <v>36.574174928490763</v>
      </c>
      <c r="BB49" s="69">
        <f t="shared" si="123"/>
        <v>-0.54468243626953927</v>
      </c>
      <c r="BD49" t="str">
        <f t="shared" si="144"/>
        <v>23 Teaching and other educational professionals</v>
      </c>
      <c r="BE49" s="18">
        <f t="shared" si="124"/>
        <v>0.78575268285626421</v>
      </c>
      <c r="BF49" s="18">
        <f t="shared" si="124"/>
        <v>0.73459793291950526</v>
      </c>
      <c r="BG49" s="18">
        <f t="shared" si="124"/>
        <v>0.83389849723720866</v>
      </c>
      <c r="BH49" s="18">
        <f t="shared" si="124"/>
        <v>0.71591719503387918</v>
      </c>
      <c r="BI49" s="18">
        <f t="shared" si="124"/>
        <v>0.70836879228050853</v>
      </c>
      <c r="BK49" s="68">
        <f t="shared" si="125"/>
        <v>-9.4211018476343504</v>
      </c>
      <c r="BL49" s="69">
        <f t="shared" si="126"/>
        <v>40.16265014392188</v>
      </c>
      <c r="BM49" s="69">
        <f t="shared" si="127"/>
        <v>30.741548296287529</v>
      </c>
      <c r="BO49" t="str">
        <f t="shared" si="145"/>
        <v>23 Teaching and other educational professionals</v>
      </c>
      <c r="BP49" s="18">
        <f t="shared" si="128"/>
        <v>0.68878478560082557</v>
      </c>
      <c r="BQ49" s="18">
        <f t="shared" si="128"/>
        <v>0.66094141487682967</v>
      </c>
      <c r="BR49" s="18">
        <f t="shared" si="128"/>
        <v>0.69273075362903203</v>
      </c>
      <c r="BS49" s="18">
        <f t="shared" si="128"/>
        <v>0.58085785974394377</v>
      </c>
      <c r="BT49" s="18">
        <f t="shared" si="128"/>
        <v>0.50178437664894093</v>
      </c>
      <c r="BV49" s="68">
        <f t="shared" si="129"/>
        <v>-31.701613698344151</v>
      </c>
      <c r="BW49" s="69">
        <f t="shared" si="130"/>
        <v>43.452771780016704</v>
      </c>
      <c r="BX49" s="69">
        <f t="shared" si="131"/>
        <v>11.751158081672553</v>
      </c>
      <c r="BZ49" t="str">
        <f t="shared" si="146"/>
        <v>23 Teaching and other educational professionals</v>
      </c>
      <c r="CA49" s="18">
        <f t="shared" si="132"/>
        <v>0.65750070683914907</v>
      </c>
      <c r="CB49" s="18">
        <f t="shared" si="132"/>
        <v>0.69525076302478739</v>
      </c>
      <c r="CC49" s="18">
        <f t="shared" si="132"/>
        <v>0.76883210270583602</v>
      </c>
      <c r="CD49" s="18">
        <f t="shared" si="132"/>
        <v>0.68982380607907678</v>
      </c>
      <c r="CE49" s="18">
        <f t="shared" si="132"/>
        <v>0.62209890142803248</v>
      </c>
      <c r="CG49" s="68">
        <f t="shared" si="133"/>
        <v>-55.677660806834396</v>
      </c>
      <c r="CH49" s="69">
        <f t="shared" si="134"/>
        <v>32.610173202412</v>
      </c>
      <c r="CI49" s="69">
        <f t="shared" si="135"/>
        <v>-23.067487604422396</v>
      </c>
      <c r="CK49" t="str">
        <f t="shared" si="147"/>
        <v>23 Teaching and other educational professionals</v>
      </c>
      <c r="CL49" s="18">
        <f t="shared" si="136"/>
        <v>0.34210263900753785</v>
      </c>
      <c r="CM49" s="18">
        <f t="shared" si="136"/>
        <v>0.44420844673225218</v>
      </c>
      <c r="CN49" s="18">
        <f t="shared" si="136"/>
        <v>0.62416063383282028</v>
      </c>
      <c r="CO49" s="18">
        <f t="shared" si="136"/>
        <v>0.66277993876262287</v>
      </c>
      <c r="CP49" s="18">
        <f t="shared" si="136"/>
        <v>0.8215192656205903</v>
      </c>
      <c r="CR49" s="68">
        <f t="shared" si="137"/>
        <v>-48.454268996341746</v>
      </c>
      <c r="CS49" s="69">
        <f t="shared" si="138"/>
        <v>29.171438423067109</v>
      </c>
      <c r="CT49" s="69">
        <f t="shared" si="139"/>
        <v>-19.282830573274637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6.0933881240421721</v>
      </c>
      <c r="C50" s="18">
        <f t="shared" si="104"/>
        <v>6.4144591230327803</v>
      </c>
      <c r="D50" s="18">
        <f t="shared" si="104"/>
        <v>6.7073885211335744</v>
      </c>
      <c r="E50" s="18">
        <f t="shared" si="104"/>
        <v>6.8023264335691236</v>
      </c>
      <c r="F50" s="18">
        <f t="shared" si="104"/>
        <v>7.1295216914337516</v>
      </c>
      <c r="H50" s="68">
        <f t="shared" si="105"/>
        <v>102.87825156343335</v>
      </c>
      <c r="I50" s="69">
        <f t="shared" si="106"/>
        <v>71.525601483167293</v>
      </c>
      <c r="J50" s="69">
        <f t="shared" si="107"/>
        <v>174.40385304660063</v>
      </c>
      <c r="L50" t="str">
        <f t="shared" si="140"/>
        <v>24 Business, media and public service professionals</v>
      </c>
      <c r="M50" s="18">
        <f t="shared" si="108"/>
        <v>11.37800568495148</v>
      </c>
      <c r="N50" s="18">
        <f t="shared" si="108"/>
        <v>12.286193751652721</v>
      </c>
      <c r="O50" s="18">
        <f t="shared" si="108"/>
        <v>12.414295251010943</v>
      </c>
      <c r="P50" s="18">
        <f t="shared" si="108"/>
        <v>12.041684821148307</v>
      </c>
      <c r="Q50" s="18">
        <f t="shared" si="108"/>
        <v>11.426245807920228</v>
      </c>
      <c r="S50" s="68">
        <f t="shared" si="109"/>
        <v>72.384819910634789</v>
      </c>
      <c r="T50" s="69">
        <f t="shared" si="110"/>
        <v>64.980507071305254</v>
      </c>
      <c r="U50" s="69">
        <f t="shared" si="111"/>
        <v>137.36532698194003</v>
      </c>
      <c r="W50" t="str">
        <f t="shared" si="141"/>
        <v>24 Business, media and public service professionals</v>
      </c>
      <c r="X50" s="18">
        <f t="shared" si="112"/>
        <v>9.7971187769182126</v>
      </c>
      <c r="Y50" s="18">
        <f t="shared" si="112"/>
        <v>10.35762274568631</v>
      </c>
      <c r="Z50" s="18">
        <f t="shared" si="112"/>
        <v>10.977844629949548</v>
      </c>
      <c r="AA50" s="18">
        <f t="shared" si="112"/>
        <v>10.305793811320589</v>
      </c>
      <c r="AB50" s="18">
        <f t="shared" si="112"/>
        <v>9.6238233860216145</v>
      </c>
      <c r="AD50" s="68">
        <f t="shared" si="113"/>
        <v>9.5854824703404109</v>
      </c>
      <c r="AE50" s="69">
        <f t="shared" si="114"/>
        <v>54.468710951039867</v>
      </c>
      <c r="AF50" s="69">
        <f t="shared" si="115"/>
        <v>64.054193421380276</v>
      </c>
      <c r="AH50" t="str">
        <f t="shared" si="142"/>
        <v>24 Business, media and public service professionals</v>
      </c>
      <c r="AI50" s="18">
        <f t="shared" si="116"/>
        <v>3.6453669416814272</v>
      </c>
      <c r="AJ50" s="18">
        <f t="shared" si="116"/>
        <v>3.6604626610678448</v>
      </c>
      <c r="AK50" s="18">
        <f t="shared" si="116"/>
        <v>3.9326168861358313</v>
      </c>
      <c r="AL50" s="18">
        <f t="shared" si="116"/>
        <v>3.5767916676698701</v>
      </c>
      <c r="AM50" s="18">
        <f t="shared" si="116"/>
        <v>3.3398140018211877</v>
      </c>
      <c r="AO50" s="68">
        <f t="shared" si="117"/>
        <v>-8.7167065587491006</v>
      </c>
      <c r="AP50" s="69">
        <f t="shared" si="118"/>
        <v>34.941547826014038</v>
      </c>
      <c r="AQ50" s="69">
        <f t="shared" si="119"/>
        <v>26.224841267264935</v>
      </c>
      <c r="AS50" t="str">
        <f t="shared" si="143"/>
        <v>24 Business, media and public service professionals</v>
      </c>
      <c r="AT50" s="18">
        <f t="shared" si="120"/>
        <v>5.3501727460620447</v>
      </c>
      <c r="AU50" s="18">
        <f t="shared" si="120"/>
        <v>5.58146634548139</v>
      </c>
      <c r="AV50" s="18">
        <f t="shared" si="120"/>
        <v>6.0275555607526874</v>
      </c>
      <c r="AW50" s="18">
        <f t="shared" si="120"/>
        <v>5.7743260948591093</v>
      </c>
      <c r="AX50" s="18">
        <f t="shared" si="120"/>
        <v>5.4544503152626493</v>
      </c>
      <c r="AZ50" s="68">
        <f t="shared" si="121"/>
        <v>8.8993291242871475</v>
      </c>
      <c r="BA50" s="69">
        <f t="shared" si="122"/>
        <v>50.130119507011884</v>
      </c>
      <c r="BB50" s="69">
        <f t="shared" si="123"/>
        <v>59.029448631299033</v>
      </c>
      <c r="BD50" t="str">
        <f t="shared" si="144"/>
        <v>24 Business, media and public service professionals</v>
      </c>
      <c r="BE50" s="18">
        <f t="shared" si="124"/>
        <v>3.1132755171484021</v>
      </c>
      <c r="BF50" s="18">
        <f t="shared" si="124"/>
        <v>3.5307831421740321</v>
      </c>
      <c r="BG50" s="18">
        <f t="shared" si="124"/>
        <v>4.0978191130888248</v>
      </c>
      <c r="BH50" s="18">
        <f t="shared" si="124"/>
        <v>4.1466503770924694</v>
      </c>
      <c r="BI50" s="18">
        <f t="shared" si="124"/>
        <v>4.5062915098181753</v>
      </c>
      <c r="BK50" s="68">
        <f t="shared" si="125"/>
        <v>17.259301730488293</v>
      </c>
      <c r="BL50" s="69">
        <f t="shared" si="126"/>
        <v>46.303010315411115</v>
      </c>
      <c r="BM50" s="69">
        <f t="shared" si="127"/>
        <v>63.562312045899404</v>
      </c>
      <c r="BO50" t="str">
        <f t="shared" si="145"/>
        <v>24 Business, media and public service professionals</v>
      </c>
      <c r="BP50" s="18">
        <f t="shared" si="128"/>
        <v>2.2547434583532264</v>
      </c>
      <c r="BQ50" s="18">
        <f t="shared" si="128"/>
        <v>2.423579557704203</v>
      </c>
      <c r="BR50" s="18">
        <f t="shared" si="128"/>
        <v>2.7486129931442083</v>
      </c>
      <c r="BS50" s="18">
        <f t="shared" si="128"/>
        <v>2.5918487190431532</v>
      </c>
      <c r="BT50" s="18">
        <f t="shared" si="128"/>
        <v>2.5864134414309747</v>
      </c>
      <c r="BV50" s="68">
        <f t="shared" si="129"/>
        <v>-11.275792384117171</v>
      </c>
      <c r="BW50" s="69">
        <f t="shared" si="130"/>
        <v>41.952903177333937</v>
      </c>
      <c r="BX50" s="69">
        <f t="shared" si="131"/>
        <v>30.677110793216766</v>
      </c>
      <c r="BZ50" t="str">
        <f t="shared" si="146"/>
        <v>24 Business, media and public service professionals</v>
      </c>
      <c r="CA50" s="18">
        <f t="shared" si="132"/>
        <v>2.0669122707033019</v>
      </c>
      <c r="CB50" s="18">
        <f t="shared" si="132"/>
        <v>2.419069048197954</v>
      </c>
      <c r="CC50" s="18">
        <f t="shared" si="132"/>
        <v>2.7830244051354556</v>
      </c>
      <c r="CD50" s="18">
        <f t="shared" si="132"/>
        <v>2.7236517120981354</v>
      </c>
      <c r="CE50" s="18">
        <f t="shared" si="132"/>
        <v>2.7289884939118547</v>
      </c>
      <c r="CG50" s="68">
        <f t="shared" si="133"/>
        <v>-46.286996535846789</v>
      </c>
      <c r="CH50" s="69">
        <f t="shared" si="134"/>
        <v>30.221288035115005</v>
      </c>
      <c r="CI50" s="69">
        <f t="shared" si="135"/>
        <v>-16.065708500731784</v>
      </c>
      <c r="CK50" t="str">
        <f t="shared" si="147"/>
        <v>24 Business, media and public service professionals</v>
      </c>
      <c r="CL50" s="18">
        <f t="shared" si="136"/>
        <v>1.2816745769778461</v>
      </c>
      <c r="CM50" s="18">
        <f t="shared" si="136"/>
        <v>1.6828889540530867</v>
      </c>
      <c r="CN50" s="18">
        <f t="shared" si="136"/>
        <v>2.0715488456680884</v>
      </c>
      <c r="CO50" s="18">
        <f t="shared" si="136"/>
        <v>2.3910916109524734</v>
      </c>
      <c r="CP50" s="18">
        <f t="shared" si="136"/>
        <v>2.9441401399881819</v>
      </c>
      <c r="CR50" s="68">
        <f t="shared" si="137"/>
        <v>-44.341099273179267</v>
      </c>
      <c r="CS50" s="69">
        <f t="shared" si="138"/>
        <v>25.769333199247068</v>
      </c>
      <c r="CT50" s="69">
        <f t="shared" si="139"/>
        <v>-18.571766073932203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1.8890018231458157</v>
      </c>
      <c r="C51" s="18">
        <f t="shared" si="104"/>
        <v>2.0261925588260925</v>
      </c>
      <c r="D51" s="18">
        <f t="shared" si="104"/>
        <v>1.9790338358732955</v>
      </c>
      <c r="E51" s="18">
        <f t="shared" si="104"/>
        <v>1.901103471347056</v>
      </c>
      <c r="F51" s="18">
        <f t="shared" si="104"/>
        <v>2.1263052507639419</v>
      </c>
      <c r="H51" s="68">
        <f t="shared" si="105"/>
        <v>105.06944412027667</v>
      </c>
      <c r="I51" s="69">
        <f t="shared" si="106"/>
        <v>65.069016130272843</v>
      </c>
      <c r="J51" s="69">
        <f t="shared" si="107"/>
        <v>170.13846025054954</v>
      </c>
      <c r="L51" t="str">
        <f t="shared" si="140"/>
        <v>31 Science, engineering and technology associate professionals</v>
      </c>
      <c r="M51" s="18">
        <f t="shared" si="108"/>
        <v>1.9605465123052384</v>
      </c>
      <c r="N51" s="18">
        <f t="shared" si="108"/>
        <v>2.0554475157735728</v>
      </c>
      <c r="O51" s="18">
        <f t="shared" si="108"/>
        <v>1.9741493159039927</v>
      </c>
      <c r="P51" s="18">
        <f t="shared" si="108"/>
        <v>1.7679021227491585</v>
      </c>
      <c r="Q51" s="18">
        <f t="shared" si="108"/>
        <v>1.7046572418301011</v>
      </c>
      <c r="S51" s="68">
        <f t="shared" si="109"/>
        <v>61.724045676430848</v>
      </c>
      <c r="T51" s="69">
        <f t="shared" si="110"/>
        <v>52.536899258679483</v>
      </c>
      <c r="U51" s="69">
        <f t="shared" si="111"/>
        <v>114.26094493511034</v>
      </c>
      <c r="W51" t="str">
        <f t="shared" si="141"/>
        <v>31 Science, engineering and technology associate professionals</v>
      </c>
      <c r="X51" s="18">
        <f t="shared" si="112"/>
        <v>2.1005326621249898</v>
      </c>
      <c r="Y51" s="18">
        <f t="shared" si="112"/>
        <v>2.3204795028968532</v>
      </c>
      <c r="Z51" s="18">
        <f t="shared" si="112"/>
        <v>2.296560824392393</v>
      </c>
      <c r="AA51" s="18">
        <f t="shared" si="112"/>
        <v>2.0627317581831788</v>
      </c>
      <c r="AB51" s="18">
        <f t="shared" si="112"/>
        <v>1.9888578115165816</v>
      </c>
      <c r="AD51" s="68">
        <f t="shared" si="113"/>
        <v>8.2550694113110445</v>
      </c>
      <c r="AE51" s="69">
        <f t="shared" si="114"/>
        <v>44.593552052421948</v>
      </c>
      <c r="AF51" s="69">
        <f t="shared" si="115"/>
        <v>52.848621463732989</v>
      </c>
      <c r="AH51" t="str">
        <f t="shared" si="142"/>
        <v>31 Science, engineering and technology associate professionals</v>
      </c>
      <c r="AI51" s="18">
        <f t="shared" si="116"/>
        <v>1.1362000985409035</v>
      </c>
      <c r="AJ51" s="18">
        <f t="shared" si="116"/>
        <v>1.4100772652400462</v>
      </c>
      <c r="AK51" s="18">
        <f t="shared" si="116"/>
        <v>1.5069951734386613</v>
      </c>
      <c r="AL51" s="18">
        <f t="shared" si="116"/>
        <v>1.5734371367224571</v>
      </c>
      <c r="AM51" s="18">
        <f t="shared" si="116"/>
        <v>1.8684904383801753</v>
      </c>
      <c r="AO51" s="68">
        <f t="shared" si="117"/>
        <v>33.269165332277566</v>
      </c>
      <c r="AP51" s="69">
        <f t="shared" si="118"/>
        <v>52.186027420965708</v>
      </c>
      <c r="AQ51" s="69">
        <f t="shared" si="119"/>
        <v>85.455192753243281</v>
      </c>
      <c r="AS51" t="str">
        <f t="shared" si="143"/>
        <v>31 Science, engineering and technology associate professionals</v>
      </c>
      <c r="AT51" s="18">
        <f t="shared" si="120"/>
        <v>3.2956060335821458</v>
      </c>
      <c r="AU51" s="18">
        <f t="shared" si="120"/>
        <v>3.4621777902148709</v>
      </c>
      <c r="AV51" s="18">
        <f t="shared" si="120"/>
        <v>3.4710529360804876</v>
      </c>
      <c r="AW51" s="18">
        <f t="shared" si="120"/>
        <v>2.8471899831776697</v>
      </c>
      <c r="AX51" s="18">
        <f t="shared" si="120"/>
        <v>2.4763219839004682</v>
      </c>
      <c r="AZ51" s="68">
        <f t="shared" si="121"/>
        <v>-14.145846086134512</v>
      </c>
      <c r="BA51" s="69">
        <f t="shared" si="122"/>
        <v>32.754811398882289</v>
      </c>
      <c r="BB51" s="69">
        <f t="shared" si="123"/>
        <v>18.608965312747774</v>
      </c>
      <c r="BD51" t="str">
        <f t="shared" si="144"/>
        <v>31 Science, engineering and technology associate professionals</v>
      </c>
      <c r="BE51" s="18">
        <f t="shared" si="124"/>
        <v>1.3422678871853067</v>
      </c>
      <c r="BF51" s="18">
        <f t="shared" si="124"/>
        <v>1.3455420601431816</v>
      </c>
      <c r="BG51" s="18">
        <f t="shared" si="124"/>
        <v>1.533693917732516</v>
      </c>
      <c r="BH51" s="18">
        <f t="shared" si="124"/>
        <v>1.2448063658229682</v>
      </c>
      <c r="BI51" s="18">
        <f t="shared" si="124"/>
        <v>1.0510789537046343</v>
      </c>
      <c r="BK51" s="68">
        <f t="shared" si="125"/>
        <v>-26.923548629478006</v>
      </c>
      <c r="BL51" s="69">
        <f t="shared" si="126"/>
        <v>28.476382930538037</v>
      </c>
      <c r="BM51" s="69">
        <f t="shared" si="127"/>
        <v>1.5528343010600296</v>
      </c>
      <c r="BO51" t="str">
        <f t="shared" si="145"/>
        <v>31 Science, engineering and technology associate professionals</v>
      </c>
      <c r="BP51" s="18">
        <f t="shared" si="128"/>
        <v>1.0073650663916063</v>
      </c>
      <c r="BQ51" s="18">
        <f t="shared" si="128"/>
        <v>1.1513352434610891</v>
      </c>
      <c r="BR51" s="18">
        <f t="shared" si="128"/>
        <v>1.3742370042236387</v>
      </c>
      <c r="BS51" s="18">
        <f t="shared" si="128"/>
        <v>1.2351577387285362</v>
      </c>
      <c r="BT51" s="18">
        <f t="shared" si="128"/>
        <v>1.3550397412880555</v>
      </c>
      <c r="BV51" s="68">
        <f t="shared" si="129"/>
        <v>-7.0288570798783647</v>
      </c>
      <c r="BW51" s="69">
        <f t="shared" si="130"/>
        <v>36.425061822316643</v>
      </c>
      <c r="BX51" s="69">
        <f t="shared" si="131"/>
        <v>29.396204742438282</v>
      </c>
      <c r="BZ51" t="str">
        <f t="shared" si="146"/>
        <v>31 Science, engineering and technology associate professionals</v>
      </c>
      <c r="CA51" s="18">
        <f t="shared" si="132"/>
        <v>1.1503372679931567</v>
      </c>
      <c r="CB51" s="18">
        <f t="shared" si="132"/>
        <v>1.4078197717021275</v>
      </c>
      <c r="CC51" s="18">
        <f t="shared" si="132"/>
        <v>1.7822544192458354</v>
      </c>
      <c r="CD51" s="18">
        <f t="shared" si="132"/>
        <v>1.6244077560162815</v>
      </c>
      <c r="CE51" s="18">
        <f t="shared" si="132"/>
        <v>2.0108486030201931</v>
      </c>
      <c r="CG51" s="68">
        <f t="shared" si="133"/>
        <v>-38.197730834305737</v>
      </c>
      <c r="CH51" s="69">
        <f t="shared" si="134"/>
        <v>27.208683146909703</v>
      </c>
      <c r="CI51" s="69">
        <f t="shared" si="135"/>
        <v>-10.989047687396035</v>
      </c>
      <c r="CK51" t="str">
        <f t="shared" si="147"/>
        <v>31 Science, engineering and technology associate professionals</v>
      </c>
      <c r="CL51" s="18">
        <f t="shared" si="136"/>
        <v>0.54881668836962272</v>
      </c>
      <c r="CM51" s="18">
        <f t="shared" si="136"/>
        <v>0.78800022487821553</v>
      </c>
      <c r="CN51" s="18">
        <f t="shared" si="136"/>
        <v>1.0569309828446272</v>
      </c>
      <c r="CO51" s="18">
        <f t="shared" si="136"/>
        <v>1.3273777623215999</v>
      </c>
      <c r="CP51" s="18">
        <f t="shared" si="136"/>
        <v>2.5051359160902362</v>
      </c>
      <c r="CR51" s="68">
        <f t="shared" si="137"/>
        <v>-7.1769169944389128</v>
      </c>
      <c r="CS51" s="69">
        <f t="shared" si="138"/>
        <v>33.61273510769027</v>
      </c>
      <c r="CT51" s="69">
        <f t="shared" si="139"/>
        <v>26.435818113251358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0.57505131333126691</v>
      </c>
      <c r="C52" s="18">
        <f t="shared" si="104"/>
        <v>0.60233567453498471</v>
      </c>
      <c r="D52" s="18">
        <f t="shared" si="104"/>
        <v>0.55713103706211109</v>
      </c>
      <c r="E52" s="18">
        <f t="shared" si="104"/>
        <v>0.93138189357186374</v>
      </c>
      <c r="F52" s="18">
        <f t="shared" si="104"/>
        <v>1.3502158143811986</v>
      </c>
      <c r="H52" s="68">
        <f t="shared" si="105"/>
        <v>362.56673660429396</v>
      </c>
      <c r="I52" s="69">
        <f t="shared" si="106"/>
        <v>158.59028841822081</v>
      </c>
      <c r="J52" s="69">
        <f t="shared" si="107"/>
        <v>521.15702502251474</v>
      </c>
      <c r="L52" t="str">
        <f t="shared" si="140"/>
        <v>32 Health and social care associate professionals</v>
      </c>
      <c r="M52" s="18">
        <f t="shared" si="108"/>
        <v>2.2388729434961627</v>
      </c>
      <c r="N52" s="18">
        <f t="shared" si="108"/>
        <v>2.5315571376887176</v>
      </c>
      <c r="O52" s="18">
        <f t="shared" si="108"/>
        <v>2.5977893260154028</v>
      </c>
      <c r="P52" s="18">
        <f t="shared" si="108"/>
        <v>4.2395121776865148</v>
      </c>
      <c r="Q52" s="18">
        <f t="shared" si="108"/>
        <v>5.4573614854513117</v>
      </c>
      <c r="S52" s="68">
        <f t="shared" si="109"/>
        <v>293.4561341430624</v>
      </c>
      <c r="T52" s="69">
        <f t="shared" si="110"/>
        <v>139.17744832971059</v>
      </c>
      <c r="U52" s="69">
        <f t="shared" si="111"/>
        <v>432.63358247277301</v>
      </c>
      <c r="W52" t="str">
        <f t="shared" si="141"/>
        <v>32 Health and social care associate professionals</v>
      </c>
      <c r="X52" s="18">
        <f t="shared" si="112"/>
        <v>3.2896972844320702</v>
      </c>
      <c r="Y52" s="18">
        <f t="shared" si="112"/>
        <v>3.7558126323985732</v>
      </c>
      <c r="Z52" s="18">
        <f t="shared" si="112"/>
        <v>3.7729047348393814</v>
      </c>
      <c r="AA52" s="18">
        <f t="shared" si="112"/>
        <v>5.9908256564364981</v>
      </c>
      <c r="AB52" s="18">
        <f t="shared" si="112"/>
        <v>6.6378517307659148</v>
      </c>
      <c r="AD52" s="68">
        <f t="shared" si="113"/>
        <v>119.92478064746</v>
      </c>
      <c r="AE52" s="69">
        <f t="shared" si="114"/>
        <v>117.79560659395773</v>
      </c>
      <c r="AF52" s="69">
        <f t="shared" si="115"/>
        <v>237.72038724141774</v>
      </c>
      <c r="AH52" t="str">
        <f t="shared" si="142"/>
        <v>32 Health and social care associate professionals</v>
      </c>
      <c r="AI52" s="18">
        <f t="shared" si="116"/>
        <v>7.2573004947096562</v>
      </c>
      <c r="AJ52" s="18">
        <f t="shared" si="116"/>
        <v>6.9105503718304071</v>
      </c>
      <c r="AK52" s="18">
        <f t="shared" si="116"/>
        <v>6.5500499249928898</v>
      </c>
      <c r="AL52" s="18">
        <f t="shared" si="116"/>
        <v>7.4704761376232884</v>
      </c>
      <c r="AM52" s="18">
        <f t="shared" si="116"/>
        <v>4.2672333868957937</v>
      </c>
      <c r="AO52" s="68">
        <f t="shared" si="117"/>
        <v>-29.975108370794707</v>
      </c>
      <c r="AP52" s="69">
        <f t="shared" si="118"/>
        <v>43.819225984267625</v>
      </c>
      <c r="AQ52" s="69">
        <f t="shared" si="119"/>
        <v>13.844117613472919</v>
      </c>
      <c r="AS52" t="str">
        <f t="shared" si="143"/>
        <v>32 Health and social care associate professionals</v>
      </c>
      <c r="AT52" s="18">
        <f t="shared" si="120"/>
        <v>1.527083675640037</v>
      </c>
      <c r="AU52" s="18">
        <f t="shared" si="120"/>
        <v>1.6701555462592104</v>
      </c>
      <c r="AV52" s="18">
        <f t="shared" si="120"/>
        <v>1.784887081857385</v>
      </c>
      <c r="AW52" s="18">
        <f t="shared" si="120"/>
        <v>2.48111809104467</v>
      </c>
      <c r="AX52" s="18">
        <f t="shared" si="120"/>
        <v>2.5507427330005585</v>
      </c>
      <c r="AZ52" s="68">
        <f t="shared" si="121"/>
        <v>71.97738783910475</v>
      </c>
      <c r="BA52" s="69">
        <f t="shared" si="122"/>
        <v>86.353534893687169</v>
      </c>
      <c r="BB52" s="69">
        <f t="shared" si="123"/>
        <v>158.33092273279189</v>
      </c>
      <c r="BD52" t="str">
        <f t="shared" si="144"/>
        <v>32 Health and social care associate professionals</v>
      </c>
      <c r="BE52" s="18">
        <f t="shared" si="124"/>
        <v>1.5764161859789021</v>
      </c>
      <c r="BF52" s="18">
        <f t="shared" si="124"/>
        <v>1.9022572959263608</v>
      </c>
      <c r="BG52" s="18">
        <f t="shared" si="124"/>
        <v>1.8909167191473877</v>
      </c>
      <c r="BH52" s="18">
        <f t="shared" si="124"/>
        <v>3.0135804172973009</v>
      </c>
      <c r="BI52" s="18">
        <f t="shared" si="124"/>
        <v>3.2758897886756801</v>
      </c>
      <c r="BK52" s="68">
        <f t="shared" si="125"/>
        <v>84.730108495221529</v>
      </c>
      <c r="BL52" s="69">
        <f t="shared" si="126"/>
        <v>96.679853187799424</v>
      </c>
      <c r="BM52" s="69">
        <f t="shared" si="127"/>
        <v>181.40996168302092</v>
      </c>
      <c r="BO52" t="str">
        <f t="shared" si="145"/>
        <v>32 Health and social care associate professionals</v>
      </c>
      <c r="BP52" s="18">
        <f t="shared" si="128"/>
        <v>1.3029680589796386</v>
      </c>
      <c r="BQ52" s="18">
        <f t="shared" si="128"/>
        <v>1.4719017207593545</v>
      </c>
      <c r="BR52" s="18">
        <f t="shared" si="128"/>
        <v>1.4061606193076035</v>
      </c>
      <c r="BS52" s="18">
        <f t="shared" si="128"/>
        <v>2.1292240136584302</v>
      </c>
      <c r="BT52" s="18">
        <f t="shared" si="128"/>
        <v>2.057945258759327</v>
      </c>
      <c r="BV52" s="68">
        <f t="shared" si="129"/>
        <v>37.992875098973265</v>
      </c>
      <c r="BW52" s="69">
        <f t="shared" si="130"/>
        <v>82.074131728766389</v>
      </c>
      <c r="BX52" s="69">
        <f t="shared" si="131"/>
        <v>120.06700682773965</v>
      </c>
      <c r="BZ52" t="str">
        <f t="shared" si="146"/>
        <v>32 Health and social care associate professionals</v>
      </c>
      <c r="CA52" s="18">
        <f t="shared" si="132"/>
        <v>0.7722865935683928</v>
      </c>
      <c r="CB52" s="18">
        <f t="shared" si="132"/>
        <v>0.82116435036392321</v>
      </c>
      <c r="CC52" s="18">
        <f t="shared" si="132"/>
        <v>0.74114861079312122</v>
      </c>
      <c r="CD52" s="18">
        <f t="shared" si="132"/>
        <v>1.0307744973369937</v>
      </c>
      <c r="CE52" s="18">
        <f t="shared" si="132"/>
        <v>0.93313379269903152</v>
      </c>
      <c r="CG52" s="68">
        <f t="shared" si="133"/>
        <v>-31.034265466415516</v>
      </c>
      <c r="CH52" s="69">
        <f t="shared" si="134"/>
        <v>45.913100910558299</v>
      </c>
      <c r="CI52" s="69">
        <f t="shared" si="135"/>
        <v>14.878835444142776</v>
      </c>
      <c r="CK52" t="str">
        <f t="shared" si="147"/>
        <v>32 Health and social care associate professionals</v>
      </c>
      <c r="CL52" s="18">
        <f t="shared" si="136"/>
        <v>0.24809851835364263</v>
      </c>
      <c r="CM52" s="18">
        <f t="shared" si="136"/>
        <v>0.31666490913920148</v>
      </c>
      <c r="CN52" s="18">
        <f t="shared" si="136"/>
        <v>0.37939278338699395</v>
      </c>
      <c r="CO52" s="18">
        <f t="shared" si="136"/>
        <v>0.62594775110464185</v>
      </c>
      <c r="CP52" s="18">
        <f t="shared" si="136"/>
        <v>0.92461628929205664</v>
      </c>
      <c r="CR52" s="68">
        <f t="shared" si="137"/>
        <v>-4.5570621523718424</v>
      </c>
      <c r="CS52" s="69">
        <f t="shared" si="138"/>
        <v>42.918731956982938</v>
      </c>
      <c r="CT52" s="69">
        <f t="shared" si="139"/>
        <v>38.361669804611097</v>
      </c>
    </row>
    <row r="53" spans="1:98" x14ac:dyDescent="0.2">
      <c r="A53" t="str">
        <f t="shared" si="103"/>
        <v>33 Protective service occupations</v>
      </c>
      <c r="B53" s="18">
        <f t="shared" si="104"/>
        <v>0.33501863308920038</v>
      </c>
      <c r="C53" s="18">
        <f t="shared" si="104"/>
        <v>0.36376233489120352</v>
      </c>
      <c r="D53" s="18">
        <f t="shared" si="104"/>
        <v>0.33209702836169813</v>
      </c>
      <c r="E53" s="18">
        <f t="shared" si="104"/>
        <v>0.32017324105645506</v>
      </c>
      <c r="F53" s="18">
        <f t="shared" si="104"/>
        <v>0.38016597379892308</v>
      </c>
      <c r="H53" s="68">
        <f t="shared" si="105"/>
        <v>118.49264185520857</v>
      </c>
      <c r="I53" s="69">
        <f t="shared" si="106"/>
        <v>55.592917119229043</v>
      </c>
      <c r="J53" s="69">
        <f t="shared" si="107"/>
        <v>174.08555897443762</v>
      </c>
      <c r="L53" t="str">
        <f t="shared" si="140"/>
        <v>33 Protective service occupations</v>
      </c>
      <c r="M53" s="18">
        <f t="shared" si="108"/>
        <v>0.71427796142547761</v>
      </c>
      <c r="N53" s="18">
        <f t="shared" si="108"/>
        <v>0.68083966676256824</v>
      </c>
      <c r="O53" s="18">
        <f t="shared" si="108"/>
        <v>0.62134488535330701</v>
      </c>
      <c r="P53" s="18">
        <f t="shared" si="108"/>
        <v>0.5425067562973479</v>
      </c>
      <c r="Q53" s="18">
        <f t="shared" si="108"/>
        <v>0.60133780370680134</v>
      </c>
      <c r="S53" s="68">
        <f t="shared" si="109"/>
        <v>81.26055534496831</v>
      </c>
      <c r="T53" s="69">
        <f t="shared" si="110"/>
        <v>41.908633391974135</v>
      </c>
      <c r="U53" s="69">
        <f t="shared" si="111"/>
        <v>123.16918873694244</v>
      </c>
      <c r="W53" t="str">
        <f t="shared" si="141"/>
        <v>33 Protective service occupations</v>
      </c>
      <c r="X53" s="18">
        <f t="shared" si="112"/>
        <v>1.3816368666485219</v>
      </c>
      <c r="Y53" s="18">
        <f t="shared" si="112"/>
        <v>1.3695549586300111</v>
      </c>
      <c r="Z53" s="18">
        <f t="shared" si="112"/>
        <v>1.449457638134207</v>
      </c>
      <c r="AA53" s="18">
        <f t="shared" si="112"/>
        <v>1.2255554760998526</v>
      </c>
      <c r="AB53" s="18">
        <f t="shared" si="112"/>
        <v>1.4653203713359899</v>
      </c>
      <c r="AD53" s="68">
        <f t="shared" si="113"/>
        <v>26.371610356863894</v>
      </c>
      <c r="AE53" s="69">
        <f t="shared" si="114"/>
        <v>43.6583076408008</v>
      </c>
      <c r="AF53" s="69">
        <f t="shared" si="115"/>
        <v>70.029917997664697</v>
      </c>
      <c r="AH53" t="str">
        <f t="shared" si="142"/>
        <v>33 Protective service occupations</v>
      </c>
      <c r="AI53" s="18">
        <f t="shared" si="116"/>
        <v>1.1582954982391469</v>
      </c>
      <c r="AJ53" s="18">
        <f t="shared" si="116"/>
        <v>1.2574068736133746</v>
      </c>
      <c r="AK53" s="18">
        <f t="shared" si="116"/>
        <v>1.3210657150336351</v>
      </c>
      <c r="AL53" s="18">
        <f t="shared" si="116"/>
        <v>1.2678879713848485</v>
      </c>
      <c r="AM53" s="18">
        <f t="shared" si="116"/>
        <v>1.601130616892906</v>
      </c>
      <c r="AO53" s="68">
        <f t="shared" si="117"/>
        <v>30.272575674349582</v>
      </c>
      <c r="AP53" s="69">
        <f t="shared" si="118"/>
        <v>39.289015022720378</v>
      </c>
      <c r="AQ53" s="69">
        <f t="shared" si="119"/>
        <v>69.56159069706996</v>
      </c>
      <c r="AS53" t="str">
        <f t="shared" si="143"/>
        <v>33 Protective service occupations</v>
      </c>
      <c r="AT53" s="18">
        <f t="shared" si="120"/>
        <v>1.1333897484048319</v>
      </c>
      <c r="AU53" s="18">
        <f t="shared" si="120"/>
        <v>1.049371114331924</v>
      </c>
      <c r="AV53" s="18">
        <f t="shared" si="120"/>
        <v>1.1107758557223302</v>
      </c>
      <c r="AW53" s="18">
        <f t="shared" si="120"/>
        <v>0.86399051261038928</v>
      </c>
      <c r="AX53" s="18">
        <f t="shared" si="120"/>
        <v>0.88393768023775299</v>
      </c>
      <c r="AZ53" s="68">
        <f t="shared" si="121"/>
        <v>-4.2341533425122719</v>
      </c>
      <c r="BA53" s="69">
        <f t="shared" si="122"/>
        <v>32.901896488544274</v>
      </c>
      <c r="BB53" s="69">
        <f t="shared" si="123"/>
        <v>28.667743146032006</v>
      </c>
      <c r="BD53" t="str">
        <f t="shared" si="144"/>
        <v>33 Protective service occupations</v>
      </c>
      <c r="BE53" s="18">
        <f t="shared" si="124"/>
        <v>0.98619940210294155</v>
      </c>
      <c r="BF53" s="18">
        <f t="shared" si="124"/>
        <v>0.88664468246491113</v>
      </c>
      <c r="BG53" s="18">
        <f t="shared" si="124"/>
        <v>0.97492126676125346</v>
      </c>
      <c r="BH53" s="18">
        <f t="shared" si="124"/>
        <v>0.7810953350876948</v>
      </c>
      <c r="BI53" s="18">
        <f t="shared" si="124"/>
        <v>0.71279478980273414</v>
      </c>
      <c r="BK53" s="68">
        <f t="shared" si="125"/>
        <v>-22.039291505494624</v>
      </c>
      <c r="BL53" s="69">
        <f t="shared" si="126"/>
        <v>21.39933136444434</v>
      </c>
      <c r="BM53" s="69">
        <f t="shared" si="127"/>
        <v>-0.63996014105028365</v>
      </c>
      <c r="BO53" t="str">
        <f t="shared" si="145"/>
        <v>33 Protective service occupations</v>
      </c>
      <c r="BP53" s="18">
        <f t="shared" si="128"/>
        <v>1.129365046733571</v>
      </c>
      <c r="BQ53" s="18">
        <f t="shared" si="128"/>
        <v>1.1230663010743942</v>
      </c>
      <c r="BR53" s="18">
        <f t="shared" si="128"/>
        <v>1.257457735604689</v>
      </c>
      <c r="BS53" s="18">
        <f t="shared" si="128"/>
        <v>1.0015392496223563</v>
      </c>
      <c r="BT53" s="18">
        <f t="shared" si="128"/>
        <v>0.92397569320723183</v>
      </c>
      <c r="BV53" s="68">
        <f t="shared" si="129"/>
        <v>-30.717280632166215</v>
      </c>
      <c r="BW53" s="69">
        <f t="shared" si="130"/>
        <v>24.942935223705447</v>
      </c>
      <c r="BX53" s="69">
        <f t="shared" si="131"/>
        <v>-5.7743454084607686</v>
      </c>
      <c r="BZ53" t="str">
        <f t="shared" si="146"/>
        <v>33 Protective service occupations</v>
      </c>
      <c r="CA53" s="18">
        <f t="shared" si="132"/>
        <v>0.9961332114981255</v>
      </c>
      <c r="CB53" s="18">
        <f t="shared" si="132"/>
        <v>1.0328962814167122</v>
      </c>
      <c r="CC53" s="18">
        <f t="shared" si="132"/>
        <v>1.1565226549909955</v>
      </c>
      <c r="CD53" s="18">
        <f t="shared" si="132"/>
        <v>0.99411554951514758</v>
      </c>
      <c r="CE53" s="18">
        <f t="shared" si="132"/>
        <v>1.0718588106076687</v>
      </c>
      <c r="CG53" s="68">
        <f t="shared" si="133"/>
        <v>-49.233387491090305</v>
      </c>
      <c r="CH53" s="69">
        <f t="shared" si="134"/>
        <v>23.89555725245345</v>
      </c>
      <c r="CI53" s="69">
        <f t="shared" si="135"/>
        <v>-25.337830238636862</v>
      </c>
      <c r="CK53" t="str">
        <f t="shared" si="147"/>
        <v>33 Protective service occupations</v>
      </c>
      <c r="CL53" s="18">
        <f t="shared" si="136"/>
        <v>0.43585628069069016</v>
      </c>
      <c r="CM53" s="18">
        <f t="shared" si="136"/>
        <v>0.42368880960159144</v>
      </c>
      <c r="CN53" s="18">
        <f t="shared" si="136"/>
        <v>0.47881859943625754</v>
      </c>
      <c r="CO53" s="18">
        <f t="shared" si="136"/>
        <v>0.52467843204746667</v>
      </c>
      <c r="CP53" s="18">
        <f t="shared" si="136"/>
        <v>0.65144929216840941</v>
      </c>
      <c r="CR53" s="68">
        <f t="shared" si="137"/>
        <v>-46.717949607968386</v>
      </c>
      <c r="CS53" s="69">
        <f t="shared" si="138"/>
        <v>15.401573613590655</v>
      </c>
      <c r="CT53" s="69">
        <f t="shared" si="139"/>
        <v>-31.316375994377726</v>
      </c>
    </row>
    <row r="54" spans="1:98" x14ac:dyDescent="0.2">
      <c r="A54" t="str">
        <f t="shared" si="103"/>
        <v>34 Culture, media and sports occupations</v>
      </c>
      <c r="B54" s="18">
        <f t="shared" si="104"/>
        <v>0.9376228854991141</v>
      </c>
      <c r="C54" s="18">
        <f t="shared" si="104"/>
        <v>1.0012713654835608</v>
      </c>
      <c r="D54" s="18">
        <f t="shared" si="104"/>
        <v>1.0631725543822186</v>
      </c>
      <c r="E54" s="18">
        <f t="shared" si="104"/>
        <v>0.9655215191333042</v>
      </c>
      <c r="F54" s="18">
        <f t="shared" si="104"/>
        <v>0.94229453529023921</v>
      </c>
      <c r="H54" s="68">
        <f t="shared" si="105"/>
        <v>69.165375720953776</v>
      </c>
      <c r="I54" s="69">
        <f t="shared" si="106"/>
        <v>65.928165057701392</v>
      </c>
      <c r="J54" s="69">
        <f t="shared" si="107"/>
        <v>135.09354077865518</v>
      </c>
      <c r="L54" t="str">
        <f t="shared" si="140"/>
        <v>34 Culture, media and sports occupations</v>
      </c>
      <c r="M54" s="18">
        <f t="shared" si="108"/>
        <v>3.3278934512518741</v>
      </c>
      <c r="N54" s="18">
        <f t="shared" si="108"/>
        <v>3.4176534862466474</v>
      </c>
      <c r="O54" s="18">
        <f t="shared" si="108"/>
        <v>3.324020820788852</v>
      </c>
      <c r="P54" s="18">
        <f t="shared" si="108"/>
        <v>2.738170583144758</v>
      </c>
      <c r="Q54" s="18">
        <f t="shared" si="108"/>
        <v>2.5817199926587588</v>
      </c>
      <c r="S54" s="68">
        <f t="shared" si="109"/>
        <v>45.466479844097577</v>
      </c>
      <c r="T54" s="69">
        <f t="shared" si="110"/>
        <v>58.073655850645508</v>
      </c>
      <c r="U54" s="69">
        <f t="shared" si="111"/>
        <v>103.5401356947431</v>
      </c>
      <c r="W54" t="str">
        <f t="shared" si="141"/>
        <v>34 Culture, media and sports occupations</v>
      </c>
      <c r="X54" s="18">
        <f t="shared" si="112"/>
        <v>3.8171664396193461</v>
      </c>
      <c r="Y54" s="18">
        <f t="shared" si="112"/>
        <v>3.9327591037104663</v>
      </c>
      <c r="Z54" s="18">
        <f t="shared" si="112"/>
        <v>3.6170959193180079</v>
      </c>
      <c r="AA54" s="18">
        <f t="shared" si="112"/>
        <v>2.976255118637706</v>
      </c>
      <c r="AB54" s="18">
        <f t="shared" si="112"/>
        <v>2.8288952370567944</v>
      </c>
      <c r="AD54" s="68">
        <f t="shared" si="113"/>
        <v>-2.235924361310281</v>
      </c>
      <c r="AE54" s="69">
        <f t="shared" si="114"/>
        <v>45.102187748441843</v>
      </c>
      <c r="AF54" s="69">
        <f t="shared" si="115"/>
        <v>42.866263387131561</v>
      </c>
      <c r="AH54" t="str">
        <f t="shared" si="142"/>
        <v>34 Culture, media and sports occupations</v>
      </c>
      <c r="AI54" s="18">
        <f t="shared" si="116"/>
        <v>1.581613258569764</v>
      </c>
      <c r="AJ54" s="18">
        <f t="shared" si="116"/>
        <v>1.518310774738465</v>
      </c>
      <c r="AK54" s="18">
        <f t="shared" si="116"/>
        <v>1.6461906290016495</v>
      </c>
      <c r="AL54" s="18">
        <f t="shared" si="116"/>
        <v>1.5372939112351456</v>
      </c>
      <c r="AM54" s="18">
        <f t="shared" si="116"/>
        <v>1.8405967049316154</v>
      </c>
      <c r="AO54" s="68">
        <f t="shared" si="117"/>
        <v>20.179162837559154</v>
      </c>
      <c r="AP54" s="69">
        <f t="shared" si="118"/>
        <v>52.170892815543681</v>
      </c>
      <c r="AQ54" s="69">
        <f t="shared" si="119"/>
        <v>72.350055653102842</v>
      </c>
      <c r="AS54" t="str">
        <f t="shared" si="143"/>
        <v>34 Culture, media and sports occupations</v>
      </c>
      <c r="AT54" s="18">
        <f t="shared" si="120"/>
        <v>2.0956195902541359</v>
      </c>
      <c r="AU54" s="18">
        <f t="shared" si="120"/>
        <v>2.1471343483797591</v>
      </c>
      <c r="AV54" s="18">
        <f t="shared" si="120"/>
        <v>2.0137638464666026</v>
      </c>
      <c r="AW54" s="18">
        <f t="shared" si="120"/>
        <v>1.6372726042962309</v>
      </c>
      <c r="AX54" s="18">
        <f t="shared" si="120"/>
        <v>1.5189224510648625</v>
      </c>
      <c r="AZ54" s="68">
        <f t="shared" si="121"/>
        <v>-9.2299659626301338</v>
      </c>
      <c r="BA54" s="69">
        <f t="shared" si="122"/>
        <v>41.563398733596181</v>
      </c>
      <c r="BB54" s="69">
        <f t="shared" si="123"/>
        <v>32.333432770966049</v>
      </c>
      <c r="BD54" t="str">
        <f t="shared" si="144"/>
        <v>34 Culture, media and sports occupations</v>
      </c>
      <c r="BE54" s="18">
        <f t="shared" si="124"/>
        <v>1.5143235910976902</v>
      </c>
      <c r="BF54" s="18">
        <f t="shared" si="124"/>
        <v>1.526961366786282</v>
      </c>
      <c r="BG54" s="18">
        <f t="shared" si="124"/>
        <v>1.6139425140538806</v>
      </c>
      <c r="BH54" s="18">
        <f t="shared" si="124"/>
        <v>1.3736767728780674</v>
      </c>
      <c r="BI54" s="18">
        <f t="shared" si="124"/>
        <v>1.5247211698906353</v>
      </c>
      <c r="BK54" s="68">
        <f t="shared" si="125"/>
        <v>0.7356454092799376</v>
      </c>
      <c r="BL54" s="69">
        <f t="shared" si="126"/>
        <v>37.133152768743173</v>
      </c>
      <c r="BM54" s="69">
        <f t="shared" si="127"/>
        <v>37.868798178023106</v>
      </c>
      <c r="BO54" t="str">
        <f t="shared" si="145"/>
        <v>34 Culture, media and sports occupations</v>
      </c>
      <c r="BP54" s="18">
        <f t="shared" si="128"/>
        <v>0.77103475795781817</v>
      </c>
      <c r="BQ54" s="18">
        <f t="shared" si="128"/>
        <v>0.74973810695877707</v>
      </c>
      <c r="BR54" s="18">
        <f t="shared" si="128"/>
        <v>0.7357248688789535</v>
      </c>
      <c r="BS54" s="18">
        <f t="shared" si="128"/>
        <v>0.54797431338990854</v>
      </c>
      <c r="BT54" s="18">
        <f t="shared" si="128"/>
        <v>0.41678152863884738</v>
      </c>
      <c r="BV54" s="68">
        <f t="shared" si="129"/>
        <v>-46.586528756603286</v>
      </c>
      <c r="BW54" s="69">
        <f t="shared" si="130"/>
        <v>28.238048108242314</v>
      </c>
      <c r="BX54" s="69">
        <f t="shared" si="131"/>
        <v>-18.348480648360972</v>
      </c>
      <c r="BZ54" t="str">
        <f t="shared" si="146"/>
        <v>34 Culture, media and sports occupations</v>
      </c>
      <c r="CA54" s="18">
        <f t="shared" si="132"/>
        <v>0.83001379669854525</v>
      </c>
      <c r="CB54" s="18">
        <f t="shared" si="132"/>
        <v>0.81452220736017156</v>
      </c>
      <c r="CC54" s="18">
        <f t="shared" si="132"/>
        <v>0.85186100545284771</v>
      </c>
      <c r="CD54" s="18">
        <f t="shared" si="132"/>
        <v>0.60187869741802413</v>
      </c>
      <c r="CE54" s="18">
        <f t="shared" si="132"/>
        <v>0.47567928774533574</v>
      </c>
      <c r="CG54" s="68">
        <f t="shared" si="133"/>
        <v>-69.412762821664401</v>
      </c>
      <c r="CH54" s="69">
        <f t="shared" si="134"/>
        <v>19.614753397896976</v>
      </c>
      <c r="CI54" s="69">
        <f t="shared" si="135"/>
        <v>-49.798009423767411</v>
      </c>
      <c r="CK54" t="str">
        <f t="shared" si="147"/>
        <v>34 Culture, media and sports occupations</v>
      </c>
      <c r="CL54" s="18">
        <f t="shared" si="136"/>
        <v>0.74884399477267105</v>
      </c>
      <c r="CM54" s="18">
        <f t="shared" si="136"/>
        <v>0.90870118988719306</v>
      </c>
      <c r="CN54" s="18">
        <f t="shared" si="136"/>
        <v>0.99607420108770017</v>
      </c>
      <c r="CO54" s="18">
        <f t="shared" si="136"/>
        <v>0.95911240589512148</v>
      </c>
      <c r="CP54" s="18">
        <f t="shared" si="136"/>
        <v>1.2930675172596311</v>
      </c>
      <c r="CR54" s="68">
        <f t="shared" si="137"/>
        <v>-49.160551035847675</v>
      </c>
      <c r="CS54" s="69">
        <f t="shared" si="138"/>
        <v>22.830550937378217</v>
      </c>
      <c r="CT54" s="69">
        <f t="shared" si="139"/>
        <v>-26.330000098469451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5.2567913280455816</v>
      </c>
      <c r="C55" s="18">
        <f t="shared" si="148"/>
        <v>5.1365253480511663</v>
      </c>
      <c r="D55" s="18">
        <f t="shared" si="148"/>
        <v>4.9814056615857236</v>
      </c>
      <c r="E55" s="18">
        <f t="shared" si="148"/>
        <v>5.0998651336590113</v>
      </c>
      <c r="F55" s="18">
        <f t="shared" si="148"/>
        <v>5.6506015835166332</v>
      </c>
      <c r="H55" s="68">
        <f t="shared" si="105"/>
        <v>116.50669915196727</v>
      </c>
      <c r="I55" s="69">
        <f t="shared" si="106"/>
        <v>72.006417519568018</v>
      </c>
      <c r="J55" s="69">
        <f t="shared" si="107"/>
        <v>188.5131166715353</v>
      </c>
      <c r="L55" t="str">
        <f t="shared" si="140"/>
        <v>35 Business and public service associate professionals</v>
      </c>
      <c r="M55" s="18">
        <f t="shared" ref="M55:Q64" si="149">M18/M$35*100</f>
        <v>7.7794764611187714</v>
      </c>
      <c r="N55" s="18">
        <f t="shared" si="149"/>
        <v>7.3250296298247228</v>
      </c>
      <c r="O55" s="18">
        <f t="shared" si="149"/>
        <v>7.1568620776957594</v>
      </c>
      <c r="P55" s="18">
        <f t="shared" si="149"/>
        <v>7.07318869352377</v>
      </c>
      <c r="Q55" s="18">
        <f t="shared" si="149"/>
        <v>7.0246010465136859</v>
      </c>
      <c r="S55" s="68">
        <f t="shared" si="109"/>
        <v>83.830066010303767</v>
      </c>
      <c r="T55" s="69">
        <f t="shared" si="110"/>
        <v>67.220495244445061</v>
      </c>
      <c r="U55" s="69">
        <f t="shared" si="111"/>
        <v>151.05056125474883</v>
      </c>
      <c r="W55" t="str">
        <f t="shared" si="141"/>
        <v>35 Business and public service associate professionals</v>
      </c>
      <c r="X55" s="18">
        <f t="shared" ref="X55:AB64" si="150">X18/X$35*100</f>
        <v>8.0847916461095046</v>
      </c>
      <c r="Y55" s="18">
        <f t="shared" si="150"/>
        <v>7.5780014177234181</v>
      </c>
      <c r="Z55" s="18">
        <f t="shared" si="150"/>
        <v>7.5802078957799415</v>
      </c>
      <c r="AA55" s="18">
        <f t="shared" si="150"/>
        <v>7.1394744821194438</v>
      </c>
      <c r="AB55" s="18">
        <f t="shared" si="150"/>
        <v>6.5820844640350149</v>
      </c>
      <c r="AD55" s="68">
        <f t="shared" si="113"/>
        <v>8.5437430477024989</v>
      </c>
      <c r="AE55" s="69">
        <f t="shared" si="114"/>
        <v>53.482539269978311</v>
      </c>
      <c r="AF55" s="69">
        <f t="shared" si="115"/>
        <v>62.026282317680817</v>
      </c>
      <c r="AH55" t="str">
        <f t="shared" si="142"/>
        <v>35 Business and public service associate professionals</v>
      </c>
      <c r="AI55" s="18">
        <f t="shared" ref="AI55:AM64" si="151">AI18/AI$35*100</f>
        <v>6.7310467646654981</v>
      </c>
      <c r="AJ55" s="18">
        <f t="shared" si="151"/>
        <v>7.1929422084662615</v>
      </c>
      <c r="AK55" s="18">
        <f t="shared" si="151"/>
        <v>7.4839842688182152</v>
      </c>
      <c r="AL55" s="18">
        <f t="shared" si="151"/>
        <v>7.8183620721845397</v>
      </c>
      <c r="AM55" s="18">
        <f t="shared" si="151"/>
        <v>7.9522088326546223</v>
      </c>
      <c r="AO55" s="68">
        <f t="shared" si="117"/>
        <v>14.210378260875686</v>
      </c>
      <c r="AP55" s="69">
        <f t="shared" si="118"/>
        <v>52.310054218983616</v>
      </c>
      <c r="AQ55" s="69">
        <f t="shared" si="119"/>
        <v>66.520432479859309</v>
      </c>
      <c r="AS55" t="str">
        <f t="shared" si="143"/>
        <v>35 Business and public service associate professionals</v>
      </c>
      <c r="AT55" s="18">
        <f t="shared" ref="AT55:AX64" si="152">AT18/AT$35*100</f>
        <v>6.7530476905429948</v>
      </c>
      <c r="AU55" s="18">
        <f t="shared" si="152"/>
        <v>6.6239312819879794</v>
      </c>
      <c r="AV55" s="18">
        <f t="shared" si="152"/>
        <v>6.7834971171724341</v>
      </c>
      <c r="AW55" s="18">
        <f t="shared" si="152"/>
        <v>6.5776897745777818</v>
      </c>
      <c r="AX55" s="18">
        <f t="shared" si="152"/>
        <v>6.3663697719781576</v>
      </c>
      <c r="AZ55" s="68">
        <f t="shared" si="121"/>
        <v>12.941526021143343</v>
      </c>
      <c r="BA55" s="69">
        <f t="shared" si="122"/>
        <v>50.634045019809157</v>
      </c>
      <c r="BB55" s="69">
        <f t="shared" si="123"/>
        <v>63.575571040952504</v>
      </c>
      <c r="BD55" t="str">
        <f t="shared" si="144"/>
        <v>35 Business and public service associate professionals</v>
      </c>
      <c r="BE55" s="18">
        <f t="shared" ref="BE55:BI64" si="153">BE18/BE$35*100</f>
        <v>5.0361429803939135</v>
      </c>
      <c r="BF55" s="18">
        <f t="shared" si="153"/>
        <v>4.9083637221963627</v>
      </c>
      <c r="BG55" s="18">
        <f t="shared" si="153"/>
        <v>5.227944253819115</v>
      </c>
      <c r="BH55" s="18">
        <f t="shared" si="153"/>
        <v>4.9345760534930676</v>
      </c>
      <c r="BI55" s="18">
        <f t="shared" si="153"/>
        <v>4.8296962991002816</v>
      </c>
      <c r="BK55" s="68">
        <f t="shared" si="125"/>
        <v>-1.4924134010166108</v>
      </c>
      <c r="BL55" s="69">
        <f t="shared" si="126"/>
        <v>41.421386818638425</v>
      </c>
      <c r="BM55" s="69">
        <f t="shared" si="127"/>
        <v>39.928973417621819</v>
      </c>
      <c r="BO55" t="str">
        <f t="shared" si="145"/>
        <v>35 Business and public service associate professionals</v>
      </c>
      <c r="BP55" s="18">
        <f t="shared" ref="BP55:BT64" si="154">BP18/BP$35*100</f>
        <v>4.1345422739549624</v>
      </c>
      <c r="BQ55" s="18">
        <f t="shared" si="154"/>
        <v>3.9823819601919115</v>
      </c>
      <c r="BR55" s="18">
        <f t="shared" si="154"/>
        <v>4.2716916903257713</v>
      </c>
      <c r="BS55" s="18">
        <f t="shared" si="154"/>
        <v>3.9906244600826888</v>
      </c>
      <c r="BT55" s="18">
        <f t="shared" si="154"/>
        <v>3.9175927414951919</v>
      </c>
      <c r="BV55" s="68">
        <f t="shared" si="129"/>
        <v>-13.527669767234832</v>
      </c>
      <c r="BW55" s="69">
        <f t="shared" si="130"/>
        <v>39.587650006778269</v>
      </c>
      <c r="BX55" s="69">
        <f t="shared" si="131"/>
        <v>26.059980239543435</v>
      </c>
      <c r="BZ55" t="str">
        <f t="shared" si="146"/>
        <v>35 Business and public service associate professionals</v>
      </c>
      <c r="CA55" s="18">
        <f t="shared" ref="CA55:CE64" si="155">CA18/CA$35*100</f>
        <v>3.72871026554491</v>
      </c>
      <c r="CB55" s="18">
        <f t="shared" si="155"/>
        <v>3.8895801142559367</v>
      </c>
      <c r="CC55" s="18">
        <f t="shared" si="155"/>
        <v>4.1998783611072232</v>
      </c>
      <c r="CD55" s="18">
        <f t="shared" si="155"/>
        <v>3.9390641931526806</v>
      </c>
      <c r="CE55" s="18">
        <f t="shared" si="155"/>
        <v>3.8680898063545479</v>
      </c>
      <c r="CG55" s="68">
        <f t="shared" si="133"/>
        <v>-49.550765128027265</v>
      </c>
      <c r="CH55" s="69">
        <f t="shared" si="134"/>
        <v>27.076928539611533</v>
      </c>
      <c r="CI55" s="69">
        <f t="shared" si="135"/>
        <v>-22.473836588415733</v>
      </c>
      <c r="CK55" t="str">
        <f t="shared" si="147"/>
        <v>35 Business and public service associate professionals</v>
      </c>
      <c r="CL55" s="18">
        <f t="shared" ref="CL55:CP64" si="156">CL18/CL$35*100</f>
        <v>2.1515628979469379</v>
      </c>
      <c r="CM55" s="18">
        <f t="shared" si="156"/>
        <v>2.4261020971732763</v>
      </c>
      <c r="CN55" s="18">
        <f t="shared" si="156"/>
        <v>2.8289654855325965</v>
      </c>
      <c r="CO55" s="18">
        <f t="shared" si="156"/>
        <v>2.8234138879286381</v>
      </c>
      <c r="CP55" s="18">
        <f t="shared" si="156"/>
        <v>3.9906757790087046</v>
      </c>
      <c r="CR55" s="68">
        <f t="shared" si="137"/>
        <v>-44.755363469261333</v>
      </c>
      <c r="CS55" s="69">
        <f t="shared" si="138"/>
        <v>21.541191736672793</v>
      </c>
      <c r="CT55" s="69">
        <f t="shared" si="139"/>
        <v>-23.214171732588539</v>
      </c>
    </row>
    <row r="56" spans="1:98" x14ac:dyDescent="0.2">
      <c r="A56" t="str">
        <f t="shared" si="103"/>
        <v>41 Administrative occupations</v>
      </c>
      <c r="B56" s="18">
        <f t="shared" si="148"/>
        <v>4.1276673948533613</v>
      </c>
      <c r="C56" s="18">
        <f t="shared" si="148"/>
        <v>3.7447501967568324</v>
      </c>
      <c r="D56" s="18">
        <f t="shared" si="148"/>
        <v>4.067842918498819</v>
      </c>
      <c r="E56" s="18">
        <f t="shared" si="148"/>
        <v>4.3771602048853175</v>
      </c>
      <c r="F56" s="18">
        <f t="shared" si="148"/>
        <v>5.0120854046375038</v>
      </c>
      <c r="H56" s="68">
        <f t="shared" si="105"/>
        <v>135.17050434608643</v>
      </c>
      <c r="I56" s="69">
        <f t="shared" si="106"/>
        <v>82.747566665343285</v>
      </c>
      <c r="J56" s="69">
        <f t="shared" si="107"/>
        <v>217.91807101142967</v>
      </c>
      <c r="L56" t="str">
        <f t="shared" si="140"/>
        <v>41 Administrative occupations</v>
      </c>
      <c r="M56" s="18">
        <f t="shared" si="149"/>
        <v>6.0685637501886163</v>
      </c>
      <c r="N56" s="18">
        <f t="shared" si="149"/>
        <v>5.6379396212394717</v>
      </c>
      <c r="O56" s="18">
        <f t="shared" si="149"/>
        <v>6.1444018601227048</v>
      </c>
      <c r="P56" s="18">
        <f t="shared" si="149"/>
        <v>6.5631133484130677</v>
      </c>
      <c r="Q56" s="18">
        <f t="shared" si="149"/>
        <v>6.6434115434246728</v>
      </c>
      <c r="S56" s="68">
        <f t="shared" si="109"/>
        <v>102.50188571692472</v>
      </c>
      <c r="T56" s="69">
        <f t="shared" si="110"/>
        <v>78.321820473431501</v>
      </c>
      <c r="U56" s="69">
        <f t="shared" si="111"/>
        <v>180.82370619035621</v>
      </c>
      <c r="W56" t="str">
        <f t="shared" si="141"/>
        <v>41 Administrative occupations</v>
      </c>
      <c r="X56" s="18">
        <f t="shared" si="150"/>
        <v>10.128489681682575</v>
      </c>
      <c r="Y56" s="18">
        <f t="shared" si="150"/>
        <v>9.1986838323305822</v>
      </c>
      <c r="Z56" s="18">
        <f t="shared" si="150"/>
        <v>9.9575851740561987</v>
      </c>
      <c r="AA56" s="18">
        <f t="shared" si="150"/>
        <v>10.703794459078917</v>
      </c>
      <c r="AB56" s="18">
        <f t="shared" si="150"/>
        <v>11.178713263803687</v>
      </c>
      <c r="AD56" s="68">
        <f t="shared" si="113"/>
        <v>40.333141107207133</v>
      </c>
      <c r="AE56" s="69">
        <f t="shared" si="114"/>
        <v>69.70250511381677</v>
      </c>
      <c r="AF56" s="69">
        <f t="shared" si="115"/>
        <v>110.03564622102391</v>
      </c>
      <c r="AH56" t="str">
        <f t="shared" si="142"/>
        <v>41 Administrative occupations</v>
      </c>
      <c r="AI56" s="18">
        <f t="shared" si="151"/>
        <v>10.830591467372566</v>
      </c>
      <c r="AJ56" s="18">
        <f t="shared" si="151"/>
        <v>11.3763522977839</v>
      </c>
      <c r="AK56" s="18">
        <f t="shared" si="151"/>
        <v>12.514480750026946</v>
      </c>
      <c r="AL56" s="18">
        <f t="shared" si="151"/>
        <v>14.322585184258671</v>
      </c>
      <c r="AM56" s="18">
        <f t="shared" si="151"/>
        <v>15.908705735236659</v>
      </c>
      <c r="AO56" s="68">
        <f t="shared" si="117"/>
        <v>36.638370284984781</v>
      </c>
      <c r="AP56" s="69">
        <f t="shared" si="118"/>
        <v>71.786520814869363</v>
      </c>
      <c r="AQ56" s="69">
        <f t="shared" si="119"/>
        <v>108.42489109985414</v>
      </c>
      <c r="AS56" t="str">
        <f t="shared" si="143"/>
        <v>41 Administrative occupations</v>
      </c>
      <c r="AT56" s="18">
        <f t="shared" si="152"/>
        <v>11.401460873078213</v>
      </c>
      <c r="AU56" s="18">
        <f t="shared" si="152"/>
        <v>10.630641923279443</v>
      </c>
      <c r="AV56" s="18">
        <f t="shared" si="152"/>
        <v>11.877597144943799</v>
      </c>
      <c r="AW56" s="18">
        <f t="shared" si="152"/>
        <v>12.114685498872275</v>
      </c>
      <c r="AX56" s="18">
        <f t="shared" si="152"/>
        <v>12.339818371352809</v>
      </c>
      <c r="AZ56" s="68">
        <f t="shared" si="121"/>
        <v>25.024640016701831</v>
      </c>
      <c r="BA56" s="69">
        <f t="shared" si="122"/>
        <v>62.748350648248142</v>
      </c>
      <c r="BB56" s="69">
        <f t="shared" si="123"/>
        <v>87.772990664949972</v>
      </c>
      <c r="BD56" t="str">
        <f t="shared" si="144"/>
        <v>41 Administrative occupations</v>
      </c>
      <c r="BE56" s="18">
        <f t="shared" si="153"/>
        <v>10.005769047298225</v>
      </c>
      <c r="BF56" s="18">
        <f t="shared" si="153"/>
        <v>8.9829382229313115</v>
      </c>
      <c r="BG56" s="18">
        <f t="shared" si="153"/>
        <v>9.5836859671509629</v>
      </c>
      <c r="BH56" s="18">
        <f t="shared" si="153"/>
        <v>9.4633514895074509</v>
      </c>
      <c r="BI56" s="18">
        <f t="shared" si="153"/>
        <v>8.6473587762061133</v>
      </c>
      <c r="BK56" s="68">
        <f t="shared" si="125"/>
        <v>-3.7874537445194463</v>
      </c>
      <c r="BL56" s="69">
        <f t="shared" si="126"/>
        <v>46.646869756500564</v>
      </c>
      <c r="BM56" s="69">
        <f t="shared" si="127"/>
        <v>42.859416011981118</v>
      </c>
      <c r="BO56" t="str">
        <f t="shared" si="145"/>
        <v>41 Administrative occupations</v>
      </c>
      <c r="BP56" s="18">
        <f t="shared" si="154"/>
        <v>11.657543678030962</v>
      </c>
      <c r="BQ56" s="18">
        <f t="shared" si="154"/>
        <v>10.526424067856574</v>
      </c>
      <c r="BR56" s="18">
        <f t="shared" si="154"/>
        <v>11.183021394270538</v>
      </c>
      <c r="BS56" s="18">
        <f t="shared" si="154"/>
        <v>10.856510371239066</v>
      </c>
      <c r="BT56" s="18">
        <f t="shared" si="154"/>
        <v>9.3090942336559834</v>
      </c>
      <c r="BV56" s="68">
        <f t="shared" si="129"/>
        <v>-21.511496846022869</v>
      </c>
      <c r="BW56" s="69">
        <f t="shared" si="130"/>
        <v>43.3354779159204</v>
      </c>
      <c r="BX56" s="69">
        <f t="shared" si="131"/>
        <v>21.823981069897531</v>
      </c>
      <c r="BZ56" t="str">
        <f t="shared" si="146"/>
        <v>41 Administrative occupations</v>
      </c>
      <c r="CA56" s="18">
        <f t="shared" si="155"/>
        <v>9.3435589483582806</v>
      </c>
      <c r="CB56" s="18">
        <f t="shared" si="155"/>
        <v>8.2572200887253011</v>
      </c>
      <c r="CC56" s="18">
        <f t="shared" si="155"/>
        <v>8.2063116360055908</v>
      </c>
      <c r="CD56" s="18">
        <f t="shared" si="155"/>
        <v>7.0634124315691977</v>
      </c>
      <c r="CE56" s="18">
        <f t="shared" si="155"/>
        <v>4.0389494651597166</v>
      </c>
      <c r="CG56" s="68">
        <f t="shared" si="133"/>
        <v>-73.040293388264928</v>
      </c>
      <c r="CH56" s="69">
        <f t="shared" si="134"/>
        <v>23.406334243352759</v>
      </c>
      <c r="CI56" s="69">
        <f t="shared" si="135"/>
        <v>-49.633959144912176</v>
      </c>
      <c r="CK56" t="str">
        <f t="shared" si="147"/>
        <v>41 Administrative occupations</v>
      </c>
      <c r="CL56" s="18">
        <f t="shared" si="156"/>
        <v>5.9815704776895728</v>
      </c>
      <c r="CM56" s="18">
        <f t="shared" si="156"/>
        <v>5.530242112528823</v>
      </c>
      <c r="CN56" s="18">
        <f t="shared" si="156"/>
        <v>6.3735951310905063</v>
      </c>
      <c r="CO56" s="18">
        <f t="shared" si="156"/>
        <v>6.9539321856120218</v>
      </c>
      <c r="CP56" s="18">
        <f t="shared" si="156"/>
        <v>7.9560363833186125</v>
      </c>
      <c r="CR56" s="68">
        <f t="shared" si="137"/>
        <v>-51.1141002867761</v>
      </c>
      <c r="CS56" s="69">
        <f t="shared" si="138"/>
        <v>21.829245074378814</v>
      </c>
      <c r="CT56" s="69">
        <f t="shared" si="139"/>
        <v>-29.284855212397293</v>
      </c>
    </row>
    <row r="57" spans="1:98" x14ac:dyDescent="0.2">
      <c r="A57" t="str">
        <f t="shared" si="103"/>
        <v>42 Secretarial and related occupations</v>
      </c>
      <c r="B57" s="18">
        <f t="shared" si="148"/>
        <v>0.32013667008644281</v>
      </c>
      <c r="C57" s="18">
        <f t="shared" si="148"/>
        <v>0.26678413747839425</v>
      </c>
      <c r="D57" s="18">
        <f t="shared" si="148"/>
        <v>0.32356517429855192</v>
      </c>
      <c r="E57" s="18">
        <f t="shared" si="148"/>
        <v>0.37414823827535709</v>
      </c>
      <c r="F57" s="18">
        <f t="shared" si="148"/>
        <v>0.41462597033293136</v>
      </c>
      <c r="H57" s="68">
        <f t="shared" si="105"/>
        <v>144.58132367645501</v>
      </c>
      <c r="I57" s="69">
        <f t="shared" si="106"/>
        <v>103.151102460315</v>
      </c>
      <c r="J57" s="69">
        <f t="shared" si="107"/>
        <v>247.73242613677002</v>
      </c>
      <c r="L57" t="str">
        <f t="shared" si="140"/>
        <v>42 Secretarial and related occupations</v>
      </c>
      <c r="M57" s="18">
        <f t="shared" si="149"/>
        <v>0.99940007154812016</v>
      </c>
      <c r="N57" s="18">
        <f t="shared" si="149"/>
        <v>0.87092642319814007</v>
      </c>
      <c r="O57" s="18">
        <f t="shared" si="149"/>
        <v>1.0038043258936475</v>
      </c>
      <c r="P57" s="18">
        <f t="shared" si="149"/>
        <v>1.0101474343726993</v>
      </c>
      <c r="Q57" s="18">
        <f t="shared" si="149"/>
        <v>0.60770796708506236</v>
      </c>
      <c r="S57" s="68">
        <f t="shared" si="109"/>
        <v>13.387033719808286</v>
      </c>
      <c r="T57" s="69">
        <f t="shared" si="110"/>
        <v>65.384463638559126</v>
      </c>
      <c r="U57" s="69">
        <f t="shared" si="111"/>
        <v>78.771497358367398</v>
      </c>
      <c r="W57" t="str">
        <f t="shared" si="141"/>
        <v>42 Secretarial and related occupations</v>
      </c>
      <c r="X57" s="18">
        <f t="shared" si="150"/>
        <v>1.5852231757990511</v>
      </c>
      <c r="Y57" s="18">
        <f t="shared" si="150"/>
        <v>1.3959401940610678</v>
      </c>
      <c r="Z57" s="18">
        <f t="shared" si="150"/>
        <v>1.5269591592478284</v>
      </c>
      <c r="AA57" s="18">
        <f t="shared" si="150"/>
        <v>1.7335528876792585</v>
      </c>
      <c r="AB57" s="18">
        <f t="shared" si="150"/>
        <v>1.9441775242991122</v>
      </c>
      <c r="AD57" s="68">
        <f t="shared" si="113"/>
        <v>59.158910054862645</v>
      </c>
      <c r="AE57" s="69">
        <f t="shared" si="114"/>
        <v>84.22558569277885</v>
      </c>
      <c r="AF57" s="69">
        <f t="shared" si="115"/>
        <v>143.38449574764149</v>
      </c>
      <c r="AH57" t="str">
        <f t="shared" si="142"/>
        <v>42 Secretarial and related occupations</v>
      </c>
      <c r="AI57" s="18">
        <f t="shared" si="151"/>
        <v>2.2977225554334213</v>
      </c>
      <c r="AJ57" s="18">
        <f t="shared" si="151"/>
        <v>2.1904533983640158</v>
      </c>
      <c r="AK57" s="18">
        <f t="shared" si="151"/>
        <v>2.4647468500145751</v>
      </c>
      <c r="AL57" s="18">
        <f t="shared" si="151"/>
        <v>2.6112284682878126</v>
      </c>
      <c r="AM57" s="18">
        <f t="shared" si="151"/>
        <v>2.2811781752969931</v>
      </c>
      <c r="AO57" s="68">
        <f t="shared" si="117"/>
        <v>-0.51959447236835177</v>
      </c>
      <c r="AP57" s="69">
        <f t="shared" si="118"/>
        <v>62.905035309024214</v>
      </c>
      <c r="AQ57" s="69">
        <f t="shared" si="119"/>
        <v>62.38544083665586</v>
      </c>
      <c r="AS57" t="str">
        <f t="shared" si="143"/>
        <v>42 Secretarial and related occupations</v>
      </c>
      <c r="AT57" s="18">
        <f t="shared" si="152"/>
        <v>2.0405196845598339</v>
      </c>
      <c r="AU57" s="18">
        <f t="shared" si="152"/>
        <v>1.7254403581233326</v>
      </c>
      <c r="AV57" s="18">
        <f t="shared" si="152"/>
        <v>1.9805622287478559</v>
      </c>
      <c r="AW57" s="18">
        <f t="shared" si="152"/>
        <v>1.940418490855883</v>
      </c>
      <c r="AX57" s="18">
        <f t="shared" si="152"/>
        <v>1.6669912455320588</v>
      </c>
      <c r="AZ57" s="68">
        <f t="shared" si="121"/>
        <v>1.2885288135815984</v>
      </c>
      <c r="BA57" s="69">
        <f t="shared" si="122"/>
        <v>58.362809265773116</v>
      </c>
      <c r="BB57" s="69">
        <f t="shared" si="123"/>
        <v>59.651338079354709</v>
      </c>
      <c r="BD57" t="str">
        <f t="shared" si="144"/>
        <v>42 Secretarial and related occupations</v>
      </c>
      <c r="BE57" s="18">
        <f t="shared" si="153"/>
        <v>2.0758707364257267</v>
      </c>
      <c r="BF57" s="18">
        <f t="shared" si="153"/>
        <v>1.7550998119554679</v>
      </c>
      <c r="BG57" s="18">
        <f t="shared" si="153"/>
        <v>1.7372679591120717</v>
      </c>
      <c r="BH57" s="18">
        <f t="shared" si="153"/>
        <v>1.6121554964920748</v>
      </c>
      <c r="BI57" s="18">
        <f t="shared" si="153"/>
        <v>0.48650922019457621</v>
      </c>
      <c r="BK57" s="68">
        <f t="shared" si="125"/>
        <v>-70.138950307235888</v>
      </c>
      <c r="BL57" s="69">
        <f t="shared" si="126"/>
        <v>36.392882628506023</v>
      </c>
      <c r="BM57" s="69">
        <f t="shared" si="127"/>
        <v>-33.746067678729872</v>
      </c>
      <c r="BO57" t="str">
        <f t="shared" si="145"/>
        <v>42 Secretarial and related occupations</v>
      </c>
      <c r="BP57" s="18">
        <f t="shared" si="154"/>
        <v>2.7464599411864725</v>
      </c>
      <c r="BQ57" s="18">
        <f t="shared" si="154"/>
        <v>2.1526281060302597</v>
      </c>
      <c r="BR57" s="18">
        <f t="shared" si="154"/>
        <v>2.0903905795680138</v>
      </c>
      <c r="BS57" s="18">
        <f t="shared" si="154"/>
        <v>1.4938136376557634</v>
      </c>
      <c r="BT57" s="18">
        <f t="shared" si="154"/>
        <v>0.45403033886459176</v>
      </c>
      <c r="BV57" s="68">
        <f t="shared" si="129"/>
        <v>-79.520695175794089</v>
      </c>
      <c r="BW57" s="69">
        <f t="shared" si="130"/>
        <v>27.85080275664809</v>
      </c>
      <c r="BX57" s="69">
        <f t="shared" si="131"/>
        <v>-51.669892419146002</v>
      </c>
      <c r="BZ57" t="str">
        <f t="shared" si="146"/>
        <v>42 Secretarial and related occupations</v>
      </c>
      <c r="CA57" s="18">
        <f t="shared" si="155"/>
        <v>3.3816592624877089</v>
      </c>
      <c r="CB57" s="18">
        <f t="shared" si="155"/>
        <v>3.2226473772350204</v>
      </c>
      <c r="CC57" s="18">
        <f t="shared" si="155"/>
        <v>2.932107198783338</v>
      </c>
      <c r="CD57" s="18">
        <f t="shared" si="155"/>
        <v>2.4929082751844103</v>
      </c>
      <c r="CE57" s="18">
        <f t="shared" si="155"/>
        <v>0.84421998810937282</v>
      </c>
      <c r="CG57" s="68">
        <f t="shared" si="133"/>
        <v>-84.228589565425892</v>
      </c>
      <c r="CH57" s="69">
        <f t="shared" si="134"/>
        <v>24.209215531291182</v>
      </c>
      <c r="CI57" s="69">
        <f t="shared" si="135"/>
        <v>-60.019374034134707</v>
      </c>
      <c r="CK57" t="str">
        <f t="shared" si="147"/>
        <v>42 Secretarial and related occupations</v>
      </c>
      <c r="CL57" s="18">
        <f t="shared" si="156"/>
        <v>1.9039736681315738</v>
      </c>
      <c r="CM57" s="18">
        <f t="shared" si="156"/>
        <v>1.9199118115036069</v>
      </c>
      <c r="CN57" s="18">
        <f t="shared" si="156"/>
        <v>2.2599375625625822</v>
      </c>
      <c r="CO57" s="18">
        <f t="shared" si="156"/>
        <v>2.820691157689641</v>
      </c>
      <c r="CP57" s="18">
        <f t="shared" si="156"/>
        <v>3.5942863115484469</v>
      </c>
      <c r="CR57" s="68">
        <f t="shared" si="137"/>
        <v>-37.714414301128024</v>
      </c>
      <c r="CS57" s="69">
        <f t="shared" si="138"/>
        <v>31.649705045534731</v>
      </c>
      <c r="CT57" s="69">
        <f t="shared" si="139"/>
        <v>-6.0647092555932929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0.22828633016139357</v>
      </c>
      <c r="C58" s="18">
        <f t="shared" si="148"/>
        <v>0.24842725639812155</v>
      </c>
      <c r="D58" s="18">
        <f t="shared" si="148"/>
        <v>0.21455544439785557</v>
      </c>
      <c r="E58" s="18">
        <f t="shared" si="148"/>
        <v>0.1988573174572657</v>
      </c>
      <c r="F58" s="18">
        <f t="shared" si="148"/>
        <v>0.20953131000106084</v>
      </c>
      <c r="H58" s="68">
        <f t="shared" si="105"/>
        <v>86.396584822671883</v>
      </c>
      <c r="I58" s="69">
        <f t="shared" si="106"/>
        <v>87.538315538976093</v>
      </c>
      <c r="J58" s="69">
        <f t="shared" si="107"/>
        <v>173.93490036164798</v>
      </c>
      <c r="L58" t="str">
        <f t="shared" si="140"/>
        <v>51 Skilled agricultural and related trades</v>
      </c>
      <c r="M58" s="18">
        <f t="shared" si="149"/>
        <v>0.29924504227254922</v>
      </c>
      <c r="N58" s="18">
        <f t="shared" si="149"/>
        <v>0.20319589995297635</v>
      </c>
      <c r="O58" s="18">
        <f t="shared" si="149"/>
        <v>0.1709702433446714</v>
      </c>
      <c r="P58" s="18">
        <f t="shared" si="149"/>
        <v>0.15750735189577089</v>
      </c>
      <c r="Q58" s="18">
        <f t="shared" si="149"/>
        <v>0.15473672463407326</v>
      </c>
      <c r="S58" s="68">
        <f t="shared" si="109"/>
        <v>69.508076944300157</v>
      </c>
      <c r="T58" s="69">
        <f t="shared" si="110"/>
        <v>66.088967345295046</v>
      </c>
      <c r="U58" s="69">
        <f t="shared" si="111"/>
        <v>135.5970442895952</v>
      </c>
      <c r="W58" t="str">
        <f t="shared" si="141"/>
        <v>51 Skilled agricultural and related trades</v>
      </c>
      <c r="X58" s="18">
        <f t="shared" si="150"/>
        <v>1.0212059903790043</v>
      </c>
      <c r="Y58" s="18">
        <f t="shared" si="150"/>
        <v>0.88044349161550461</v>
      </c>
      <c r="Z58" s="18">
        <f t="shared" si="150"/>
        <v>0.76345735087954203</v>
      </c>
      <c r="AA58" s="18">
        <f t="shared" si="150"/>
        <v>0.80262165332688229</v>
      </c>
      <c r="AB58" s="18">
        <f t="shared" si="150"/>
        <v>0.93527424125201997</v>
      </c>
      <c r="AD58" s="68">
        <f t="shared" si="113"/>
        <v>53.135771904605676</v>
      </c>
      <c r="AE58" s="69">
        <f t="shared" si="114"/>
        <v>84.24015616939046</v>
      </c>
      <c r="AF58" s="69">
        <f t="shared" si="115"/>
        <v>137.37592807399614</v>
      </c>
      <c r="AH58" t="str">
        <f t="shared" si="142"/>
        <v>51 Skilled agricultural and related trades</v>
      </c>
      <c r="AI58" s="18">
        <f t="shared" si="151"/>
        <v>1.1451309551563946</v>
      </c>
      <c r="AJ58" s="18">
        <f t="shared" si="151"/>
        <v>1.1536262487922115</v>
      </c>
      <c r="AK58" s="18">
        <f t="shared" si="151"/>
        <v>0.9446200666111092</v>
      </c>
      <c r="AL58" s="18">
        <f t="shared" si="151"/>
        <v>1.1085107937253007</v>
      </c>
      <c r="AM58" s="18">
        <f t="shared" si="151"/>
        <v>1.3212399654866649</v>
      </c>
      <c r="AO58" s="68">
        <f t="shared" si="117"/>
        <v>50.340224422303315</v>
      </c>
      <c r="AP58" s="69">
        <f t="shared" si="118"/>
        <v>87.471537324631896</v>
      </c>
      <c r="AQ58" s="69">
        <f t="shared" si="119"/>
        <v>137.81176174693522</v>
      </c>
      <c r="AS58" t="str">
        <f t="shared" si="143"/>
        <v>51 Skilled agricultural and related trades</v>
      </c>
      <c r="AT58" s="18">
        <f t="shared" si="152"/>
        <v>2.3926798888544472</v>
      </c>
      <c r="AU58" s="18">
        <f t="shared" si="152"/>
        <v>2.1089414747021227</v>
      </c>
      <c r="AV58" s="18">
        <f t="shared" si="152"/>
        <v>1.644305098109569</v>
      </c>
      <c r="AW58" s="18">
        <f t="shared" si="152"/>
        <v>1.7671883118084799</v>
      </c>
      <c r="AX58" s="18">
        <f t="shared" si="152"/>
        <v>2.1367877307759757</v>
      </c>
      <c r="AZ58" s="68">
        <f t="shared" si="121"/>
        <v>56.384755167128951</v>
      </c>
      <c r="BA58" s="69">
        <f t="shared" si="122"/>
        <v>78.323571114269924</v>
      </c>
      <c r="BB58" s="69">
        <f t="shared" si="123"/>
        <v>134.70832628139888</v>
      </c>
      <c r="BD58" t="str">
        <f t="shared" si="144"/>
        <v>51 Skilled agricultural and related trades</v>
      </c>
      <c r="BE58" s="18">
        <f t="shared" si="153"/>
        <v>1.0036158471763803</v>
      </c>
      <c r="BF58" s="18">
        <f t="shared" si="153"/>
        <v>0.88679268859443383</v>
      </c>
      <c r="BG58" s="18">
        <f t="shared" si="153"/>
        <v>0.70703697342922356</v>
      </c>
      <c r="BH58" s="18">
        <f t="shared" si="153"/>
        <v>0.68414540747243058</v>
      </c>
      <c r="BI58" s="18">
        <f t="shared" si="153"/>
        <v>0.70401023461942036</v>
      </c>
      <c r="BK58" s="68">
        <f t="shared" si="125"/>
        <v>6.1738712045848434</v>
      </c>
      <c r="BL58" s="69">
        <f t="shared" si="126"/>
        <v>55.172921570370903</v>
      </c>
      <c r="BM58" s="69">
        <f t="shared" si="127"/>
        <v>61.346792774955738</v>
      </c>
      <c r="BO58" t="str">
        <f t="shared" si="145"/>
        <v>51 Skilled agricultural and related trades</v>
      </c>
      <c r="BP58" s="18">
        <f t="shared" si="154"/>
        <v>1.5535786537597369</v>
      </c>
      <c r="BQ58" s="18">
        <f t="shared" si="154"/>
        <v>1.470453403864886</v>
      </c>
      <c r="BR58" s="18">
        <f t="shared" si="154"/>
        <v>1.2300699605712844</v>
      </c>
      <c r="BS58" s="18">
        <f t="shared" si="154"/>
        <v>1.2062715555340104</v>
      </c>
      <c r="BT58" s="18">
        <f t="shared" si="154"/>
        <v>1.2648187628431502</v>
      </c>
      <c r="BV58" s="68">
        <f t="shared" si="129"/>
        <v>-3.0481138092269697</v>
      </c>
      <c r="BW58" s="69">
        <f t="shared" si="130"/>
        <v>58.065749541238389</v>
      </c>
      <c r="BX58" s="69">
        <f t="shared" si="131"/>
        <v>55.017635732011414</v>
      </c>
      <c r="BZ58" t="str">
        <f t="shared" si="146"/>
        <v>51 Skilled agricultural and related trades</v>
      </c>
      <c r="CA58" s="18">
        <f t="shared" si="155"/>
        <v>1.8876839361168352</v>
      </c>
      <c r="CB58" s="18">
        <f t="shared" si="155"/>
        <v>1.7073116101237458</v>
      </c>
      <c r="CC58" s="18">
        <f t="shared" si="155"/>
        <v>1.7439559671805223</v>
      </c>
      <c r="CD58" s="18">
        <f t="shared" si="155"/>
        <v>1.8672245309254716</v>
      </c>
      <c r="CE58" s="18">
        <f t="shared" si="155"/>
        <v>3.1082617981438485</v>
      </c>
      <c r="CG58" s="68">
        <f t="shared" si="133"/>
        <v>-2.3714535908892156</v>
      </c>
      <c r="CH58" s="69">
        <f t="shared" si="134"/>
        <v>44.606650827602941</v>
      </c>
      <c r="CI58" s="69">
        <f t="shared" si="135"/>
        <v>42.235197236713724</v>
      </c>
      <c r="CK58" t="str">
        <f t="shared" si="147"/>
        <v>51 Skilled agricultural and related trades</v>
      </c>
      <c r="CL58" s="18">
        <f t="shared" si="156"/>
        <v>3.7373276844807011</v>
      </c>
      <c r="CM58" s="18">
        <f t="shared" si="156"/>
        <v>3.5951629704608168</v>
      </c>
      <c r="CN58" s="18">
        <f t="shared" si="156"/>
        <v>2.8813775107000299</v>
      </c>
      <c r="CO58" s="18">
        <f t="shared" si="156"/>
        <v>3.185587514459546</v>
      </c>
      <c r="CP58" s="18">
        <f t="shared" si="156"/>
        <v>2.4037221162038112</v>
      </c>
      <c r="CR58" s="68">
        <f t="shared" si="137"/>
        <v>-67.329527046445932</v>
      </c>
      <c r="CS58" s="69">
        <f t="shared" si="138"/>
        <v>22.594434165113146</v>
      </c>
      <c r="CT58" s="69">
        <f t="shared" si="139"/>
        <v>-44.73509288133279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0.22139579804797538</v>
      </c>
      <c r="C59" s="18">
        <f t="shared" si="148"/>
        <v>0.16656424256340263</v>
      </c>
      <c r="D59" s="18">
        <f t="shared" si="148"/>
        <v>0.1219009982933537</v>
      </c>
      <c r="E59" s="18">
        <f t="shared" si="148"/>
        <v>0.11970259179456269</v>
      </c>
      <c r="F59" s="18">
        <f t="shared" si="148"/>
        <v>0.11832434715182817</v>
      </c>
      <c r="H59" s="68">
        <f t="shared" si="105"/>
        <v>85.265868516174422</v>
      </c>
      <c r="I59" s="69">
        <f t="shared" si="106"/>
        <v>58.459114100438228</v>
      </c>
      <c r="J59" s="69">
        <f t="shared" si="107"/>
        <v>143.72498261661266</v>
      </c>
      <c r="L59" t="str">
        <f t="shared" si="140"/>
        <v>52 Skilled metal, electrical and electronic trades</v>
      </c>
      <c r="M59" s="18">
        <f t="shared" si="149"/>
        <v>1.0887612968594427</v>
      </c>
      <c r="N59" s="18">
        <f t="shared" si="149"/>
        <v>1.0134391234849092</v>
      </c>
      <c r="O59" s="18">
        <f t="shared" si="149"/>
        <v>0.72926765783192216</v>
      </c>
      <c r="P59" s="18">
        <f t="shared" si="149"/>
        <v>0.93113490053893122</v>
      </c>
      <c r="Q59" s="18">
        <f t="shared" si="149"/>
        <v>1.0219361506680034</v>
      </c>
      <c r="S59" s="68">
        <f t="shared" si="109"/>
        <v>162.45468876206598</v>
      </c>
      <c r="T59" s="69">
        <f t="shared" si="110"/>
        <v>84.178220244763594</v>
      </c>
      <c r="U59" s="69">
        <f t="shared" si="111"/>
        <v>246.63290900682961</v>
      </c>
      <c r="W59" t="str">
        <f t="shared" si="141"/>
        <v>52 Skilled metal, electrical and electronic trades</v>
      </c>
      <c r="X59" s="18">
        <f t="shared" si="150"/>
        <v>1.4301416373748701</v>
      </c>
      <c r="Y59" s="18">
        <f t="shared" si="150"/>
        <v>1.3729805497488894</v>
      </c>
      <c r="Z59" s="18">
        <f t="shared" si="150"/>
        <v>0.9949883467079581</v>
      </c>
      <c r="AA59" s="18">
        <f t="shared" si="150"/>
        <v>1.1126543814096101</v>
      </c>
      <c r="AB59" s="18">
        <f t="shared" si="150"/>
        <v>1.171178204045116</v>
      </c>
      <c r="AD59" s="68">
        <f t="shared" si="113"/>
        <v>47.138880263531703</v>
      </c>
      <c r="AE59" s="69">
        <f t="shared" si="114"/>
        <v>61.222695070319709</v>
      </c>
      <c r="AF59" s="69">
        <f t="shared" si="115"/>
        <v>108.36157533385141</v>
      </c>
      <c r="AH59" t="str">
        <f t="shared" si="142"/>
        <v>52 Skilled metal, electrical and electronic trades</v>
      </c>
      <c r="AI59" s="18">
        <f t="shared" si="151"/>
        <v>1.8321998713650294</v>
      </c>
      <c r="AJ59" s="18">
        <f t="shared" si="151"/>
        <v>1.7403437654990144</v>
      </c>
      <c r="AK59" s="18">
        <f t="shared" si="151"/>
        <v>1.3166704695042402</v>
      </c>
      <c r="AL59" s="18">
        <f t="shared" si="151"/>
        <v>1.5146122312192245</v>
      </c>
      <c r="AM59" s="18">
        <f t="shared" si="151"/>
        <v>1.702953603050722</v>
      </c>
      <c r="AO59" s="68">
        <f t="shared" si="117"/>
        <v>39.019710522771526</v>
      </c>
      <c r="AP59" s="69">
        <f t="shared" si="118"/>
        <v>51.64167273008168</v>
      </c>
      <c r="AQ59" s="69">
        <f t="shared" si="119"/>
        <v>90.661383252853199</v>
      </c>
      <c r="AS59" t="str">
        <f t="shared" si="143"/>
        <v>52 Skilled metal, electrical and electronic trades</v>
      </c>
      <c r="AT59" s="18">
        <f t="shared" si="152"/>
        <v>8.0688801070515694</v>
      </c>
      <c r="AU59" s="18">
        <f t="shared" si="152"/>
        <v>7.6477453850347601</v>
      </c>
      <c r="AV59" s="18">
        <f t="shared" si="152"/>
        <v>6.2113643540853225</v>
      </c>
      <c r="AW59" s="18">
        <f t="shared" si="152"/>
        <v>6.1799993654456316</v>
      </c>
      <c r="AX59" s="18">
        <f t="shared" si="152"/>
        <v>5.9368863884150169</v>
      </c>
      <c r="AZ59" s="68">
        <f t="shared" si="121"/>
        <v>15.023656468344642</v>
      </c>
      <c r="BA59" s="69">
        <f t="shared" si="122"/>
        <v>46.1319188986744</v>
      </c>
      <c r="BB59" s="69">
        <f t="shared" si="123"/>
        <v>61.155575367019047</v>
      </c>
      <c r="BD59" t="str">
        <f t="shared" si="144"/>
        <v>52 Skilled metal, electrical and electronic trades</v>
      </c>
      <c r="BE59" s="18">
        <f t="shared" si="153"/>
        <v>10.033311379979013</v>
      </c>
      <c r="BF59" s="18">
        <f t="shared" si="153"/>
        <v>9.8770290254431554</v>
      </c>
      <c r="BG59" s="18">
        <f t="shared" si="153"/>
        <v>8.7703994372432632</v>
      </c>
      <c r="BH59" s="18">
        <f t="shared" si="153"/>
        <v>8.4456820183676573</v>
      </c>
      <c r="BI59" s="18">
        <f t="shared" si="153"/>
        <v>8.0191035939119892</v>
      </c>
      <c r="BK59" s="68">
        <f t="shared" si="125"/>
        <v>-2.5038973236073323</v>
      </c>
      <c r="BL59" s="69">
        <f t="shared" si="126"/>
        <v>34.986630103245808</v>
      </c>
      <c r="BM59" s="69">
        <f t="shared" si="127"/>
        <v>32.482732779638475</v>
      </c>
      <c r="BO59" t="str">
        <f t="shared" si="145"/>
        <v>52 Skilled metal, electrical and electronic trades</v>
      </c>
      <c r="BP59" s="18">
        <f t="shared" si="154"/>
        <v>5.7739195828539698</v>
      </c>
      <c r="BQ59" s="18">
        <f t="shared" si="154"/>
        <v>5.7084727605118015</v>
      </c>
      <c r="BR59" s="18">
        <f t="shared" si="154"/>
        <v>5.360338844556753</v>
      </c>
      <c r="BS59" s="18">
        <f t="shared" si="154"/>
        <v>5.1529953434839166</v>
      </c>
      <c r="BT59" s="18">
        <f t="shared" si="154"/>
        <v>5.0568797650535107</v>
      </c>
      <c r="BV59" s="68">
        <f t="shared" si="129"/>
        <v>-11.049547861974505</v>
      </c>
      <c r="BW59" s="69">
        <f t="shared" si="130"/>
        <v>37.076220176606732</v>
      </c>
      <c r="BX59" s="69">
        <f t="shared" si="131"/>
        <v>26.026672314632226</v>
      </c>
      <c r="BZ59" t="str">
        <f t="shared" si="146"/>
        <v>52 Skilled metal, electrical and electronic trades</v>
      </c>
      <c r="CA59" s="18">
        <f t="shared" si="155"/>
        <v>4.7453602635522767</v>
      </c>
      <c r="CB59" s="18">
        <f t="shared" si="155"/>
        <v>4.5530347912169207</v>
      </c>
      <c r="CC59" s="18">
        <f t="shared" si="155"/>
        <v>4.4311256241873487</v>
      </c>
      <c r="CD59" s="18">
        <f t="shared" si="155"/>
        <v>4.1744833536180286</v>
      </c>
      <c r="CE59" s="18">
        <f t="shared" si="155"/>
        <v>3.5524148047073538</v>
      </c>
      <c r="CG59" s="68">
        <f t="shared" si="133"/>
        <v>-56.085862601674982</v>
      </c>
      <c r="CH59" s="69">
        <f t="shared" si="134"/>
        <v>25.110690703280881</v>
      </c>
      <c r="CI59" s="69">
        <f t="shared" si="135"/>
        <v>-30.975171898394109</v>
      </c>
      <c r="CK59" t="str">
        <f t="shared" si="147"/>
        <v>52 Skilled metal, electrical and electronic trades</v>
      </c>
      <c r="CL59" s="18">
        <f t="shared" si="156"/>
        <v>4.9437683711764162</v>
      </c>
      <c r="CM59" s="18">
        <f t="shared" si="156"/>
        <v>5.0209151292199401</v>
      </c>
      <c r="CN59" s="18">
        <f t="shared" si="156"/>
        <v>4.1296511070031814</v>
      </c>
      <c r="CO59" s="18">
        <f t="shared" si="156"/>
        <v>3.8841401612721009</v>
      </c>
      <c r="CP59" s="18">
        <f t="shared" si="156"/>
        <v>3.72075317306422</v>
      </c>
      <c r="CR59" s="68">
        <f t="shared" si="137"/>
        <v>-64.715105497412253</v>
      </c>
      <c r="CS59" s="69">
        <f t="shared" si="138"/>
        <v>19.08791970832948</v>
      </c>
      <c r="CT59" s="69">
        <f t="shared" si="139"/>
        <v>-45.627185789082766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0.12656427542933335</v>
      </c>
      <c r="C60" s="18">
        <f t="shared" si="148"/>
        <v>7.8219645987785233E-2</v>
      </c>
      <c r="D60" s="18">
        <f t="shared" si="148"/>
        <v>4.9989115769346837E-2</v>
      </c>
      <c r="E60" s="18">
        <f t="shared" si="148"/>
        <v>5.5321191198287559E-2</v>
      </c>
      <c r="F60" s="18">
        <f t="shared" si="148"/>
        <v>3.9465513125790254E-2</v>
      </c>
      <c r="H60" s="68">
        <f t="shared" si="105"/>
        <v>50.685290954649119</v>
      </c>
      <c r="I60" s="69">
        <f t="shared" si="106"/>
        <v>56.608189832386579</v>
      </c>
      <c r="J60" s="69">
        <f t="shared" si="107"/>
        <v>107.2934807870357</v>
      </c>
      <c r="L60" t="str">
        <f t="shared" si="140"/>
        <v>53 Skilled construction and building trades</v>
      </c>
      <c r="M60" s="18">
        <f t="shared" si="149"/>
        <v>0.41154019056599772</v>
      </c>
      <c r="N60" s="18">
        <f t="shared" si="149"/>
        <v>0.40124544578428523</v>
      </c>
      <c r="O60" s="18">
        <f t="shared" si="149"/>
        <v>0.28476097633396563</v>
      </c>
      <c r="P60" s="18">
        <f t="shared" si="149"/>
        <v>0.30537479115252275</v>
      </c>
      <c r="Q60" s="18">
        <f t="shared" si="149"/>
        <v>0.29720970170933925</v>
      </c>
      <c r="S60" s="68">
        <f t="shared" si="109"/>
        <v>95.478967061352634</v>
      </c>
      <c r="T60" s="69">
        <f t="shared" si="110"/>
        <v>67.922529769152789</v>
      </c>
      <c r="U60" s="69">
        <f t="shared" si="111"/>
        <v>163.40149683050541</v>
      </c>
      <c r="W60" t="str">
        <f t="shared" si="141"/>
        <v>53 Skilled construction and building trades</v>
      </c>
      <c r="X60" s="18">
        <f t="shared" si="150"/>
        <v>0.71363302824984165</v>
      </c>
      <c r="Y60" s="18">
        <f t="shared" si="150"/>
        <v>0.68902306887550147</v>
      </c>
      <c r="Z60" s="18">
        <f t="shared" si="150"/>
        <v>0.49752775451448966</v>
      </c>
      <c r="AA60" s="18">
        <f t="shared" si="150"/>
        <v>0.53482065264891188</v>
      </c>
      <c r="AB60" s="18">
        <f t="shared" si="150"/>
        <v>0.51223184315859105</v>
      </c>
      <c r="AD60" s="68">
        <f t="shared" si="113"/>
        <v>28.69797687900877</v>
      </c>
      <c r="AE60" s="69">
        <f t="shared" si="114"/>
        <v>58.794783632442915</v>
      </c>
      <c r="AF60" s="69">
        <f t="shared" si="115"/>
        <v>87.492760511451678</v>
      </c>
      <c r="AH60" t="str">
        <f t="shared" si="142"/>
        <v>53 Skilled construction and building trades</v>
      </c>
      <c r="AI60" s="18">
        <f t="shared" si="151"/>
        <v>1.2621605404259415</v>
      </c>
      <c r="AJ60" s="18">
        <f t="shared" si="151"/>
        <v>1.6364793694419482</v>
      </c>
      <c r="AK60" s="18">
        <f t="shared" si="151"/>
        <v>1.2826887847412545</v>
      </c>
      <c r="AL60" s="18">
        <f t="shared" si="151"/>
        <v>1.5172172312324035</v>
      </c>
      <c r="AM60" s="18">
        <f t="shared" si="151"/>
        <v>1.599949614004333</v>
      </c>
      <c r="AO60" s="68">
        <f t="shared" si="117"/>
        <v>34.07125287505599</v>
      </c>
      <c r="AP60" s="69">
        <f t="shared" si="118"/>
        <v>63.568008985890067</v>
      </c>
      <c r="AQ60" s="69">
        <f t="shared" si="119"/>
        <v>97.63926186094605</v>
      </c>
      <c r="AS60" t="str">
        <f t="shared" si="143"/>
        <v>53 Skilled construction and building trades</v>
      </c>
      <c r="AT60" s="18">
        <f t="shared" si="152"/>
        <v>2.1389775618558837</v>
      </c>
      <c r="AU60" s="18">
        <f t="shared" si="152"/>
        <v>2.4660753755598108</v>
      </c>
      <c r="AV60" s="18">
        <f t="shared" si="152"/>
        <v>1.9522923084491515</v>
      </c>
      <c r="AW60" s="18">
        <f t="shared" si="152"/>
        <v>2.0949683201072995</v>
      </c>
      <c r="AX60" s="18">
        <f t="shared" si="152"/>
        <v>1.8913097722561143</v>
      </c>
      <c r="AZ60" s="68">
        <f t="shared" si="121"/>
        <v>16.582471983350608</v>
      </c>
      <c r="BA60" s="69">
        <f t="shared" si="122"/>
        <v>56.091110891881172</v>
      </c>
      <c r="BB60" s="69">
        <f t="shared" si="123"/>
        <v>72.673582875231773</v>
      </c>
      <c r="BD60" t="str">
        <f t="shared" si="144"/>
        <v>53 Skilled construction and building trades</v>
      </c>
      <c r="BE60" s="18">
        <f t="shared" si="153"/>
        <v>5.6340232021843244</v>
      </c>
      <c r="BF60" s="18">
        <f t="shared" si="153"/>
        <v>6.315957063121548</v>
      </c>
      <c r="BG60" s="18">
        <f t="shared" si="153"/>
        <v>5.4585549065596854</v>
      </c>
      <c r="BH60" s="18">
        <f t="shared" si="153"/>
        <v>5.1544375314289494</v>
      </c>
      <c r="BI60" s="18">
        <f t="shared" si="153"/>
        <v>4.4991125668721184</v>
      </c>
      <c r="BK60" s="68">
        <f t="shared" si="125"/>
        <v>-12.111919201206485</v>
      </c>
      <c r="BL60" s="69">
        <f t="shared" si="126"/>
        <v>36.588558364985566</v>
      </c>
      <c r="BM60" s="69">
        <f t="shared" si="127"/>
        <v>24.476639163779076</v>
      </c>
      <c r="BO60" t="str">
        <f t="shared" si="145"/>
        <v>53 Skilled construction and building trades</v>
      </c>
      <c r="BP60" s="18">
        <f t="shared" si="154"/>
        <v>4.8681823779461277</v>
      </c>
      <c r="BQ60" s="18">
        <f t="shared" si="154"/>
        <v>6.0707098124089738</v>
      </c>
      <c r="BR60" s="18">
        <f t="shared" si="154"/>
        <v>5.600516875710829</v>
      </c>
      <c r="BS60" s="18">
        <f t="shared" si="154"/>
        <v>5.7916711295615713</v>
      </c>
      <c r="BT60" s="18">
        <f t="shared" si="154"/>
        <v>6.104913860170357</v>
      </c>
      <c r="BV60" s="68">
        <f t="shared" si="129"/>
        <v>2.7801403053882767</v>
      </c>
      <c r="BW60" s="69">
        <f t="shared" si="130"/>
        <v>49.245766972513195</v>
      </c>
      <c r="BX60" s="69">
        <f t="shared" si="131"/>
        <v>52.025907277901474</v>
      </c>
      <c r="BZ60" t="str">
        <f t="shared" si="146"/>
        <v>53 Skilled construction and building trades</v>
      </c>
      <c r="CA60" s="18">
        <f t="shared" si="155"/>
        <v>4.1022268132485715</v>
      </c>
      <c r="CB60" s="18">
        <f t="shared" si="155"/>
        <v>4.579652153972015</v>
      </c>
      <c r="CC60" s="18">
        <f t="shared" si="155"/>
        <v>4.3846652243908322</v>
      </c>
      <c r="CD60" s="18">
        <f t="shared" si="155"/>
        <v>4.2598183474694329</v>
      </c>
      <c r="CE60" s="18">
        <f t="shared" si="155"/>
        <v>4.6703432023170111</v>
      </c>
      <c r="CG60" s="68">
        <f t="shared" si="133"/>
        <v>-41.654535218462172</v>
      </c>
      <c r="CH60" s="69">
        <f t="shared" si="134"/>
        <v>30.639902056317851</v>
      </c>
      <c r="CI60" s="69">
        <f t="shared" si="135"/>
        <v>-11.014633162144321</v>
      </c>
      <c r="CK60" t="str">
        <f t="shared" si="147"/>
        <v>53 Skilled construction and building trades</v>
      </c>
      <c r="CL60" s="18">
        <f t="shared" si="156"/>
        <v>5.7741599109672697</v>
      </c>
      <c r="CM60" s="18">
        <f t="shared" si="156"/>
        <v>7.3727201500598136</v>
      </c>
      <c r="CN60" s="18">
        <f t="shared" si="156"/>
        <v>6.1329345492314475</v>
      </c>
      <c r="CO60" s="18">
        <f t="shared" si="156"/>
        <v>4.8275905915164312</v>
      </c>
      <c r="CP60" s="18">
        <f t="shared" si="156"/>
        <v>1.3673774037789328</v>
      </c>
      <c r="CR60" s="68">
        <f t="shared" si="137"/>
        <v>-91.268449034794145</v>
      </c>
      <c r="CS60" s="69">
        <f t="shared" si="138"/>
        <v>11.980027253634679</v>
      </c>
      <c r="CT60" s="69">
        <f t="shared" si="139"/>
        <v>-79.288421781159471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0.60680633023529218</v>
      </c>
      <c r="C61" s="18">
        <f t="shared" si="148"/>
        <v>0.43888712418626186</v>
      </c>
      <c r="D61" s="18">
        <f t="shared" si="148"/>
        <v>0.41276003240007936</v>
      </c>
      <c r="E61" s="18">
        <f t="shared" si="148"/>
        <v>0.44237017440302839</v>
      </c>
      <c r="F61" s="18">
        <f t="shared" si="148"/>
        <v>0.3994205721726391</v>
      </c>
      <c r="H61" s="68">
        <f t="shared" si="105"/>
        <v>84.697643141535934</v>
      </c>
      <c r="I61" s="69">
        <f t="shared" si="106"/>
        <v>70.107055854412209</v>
      </c>
      <c r="J61" s="69">
        <f t="shared" si="107"/>
        <v>154.80469899594814</v>
      </c>
      <c r="L61" t="str">
        <f t="shared" si="140"/>
        <v>54 Textiles, printing and other skilled trades</v>
      </c>
      <c r="M61" s="18">
        <f t="shared" si="149"/>
        <v>0.59774879531980774</v>
      </c>
      <c r="N61" s="18">
        <f t="shared" si="149"/>
        <v>0.54842329464275086</v>
      </c>
      <c r="O61" s="18">
        <f t="shared" si="149"/>
        <v>0.59983392790612555</v>
      </c>
      <c r="P61" s="18">
        <f t="shared" si="149"/>
        <v>0.62674734144900957</v>
      </c>
      <c r="Q61" s="18">
        <f t="shared" si="149"/>
        <v>0.70179665838147176</v>
      </c>
      <c r="S61" s="68">
        <f t="shared" si="109"/>
        <v>119.12796027307961</v>
      </c>
      <c r="T61" s="69">
        <f t="shared" si="110"/>
        <v>81.614297789408567</v>
      </c>
      <c r="U61" s="69">
        <f t="shared" si="111"/>
        <v>200.74225806248819</v>
      </c>
      <c r="W61" t="str">
        <f t="shared" si="141"/>
        <v>54 Textiles, printing and other skilled trades</v>
      </c>
      <c r="X61" s="18">
        <f t="shared" si="150"/>
        <v>0.78341382068919718</v>
      </c>
      <c r="Y61" s="18">
        <f t="shared" si="150"/>
        <v>0.66820772928580874</v>
      </c>
      <c r="Z61" s="18">
        <f t="shared" si="150"/>
        <v>0.67246355875526265</v>
      </c>
      <c r="AA61" s="18">
        <f t="shared" si="150"/>
        <v>0.76081079192187639</v>
      </c>
      <c r="AB61" s="18">
        <f t="shared" si="150"/>
        <v>0.83588961913358928</v>
      </c>
      <c r="AD61" s="68">
        <f t="shared" si="113"/>
        <v>55.382690371979947</v>
      </c>
      <c r="AE61" s="69">
        <f t="shared" si="114"/>
        <v>73.069693085549588</v>
      </c>
      <c r="AF61" s="69">
        <f t="shared" si="115"/>
        <v>128.45238345752955</v>
      </c>
      <c r="AH61" t="str">
        <f t="shared" si="142"/>
        <v>54 Textiles, printing and other skilled trades</v>
      </c>
      <c r="AI61" s="18">
        <f t="shared" si="151"/>
        <v>0.96433227356286721</v>
      </c>
      <c r="AJ61" s="18">
        <f t="shared" si="151"/>
        <v>0.82970905750670843</v>
      </c>
      <c r="AK61" s="18">
        <f t="shared" si="151"/>
        <v>0.93347884541815174</v>
      </c>
      <c r="AL61" s="18">
        <f t="shared" si="151"/>
        <v>1.0206356158159857</v>
      </c>
      <c r="AM61" s="18">
        <f t="shared" si="151"/>
        <v>1.1560216980537699</v>
      </c>
      <c r="AO61" s="68">
        <f t="shared" si="117"/>
        <v>33.110453985588684</v>
      </c>
      <c r="AP61" s="69">
        <f t="shared" si="118"/>
        <v>67.191687936682271</v>
      </c>
      <c r="AQ61" s="69">
        <f t="shared" si="119"/>
        <v>100.30214192227096</v>
      </c>
      <c r="AS61" t="str">
        <f t="shared" si="143"/>
        <v>54 Textiles, printing and other skilled trades</v>
      </c>
      <c r="AT61" s="18">
        <f t="shared" si="152"/>
        <v>1.1967511560425894</v>
      </c>
      <c r="AU61" s="18">
        <f t="shared" si="152"/>
        <v>0.99093415837170529</v>
      </c>
      <c r="AV61" s="18">
        <f t="shared" si="152"/>
        <v>1.062451878969167</v>
      </c>
      <c r="AW61" s="18">
        <f t="shared" si="152"/>
        <v>1.1199707787473996</v>
      </c>
      <c r="AX61" s="18">
        <f t="shared" si="152"/>
        <v>1.1483178134126999</v>
      </c>
      <c r="AZ61" s="68">
        <f t="shared" si="121"/>
        <v>30.067343260781431</v>
      </c>
      <c r="BA61" s="69">
        <f t="shared" si="122"/>
        <v>62.294590519484657</v>
      </c>
      <c r="BB61" s="69">
        <f t="shared" si="123"/>
        <v>92.361933780266099</v>
      </c>
      <c r="BD61" t="str">
        <f t="shared" si="144"/>
        <v>54 Textiles, printing and other skilled trades</v>
      </c>
      <c r="BE61" s="18">
        <f t="shared" si="153"/>
        <v>2.0772186279536053</v>
      </c>
      <c r="BF61" s="18">
        <f t="shared" si="153"/>
        <v>1.8769413766027854</v>
      </c>
      <c r="BG61" s="18">
        <f t="shared" si="153"/>
        <v>1.8871172740048645</v>
      </c>
      <c r="BH61" s="18">
        <f t="shared" si="153"/>
        <v>2.109033327766618</v>
      </c>
      <c r="BI61" s="18">
        <f t="shared" si="153"/>
        <v>2.1144259962864802</v>
      </c>
      <c r="BK61" s="68">
        <f t="shared" si="125"/>
        <v>19.47427519179854</v>
      </c>
      <c r="BL61" s="69">
        <f t="shared" si="126"/>
        <v>46.339964651885964</v>
      </c>
      <c r="BM61" s="69">
        <f t="shared" si="127"/>
        <v>65.814239843684504</v>
      </c>
      <c r="BO61" t="str">
        <f t="shared" si="145"/>
        <v>54 Textiles, printing and other skilled trades</v>
      </c>
      <c r="BP61" s="18">
        <f t="shared" si="154"/>
        <v>2.3437476787891525</v>
      </c>
      <c r="BQ61" s="18">
        <f t="shared" si="154"/>
        <v>1.9665376496762219</v>
      </c>
      <c r="BR61" s="18">
        <f t="shared" si="154"/>
        <v>2.1628393482417034</v>
      </c>
      <c r="BS61" s="18">
        <f t="shared" si="154"/>
        <v>2.1446198970628307</v>
      </c>
      <c r="BT61" s="18">
        <f t="shared" si="154"/>
        <v>2.3195930751252178</v>
      </c>
      <c r="BV61" s="68">
        <f t="shared" si="129"/>
        <v>1.121922443527124</v>
      </c>
      <c r="BW61" s="69">
        <f t="shared" si="130"/>
        <v>41.60109473407271</v>
      </c>
      <c r="BX61" s="69">
        <f t="shared" si="131"/>
        <v>42.723017177599836</v>
      </c>
      <c r="BZ61" t="str">
        <f t="shared" si="146"/>
        <v>54 Textiles, printing and other skilled trades</v>
      </c>
      <c r="CA61" s="18">
        <f t="shared" si="155"/>
        <v>2.8112567958402193</v>
      </c>
      <c r="CB61" s="18">
        <f t="shared" si="155"/>
        <v>2.5136300308058468</v>
      </c>
      <c r="CC61" s="18">
        <f t="shared" si="155"/>
        <v>2.7247301311004413</v>
      </c>
      <c r="CD61" s="18">
        <f t="shared" si="155"/>
        <v>2.9652657441419508</v>
      </c>
      <c r="CE61" s="18">
        <f t="shared" si="155"/>
        <v>2.9064206486593767</v>
      </c>
      <c r="CG61" s="68">
        <f t="shared" si="133"/>
        <v>-41.570829122832833</v>
      </c>
      <c r="CH61" s="69">
        <f t="shared" si="134"/>
        <v>31.215027996386365</v>
      </c>
      <c r="CI61" s="69">
        <f t="shared" si="135"/>
        <v>-10.355801126446471</v>
      </c>
      <c r="CK61" t="str">
        <f t="shared" si="147"/>
        <v>54 Textiles, printing and other skilled trades</v>
      </c>
      <c r="CL61" s="18">
        <f t="shared" si="156"/>
        <v>3.7294253434320397</v>
      </c>
      <c r="CM61" s="18">
        <f t="shared" si="156"/>
        <v>3.3655280783464145</v>
      </c>
      <c r="CN61" s="18">
        <f t="shared" si="156"/>
        <v>3.6870333537790509</v>
      </c>
      <c r="CO61" s="18">
        <f t="shared" si="156"/>
        <v>3.2865119343992952</v>
      </c>
      <c r="CP61" s="18">
        <f t="shared" si="156"/>
        <v>3.6978407308952352</v>
      </c>
      <c r="CR61" s="68">
        <f t="shared" si="137"/>
        <v>-60.722624577122176</v>
      </c>
      <c r="CS61" s="69">
        <f t="shared" si="138"/>
        <v>18.568261260624233</v>
      </c>
      <c r="CT61" s="69">
        <f t="shared" si="139"/>
        <v>-42.154363316497943</v>
      </c>
    </row>
    <row r="62" spans="1:98" x14ac:dyDescent="0.2">
      <c r="A62" t="str">
        <f t="shared" si="103"/>
        <v>61 Caring personal service occupations</v>
      </c>
      <c r="B62" s="18">
        <f t="shared" si="148"/>
        <v>0.39632445328371246</v>
      </c>
      <c r="C62" s="18">
        <f t="shared" si="148"/>
        <v>0.38035743010651302</v>
      </c>
      <c r="D62" s="18">
        <f t="shared" si="148"/>
        <v>0.39407907986220214</v>
      </c>
      <c r="E62" s="18">
        <f t="shared" si="148"/>
        <v>0.41626521497186397</v>
      </c>
      <c r="F62" s="18">
        <f t="shared" si="148"/>
        <v>0.4991763195993219</v>
      </c>
      <c r="H62" s="68">
        <f t="shared" si="105"/>
        <v>141.76818837774178</v>
      </c>
      <c r="I62" s="69">
        <f t="shared" si="106"/>
        <v>86.898998352846974</v>
      </c>
      <c r="J62" s="69">
        <f t="shared" si="107"/>
        <v>228.66718673058875</v>
      </c>
      <c r="L62" t="str">
        <f t="shared" si="140"/>
        <v>61 Caring personal service occupations</v>
      </c>
      <c r="M62" s="18">
        <f t="shared" si="149"/>
        <v>3.1357437827495178</v>
      </c>
      <c r="N62" s="18">
        <f t="shared" si="149"/>
        <v>3.2817682688767134</v>
      </c>
      <c r="O62" s="18">
        <f t="shared" si="149"/>
        <v>3.3898917626764296</v>
      </c>
      <c r="P62" s="18">
        <f t="shared" si="149"/>
        <v>3.8209068999988127</v>
      </c>
      <c r="Q62" s="18">
        <f t="shared" si="149"/>
        <v>4.9074077231716275</v>
      </c>
      <c r="S62" s="68">
        <f t="shared" si="109"/>
        <v>171.13391019729454</v>
      </c>
      <c r="T62" s="69">
        <f t="shared" si="110"/>
        <v>99.479000416779201</v>
      </c>
      <c r="U62" s="69">
        <f t="shared" si="111"/>
        <v>270.61291061407377</v>
      </c>
      <c r="W62" t="str">
        <f t="shared" si="141"/>
        <v>61 Caring personal service occupations</v>
      </c>
      <c r="X62" s="18">
        <f t="shared" si="150"/>
        <v>5.1276732091198065</v>
      </c>
      <c r="Y62" s="18">
        <f t="shared" si="150"/>
        <v>5.2152511364493881</v>
      </c>
      <c r="Z62" s="18">
        <f t="shared" si="150"/>
        <v>5.4874675705483886</v>
      </c>
      <c r="AA62" s="18">
        <f t="shared" si="150"/>
        <v>5.7991373908646384</v>
      </c>
      <c r="AB62" s="18">
        <f t="shared" si="150"/>
        <v>6.4165354813677942</v>
      </c>
      <c r="AD62" s="68">
        <f t="shared" si="113"/>
        <v>46.16759222156206</v>
      </c>
      <c r="AE62" s="69">
        <f t="shared" si="114"/>
        <v>82.73808653113673</v>
      </c>
      <c r="AF62" s="69">
        <f t="shared" si="115"/>
        <v>128.9056787526988</v>
      </c>
      <c r="AH62" t="str">
        <f t="shared" si="142"/>
        <v>61 Caring personal service occupations</v>
      </c>
      <c r="AI62" s="18">
        <f t="shared" si="151"/>
        <v>13.931204152119106</v>
      </c>
      <c r="AJ62" s="18">
        <f t="shared" si="151"/>
        <v>13.845722969636148</v>
      </c>
      <c r="AK62" s="18">
        <f t="shared" si="151"/>
        <v>14.774487840062484</v>
      </c>
      <c r="AL62" s="18">
        <f t="shared" si="151"/>
        <v>14.307060298198431</v>
      </c>
      <c r="AM62" s="18">
        <f t="shared" si="151"/>
        <v>14.334285395920524</v>
      </c>
      <c r="AO62" s="68">
        <f t="shared" si="117"/>
        <v>4.2831812972608008</v>
      </c>
      <c r="AP62" s="69">
        <f t="shared" si="118"/>
        <v>59.18736164962651</v>
      </c>
      <c r="AQ62" s="69">
        <f t="shared" si="119"/>
        <v>63.470542946887321</v>
      </c>
      <c r="AS62" t="str">
        <f t="shared" si="143"/>
        <v>61 Caring personal service occupations</v>
      </c>
      <c r="AT62" s="18">
        <f t="shared" si="152"/>
        <v>7.764806338778393</v>
      </c>
      <c r="AU62" s="18">
        <f t="shared" si="152"/>
        <v>7.9232063403433681</v>
      </c>
      <c r="AV62" s="18">
        <f t="shared" si="152"/>
        <v>8.514684078780677</v>
      </c>
      <c r="AW62" s="18">
        <f t="shared" si="152"/>
        <v>7.9654126473112017</v>
      </c>
      <c r="AX62" s="18">
        <f t="shared" si="152"/>
        <v>7.9781021107965282</v>
      </c>
      <c r="AZ62" s="68">
        <f t="shared" si="121"/>
        <v>12.757772536995905</v>
      </c>
      <c r="BA62" s="69">
        <f t="shared" si="122"/>
        <v>62.950046013482307</v>
      </c>
      <c r="BB62" s="69">
        <f t="shared" si="123"/>
        <v>75.707818550478194</v>
      </c>
      <c r="BD62" t="str">
        <f t="shared" si="144"/>
        <v>61 Caring personal service occupations</v>
      </c>
      <c r="BE62" s="18">
        <f t="shared" si="153"/>
        <v>13.116074728193682</v>
      </c>
      <c r="BF62" s="18">
        <f t="shared" si="153"/>
        <v>13.894009173245053</v>
      </c>
      <c r="BG62" s="18">
        <f t="shared" si="153"/>
        <v>13.888920837404321</v>
      </c>
      <c r="BH62" s="18">
        <f t="shared" si="153"/>
        <v>13.929734228704923</v>
      </c>
      <c r="BI62" s="18">
        <f t="shared" si="153"/>
        <v>14.707431311344898</v>
      </c>
      <c r="BK62" s="68">
        <f t="shared" si="125"/>
        <v>12.914347971263501</v>
      </c>
      <c r="BL62" s="69">
        <f t="shared" si="126"/>
        <v>60.330090077124943</v>
      </c>
      <c r="BM62" s="69">
        <f t="shared" si="127"/>
        <v>73.244438048388432</v>
      </c>
      <c r="BO62" t="str">
        <f t="shared" si="145"/>
        <v>61 Caring personal service occupations</v>
      </c>
      <c r="BP62" s="18">
        <f t="shared" si="154"/>
        <v>10.804858466096011</v>
      </c>
      <c r="BQ62" s="18">
        <f t="shared" si="154"/>
        <v>10.673167520322117</v>
      </c>
      <c r="BR62" s="18">
        <f t="shared" si="154"/>
        <v>10.212211479682033</v>
      </c>
      <c r="BS62" s="18">
        <f t="shared" si="154"/>
        <v>9.6832914180507839</v>
      </c>
      <c r="BT62" s="18">
        <f t="shared" si="154"/>
        <v>8.9363845948762144</v>
      </c>
      <c r="BV62" s="68">
        <f t="shared" si="129"/>
        <v>-17.491284251808466</v>
      </c>
      <c r="BW62" s="69">
        <f t="shared" si="130"/>
        <v>49.59472038238134</v>
      </c>
      <c r="BX62" s="69">
        <f t="shared" si="131"/>
        <v>32.103436130572874</v>
      </c>
      <c r="BZ62" t="str">
        <f t="shared" si="146"/>
        <v>61 Caring personal service occupations</v>
      </c>
      <c r="CA62" s="18">
        <f t="shared" si="155"/>
        <v>4.4900912461893814</v>
      </c>
      <c r="CB62" s="18">
        <f t="shared" si="155"/>
        <v>2.7312092248967317</v>
      </c>
      <c r="CC62" s="18">
        <f t="shared" si="155"/>
        <v>2.4346012916143791</v>
      </c>
      <c r="CD62" s="18">
        <f t="shared" si="155"/>
        <v>2.0061577585101165</v>
      </c>
      <c r="CE62" s="18">
        <f t="shared" si="155"/>
        <v>2.3310858182964331</v>
      </c>
      <c r="CG62" s="68">
        <f t="shared" si="133"/>
        <v>-47.552455292098635</v>
      </c>
      <c r="CH62" s="69">
        <f t="shared" si="134"/>
        <v>23.304572532629862</v>
      </c>
      <c r="CI62" s="69">
        <f t="shared" si="135"/>
        <v>-24.247882759468769</v>
      </c>
      <c r="CK62" t="str">
        <f t="shared" si="147"/>
        <v>61 Caring personal service occupations</v>
      </c>
      <c r="CL62" s="18">
        <f t="shared" si="156"/>
        <v>1.7215905564974834</v>
      </c>
      <c r="CM62" s="18">
        <f t="shared" si="156"/>
        <v>1.6391592242103858</v>
      </c>
      <c r="CN62" s="18">
        <f t="shared" si="156"/>
        <v>1.745658633472811</v>
      </c>
      <c r="CO62" s="18">
        <f t="shared" si="156"/>
        <v>2.1473446417269408</v>
      </c>
      <c r="CP62" s="18">
        <f t="shared" si="156"/>
        <v>2.5555314767151245</v>
      </c>
      <c r="CR62" s="68">
        <f t="shared" si="137"/>
        <v>-42.66850875616732</v>
      </c>
      <c r="CS62" s="69">
        <f t="shared" si="138"/>
        <v>22.034404258161107</v>
      </c>
      <c r="CT62" s="69">
        <f t="shared" si="139"/>
        <v>-20.634104498006216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0.17414418466757295</v>
      </c>
      <c r="C63" s="18">
        <f t="shared" si="148"/>
        <v>0.20973552429287295</v>
      </c>
      <c r="D63" s="18">
        <f t="shared" si="148"/>
        <v>0.2333333171757582</v>
      </c>
      <c r="E63" s="18">
        <f t="shared" si="148"/>
        <v>0.25663661309519886</v>
      </c>
      <c r="F63" s="18">
        <f t="shared" si="148"/>
        <v>0.30997424516259925</v>
      </c>
      <c r="H63" s="68">
        <f t="shared" si="105"/>
        <v>153.55805860339558</v>
      </c>
      <c r="I63" s="69">
        <f t="shared" si="106"/>
        <v>95.85221680337304</v>
      </c>
      <c r="J63" s="69">
        <f t="shared" si="107"/>
        <v>249.41027540676862</v>
      </c>
      <c r="L63" t="str">
        <f t="shared" si="140"/>
        <v>62 Leisure, travel and related personal service occupations</v>
      </c>
      <c r="M63" s="18">
        <f t="shared" si="149"/>
        <v>0.56801200339596347</v>
      </c>
      <c r="N63" s="18">
        <f t="shared" si="149"/>
        <v>0.51686847289805571</v>
      </c>
      <c r="O63" s="18">
        <f t="shared" si="149"/>
        <v>0.51426529523333675</v>
      </c>
      <c r="P63" s="18">
        <f t="shared" si="149"/>
        <v>0.47270322306456725</v>
      </c>
      <c r="Q63" s="18">
        <f t="shared" si="149"/>
        <v>0.56650541985010194</v>
      </c>
      <c r="S63" s="68">
        <f t="shared" si="109"/>
        <v>106.31669814804157</v>
      </c>
      <c r="T63" s="69">
        <f t="shared" si="110"/>
        <v>75.681984734311527</v>
      </c>
      <c r="U63" s="69">
        <f t="shared" si="111"/>
        <v>181.99868288235311</v>
      </c>
      <c r="W63" t="str">
        <f t="shared" si="141"/>
        <v>62 Leisure, travel and related personal service occupations</v>
      </c>
      <c r="X63" s="18">
        <f t="shared" si="150"/>
        <v>1.1059351223325831</v>
      </c>
      <c r="Y63" s="18">
        <f t="shared" si="150"/>
        <v>1.1826437045099336</v>
      </c>
      <c r="Z63" s="18">
        <f t="shared" si="150"/>
        <v>1.1161472090885054</v>
      </c>
      <c r="AA63" s="18">
        <f t="shared" si="150"/>
        <v>1.1810539666335673</v>
      </c>
      <c r="AB63" s="18">
        <f t="shared" si="150"/>
        <v>1.4137338848586265</v>
      </c>
      <c r="AD63" s="68">
        <f t="shared" si="113"/>
        <v>58.331982394125959</v>
      </c>
      <c r="AE63" s="69">
        <f t="shared" si="114"/>
        <v>79.127496984770275</v>
      </c>
      <c r="AF63" s="69">
        <f t="shared" si="115"/>
        <v>137.45947937889622</v>
      </c>
      <c r="AH63" t="str">
        <f t="shared" si="142"/>
        <v>62 Leisure, travel and related personal service occupations</v>
      </c>
      <c r="AI63" s="18">
        <f t="shared" si="151"/>
        <v>2.208164816081974</v>
      </c>
      <c r="AJ63" s="18">
        <f t="shared" si="151"/>
        <v>2.5180001793159246</v>
      </c>
      <c r="AK63" s="18">
        <f t="shared" si="151"/>
        <v>2.4573196792553786</v>
      </c>
      <c r="AL63" s="18">
        <f t="shared" si="151"/>
        <v>2.6147846027664103</v>
      </c>
      <c r="AM63" s="18">
        <f t="shared" si="151"/>
        <v>3.2042952984035074</v>
      </c>
      <c r="AO63" s="68">
        <f t="shared" si="117"/>
        <v>40.159175225280094</v>
      </c>
      <c r="AP63" s="69">
        <f t="shared" si="118"/>
        <v>72.781459859243697</v>
      </c>
      <c r="AQ63" s="69">
        <f t="shared" si="119"/>
        <v>112.94063508452379</v>
      </c>
      <c r="AS63" t="str">
        <f t="shared" si="143"/>
        <v>62 Leisure, travel and related personal service occupations</v>
      </c>
      <c r="AT63" s="18">
        <f t="shared" si="152"/>
        <v>2.5212168150122252</v>
      </c>
      <c r="AU63" s="18">
        <f t="shared" si="152"/>
        <v>2.7083607903718239</v>
      </c>
      <c r="AV63" s="18">
        <f t="shared" si="152"/>
        <v>2.7952626372269838</v>
      </c>
      <c r="AW63" s="18">
        <f t="shared" si="152"/>
        <v>2.8159457393811183</v>
      </c>
      <c r="AX63" s="18">
        <f t="shared" si="152"/>
        <v>3.363170459419075</v>
      </c>
      <c r="AZ63" s="68">
        <f t="shared" si="121"/>
        <v>44.791043024169085</v>
      </c>
      <c r="BA63" s="69">
        <f t="shared" si="122"/>
        <v>74.113277693993396</v>
      </c>
      <c r="BB63" s="69">
        <f t="shared" si="123"/>
        <v>118.90432071816251</v>
      </c>
      <c r="BD63" t="str">
        <f t="shared" si="144"/>
        <v>62 Leisure, travel and related personal service occupations</v>
      </c>
      <c r="BE63" s="18">
        <f t="shared" si="153"/>
        <v>2.7908770415800754</v>
      </c>
      <c r="BF63" s="18">
        <f t="shared" si="153"/>
        <v>2.4340767158520227</v>
      </c>
      <c r="BG63" s="18">
        <f t="shared" si="153"/>
        <v>2.305181631913964</v>
      </c>
      <c r="BH63" s="18">
        <f t="shared" si="153"/>
        <v>2.0795590328169093</v>
      </c>
      <c r="BI63" s="18">
        <f t="shared" si="153"/>
        <v>1.9299050235531836</v>
      </c>
      <c r="BK63" s="68">
        <f t="shared" si="125"/>
        <v>-10.728755116685603</v>
      </c>
      <c r="BL63" s="69">
        <f t="shared" si="126"/>
        <v>41.67751812101789</v>
      </c>
      <c r="BM63" s="69">
        <f t="shared" si="127"/>
        <v>30.948763004332285</v>
      </c>
      <c r="BO63" t="str">
        <f t="shared" si="145"/>
        <v>62 Leisure, travel and related personal service occupations</v>
      </c>
      <c r="BP63" s="18">
        <f t="shared" si="154"/>
        <v>2.9806887372559072</v>
      </c>
      <c r="BQ63" s="18">
        <f t="shared" si="154"/>
        <v>2.713538068245557</v>
      </c>
      <c r="BR63" s="18">
        <f t="shared" si="154"/>
        <v>2.5320233013802715</v>
      </c>
      <c r="BS63" s="18">
        <f t="shared" si="154"/>
        <v>2.2221453839306049</v>
      </c>
      <c r="BT63" s="18">
        <f t="shared" si="154"/>
        <v>2.0502578976200376</v>
      </c>
      <c r="BV63" s="68">
        <f t="shared" si="129"/>
        <v>-23.651840628817801</v>
      </c>
      <c r="BW63" s="69">
        <f t="shared" si="130"/>
        <v>43.615590789560642</v>
      </c>
      <c r="BX63" s="69">
        <f t="shared" si="131"/>
        <v>19.963750160742844</v>
      </c>
      <c r="BZ63" t="str">
        <f t="shared" si="146"/>
        <v>62 Leisure, travel and related personal service occupations</v>
      </c>
      <c r="CA63" s="18">
        <f t="shared" si="155"/>
        <v>2.600159777207411</v>
      </c>
      <c r="CB63" s="18">
        <f t="shared" si="155"/>
        <v>2.5857332099598804</v>
      </c>
      <c r="CC63" s="18">
        <f t="shared" si="155"/>
        <v>2.398461974923344</v>
      </c>
      <c r="CD63" s="18">
        <f t="shared" si="155"/>
        <v>2.2844659062912265</v>
      </c>
      <c r="CE63" s="18">
        <f t="shared" si="155"/>
        <v>2.2743846889442794</v>
      </c>
      <c r="CG63" s="68">
        <f t="shared" si="133"/>
        <v>-48.057143024344398</v>
      </c>
      <c r="CH63" s="69">
        <f t="shared" si="134"/>
        <v>32.003609810766527</v>
      </c>
      <c r="CI63" s="69">
        <f t="shared" si="135"/>
        <v>-16.053533213577875</v>
      </c>
      <c r="CK63" t="str">
        <f t="shared" si="147"/>
        <v>62 Leisure, travel and related personal service occupations</v>
      </c>
      <c r="CL63" s="18">
        <f t="shared" si="156"/>
        <v>2.5636678173475778</v>
      </c>
      <c r="CM63" s="18">
        <f t="shared" si="156"/>
        <v>2.386195188805694</v>
      </c>
      <c r="CN63" s="18">
        <f t="shared" si="156"/>
        <v>2.4764651979822672</v>
      </c>
      <c r="CO63" s="18">
        <f t="shared" si="156"/>
        <v>2.0571362783823388</v>
      </c>
      <c r="CP63" s="18">
        <f t="shared" si="156"/>
        <v>1.9156519891775494</v>
      </c>
      <c r="CR63" s="68">
        <f t="shared" si="137"/>
        <v>-69.706063542894341</v>
      </c>
      <c r="CS63" s="69">
        <f t="shared" si="138"/>
        <v>16.01903659452422</v>
      </c>
      <c r="CT63" s="69">
        <f t="shared" si="139"/>
        <v>-53.687026948370118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1.9418937152423838E-2</v>
      </c>
      <c r="C64" s="18">
        <f t="shared" si="148"/>
        <v>2.2936976891570857E-2</v>
      </c>
      <c r="D64" s="18">
        <f t="shared" si="148"/>
        <v>1.8761602227539455E-2</v>
      </c>
      <c r="E64" s="18">
        <f t="shared" si="148"/>
        <v>2.150544819953951E-2</v>
      </c>
      <c r="F64" s="18">
        <f t="shared" si="148"/>
        <v>2.3489797380478739E-2</v>
      </c>
      <c r="H64" s="68">
        <f t="shared" si="105"/>
        <v>138.96698740785089</v>
      </c>
      <c r="I64" s="69">
        <f t="shared" si="106"/>
        <v>91.975269552863239</v>
      </c>
      <c r="J64" s="69">
        <f t="shared" si="107"/>
        <v>230.94225696071416</v>
      </c>
      <c r="L64" t="str">
        <f t="shared" si="140"/>
        <v>63 Community and civil enforcement occupations</v>
      </c>
      <c r="M64" s="18">
        <f t="shared" si="149"/>
        <v>4.3777125197061464E-2</v>
      </c>
      <c r="N64" s="18">
        <f t="shared" si="149"/>
        <v>3.6356209057964071E-2</v>
      </c>
      <c r="O64" s="18">
        <f t="shared" si="149"/>
        <v>3.7104539441194115E-2</v>
      </c>
      <c r="P64" s="18">
        <f t="shared" si="149"/>
        <v>3.13464764249171E-2</v>
      </c>
      <c r="Q64" s="18">
        <f t="shared" si="149"/>
        <v>3.5158298521177793E-2</v>
      </c>
      <c r="S64" s="68">
        <f t="shared" si="109"/>
        <v>77.467295504733784</v>
      </c>
      <c r="T64" s="69">
        <f t="shared" si="110"/>
        <v>67.274025056425629</v>
      </c>
      <c r="U64" s="69">
        <f t="shared" si="111"/>
        <v>144.7413205611594</v>
      </c>
      <c r="W64" t="str">
        <f t="shared" si="141"/>
        <v>63 Community and civil enforcement occupations</v>
      </c>
      <c r="X64" s="18">
        <f t="shared" si="150"/>
        <v>9.0680900163550029E-2</v>
      </c>
      <c r="Y64" s="18">
        <f t="shared" si="150"/>
        <v>8.5055602995907559E-2</v>
      </c>
      <c r="Z64" s="18">
        <f t="shared" si="150"/>
        <v>8.7059879612616076E-2</v>
      </c>
      <c r="AA64" s="18">
        <f t="shared" si="150"/>
        <v>8.6324129047477549E-2</v>
      </c>
      <c r="AB64" s="18">
        <f t="shared" si="150"/>
        <v>9.4765040883572682E-2</v>
      </c>
      <c r="AD64" s="68">
        <f t="shared" si="113"/>
        <v>36.066919177270485</v>
      </c>
      <c r="AE64" s="69">
        <f t="shared" si="114"/>
        <v>77.732739607470137</v>
      </c>
      <c r="AF64" s="69">
        <f t="shared" si="115"/>
        <v>113.79965878474063</v>
      </c>
      <c r="AH64" t="str">
        <f t="shared" si="142"/>
        <v>63 Community and civil enforcement occupations</v>
      </c>
      <c r="AI64" s="18">
        <f t="shared" si="151"/>
        <v>7.6838051553156664E-2</v>
      </c>
      <c r="AJ64" s="18">
        <f t="shared" si="151"/>
        <v>7.2820985168166222E-2</v>
      </c>
      <c r="AK64" s="18">
        <f t="shared" si="151"/>
        <v>8.4536221325165806E-2</v>
      </c>
      <c r="AL64" s="18">
        <f t="shared" si="151"/>
        <v>7.4147073559953008E-2</v>
      </c>
      <c r="AM64" s="18">
        <f t="shared" si="151"/>
        <v>8.6797023538109405E-2</v>
      </c>
      <c r="AO64" s="68">
        <f t="shared" si="117"/>
        <v>10.360246130471683</v>
      </c>
      <c r="AP64" s="69">
        <f t="shared" si="118"/>
        <v>56.722398964530697</v>
      </c>
      <c r="AQ64" s="69">
        <f t="shared" si="119"/>
        <v>67.082645095002377</v>
      </c>
      <c r="AS64" t="str">
        <f t="shared" si="143"/>
        <v>63 Community and civil enforcement occupations</v>
      </c>
      <c r="AT64" s="18">
        <f t="shared" si="152"/>
        <v>8.4336338686861495E-2</v>
      </c>
      <c r="AU64" s="18">
        <f t="shared" si="152"/>
        <v>7.3332359778547754E-2</v>
      </c>
      <c r="AV64" s="18">
        <f t="shared" si="152"/>
        <v>8.4516409524960617E-2</v>
      </c>
      <c r="AW64" s="18">
        <f t="shared" si="152"/>
        <v>6.5443144244784451E-2</v>
      </c>
      <c r="AX64" s="18">
        <f t="shared" si="152"/>
        <v>6.1532761328728591E-2</v>
      </c>
      <c r="AZ64" s="68">
        <f t="shared" si="121"/>
        <v>-12.38452849342592</v>
      </c>
      <c r="BA64" s="69">
        <f t="shared" si="122"/>
        <v>56.235533481162946</v>
      </c>
      <c r="BB64" s="69">
        <f t="shared" si="123"/>
        <v>43.851004987737028</v>
      </c>
      <c r="BD64" t="str">
        <f t="shared" si="144"/>
        <v>63 Community and civil enforcement occupations</v>
      </c>
      <c r="BE64" s="18">
        <f t="shared" si="153"/>
        <v>7.790685261015215E-2</v>
      </c>
      <c r="BF64" s="18">
        <f t="shared" si="153"/>
        <v>5.2779596229940905E-2</v>
      </c>
      <c r="BG64" s="18">
        <f t="shared" si="153"/>
        <v>7.5658446893762499E-2</v>
      </c>
      <c r="BH64" s="18">
        <f t="shared" si="153"/>
        <v>4.8871349834905008E-2</v>
      </c>
      <c r="BI64" s="18">
        <f t="shared" si="153"/>
        <v>5.6499530239158574E-2</v>
      </c>
      <c r="BK64" s="68">
        <f t="shared" si="125"/>
        <v>-20.371557745546678</v>
      </c>
      <c r="BL64" s="69">
        <f t="shared" si="126"/>
        <v>27.798984866743847</v>
      </c>
      <c r="BM64" s="69">
        <f t="shared" si="127"/>
        <v>7.4274271211971721</v>
      </c>
      <c r="BO64" t="str">
        <f t="shared" si="145"/>
        <v>63 Community and civil enforcement occupations</v>
      </c>
      <c r="BP64" s="18">
        <f t="shared" si="154"/>
        <v>0.10770474792861108</v>
      </c>
      <c r="BQ64" s="18">
        <f t="shared" si="154"/>
        <v>9.3960583313224488E-2</v>
      </c>
      <c r="BR64" s="18">
        <f t="shared" si="154"/>
        <v>0.12378892871645795</v>
      </c>
      <c r="BS64" s="18">
        <f t="shared" si="154"/>
        <v>9.0505577861289682E-2</v>
      </c>
      <c r="BT64" s="18">
        <f t="shared" si="154"/>
        <v>0.10684483244856829</v>
      </c>
      <c r="BV64" s="68">
        <f t="shared" si="129"/>
        <v>-18.617787286616242</v>
      </c>
      <c r="BW64" s="69">
        <f t="shared" si="130"/>
        <v>37.217282293578123</v>
      </c>
      <c r="BX64" s="69">
        <f t="shared" si="131"/>
        <v>18.599495006961885</v>
      </c>
      <c r="BZ64" t="str">
        <f t="shared" si="146"/>
        <v>63 Community and civil enforcement occupations</v>
      </c>
      <c r="CA64" s="18">
        <f t="shared" si="155"/>
        <v>0.13571170357930604</v>
      </c>
      <c r="CB64" s="18">
        <f t="shared" si="155"/>
        <v>0.12945776225683098</v>
      </c>
      <c r="CC64" s="18">
        <f t="shared" si="155"/>
        <v>0.16765635427317266</v>
      </c>
      <c r="CD64" s="18">
        <f t="shared" si="155"/>
        <v>0.13752529340427455</v>
      </c>
      <c r="CE64" s="18">
        <f t="shared" si="155"/>
        <v>0.17630676282618957</v>
      </c>
      <c r="CG64" s="68">
        <f t="shared" si="133"/>
        <v>-42.397185867780358</v>
      </c>
      <c r="CH64" s="69">
        <f t="shared" si="134"/>
        <v>28.662219796121637</v>
      </c>
      <c r="CI64" s="69">
        <f t="shared" si="135"/>
        <v>-13.734966071658725</v>
      </c>
      <c r="CK64" t="str">
        <f t="shared" si="147"/>
        <v>63 Community and civil enforcement occupations</v>
      </c>
      <c r="CL64" s="18">
        <f t="shared" si="156"/>
        <v>0.12403161416715154</v>
      </c>
      <c r="CM64" s="18">
        <f t="shared" si="156"/>
        <v>9.2512705922121546E-2</v>
      </c>
      <c r="CN64" s="18">
        <f t="shared" si="156"/>
        <v>0.13625366079465373</v>
      </c>
      <c r="CO64" s="18">
        <f t="shared" si="156"/>
        <v>6.6550398476535169E-2</v>
      </c>
      <c r="CP64" s="18">
        <f t="shared" si="156"/>
        <v>5.7867585889763144E-2</v>
      </c>
      <c r="CR64" s="68">
        <f t="shared" si="137"/>
        <v>-83.367462557130295</v>
      </c>
      <c r="CS64" s="69">
        <f t="shared" si="138"/>
        <v>8.9274496628248343</v>
      </c>
      <c r="CT64" s="69">
        <f t="shared" si="139"/>
        <v>-74.440012894305454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0.96810146230940464</v>
      </c>
      <c r="C65" s="18">
        <f t="shared" si="157"/>
        <v>0.82564498882248227</v>
      </c>
      <c r="D65" s="18">
        <f t="shared" si="157"/>
        <v>0.74827819665559936</v>
      </c>
      <c r="E65" s="18">
        <f t="shared" si="157"/>
        <v>0.7331003002857811</v>
      </c>
      <c r="F65" s="18">
        <f t="shared" si="157"/>
        <v>0.75096738604403257</v>
      </c>
      <c r="H65" s="68">
        <f t="shared" si="105"/>
        <v>91.551936745459443</v>
      </c>
      <c r="I65" s="69">
        <f t="shared" si="106"/>
        <v>64.042338409605122</v>
      </c>
      <c r="J65" s="69">
        <f t="shared" si="107"/>
        <v>155.59427515506459</v>
      </c>
      <c r="L65" t="str">
        <f t="shared" si="140"/>
        <v>71 Sales occupations</v>
      </c>
      <c r="M65" s="18">
        <f t="shared" ref="M65:Q70" si="158">M28/M$35*100</f>
        <v>2.2341988321946475</v>
      </c>
      <c r="N65" s="18">
        <f t="shared" si="158"/>
        <v>1.920810622616087</v>
      </c>
      <c r="O65" s="18">
        <f t="shared" si="158"/>
        <v>1.9023637876043771</v>
      </c>
      <c r="P65" s="18">
        <f t="shared" si="158"/>
        <v>2.0724985916926704</v>
      </c>
      <c r="Q65" s="18">
        <f t="shared" si="158"/>
        <v>2.4639003131593231</v>
      </c>
      <c r="S65" s="68">
        <f t="shared" si="109"/>
        <v>142.57558607775573</v>
      </c>
      <c r="T65" s="69">
        <f t="shared" si="110"/>
        <v>75.46633676509677</v>
      </c>
      <c r="U65" s="69">
        <f t="shared" si="111"/>
        <v>218.0419228428525</v>
      </c>
      <c r="W65" t="str">
        <f t="shared" si="141"/>
        <v>71 Sales occupations</v>
      </c>
      <c r="X65" s="18">
        <f t="shared" ref="X65:AB70" si="159">X28/X$35*100</f>
        <v>4.1433681513313276</v>
      </c>
      <c r="Y65" s="18">
        <f t="shared" si="159"/>
        <v>3.67704697713752</v>
      </c>
      <c r="Z65" s="18">
        <f t="shared" si="159"/>
        <v>3.7654559833432799</v>
      </c>
      <c r="AA65" s="18">
        <f t="shared" si="159"/>
        <v>3.9044235382299384</v>
      </c>
      <c r="AB65" s="18">
        <f t="shared" si="159"/>
        <v>4.4221538085378871</v>
      </c>
      <c r="AD65" s="68">
        <f t="shared" si="113"/>
        <v>46.804283656784776</v>
      </c>
      <c r="AE65" s="69">
        <f t="shared" si="114"/>
        <v>65.286168430675957</v>
      </c>
      <c r="AF65" s="69">
        <f t="shared" si="115"/>
        <v>112.09045208746073</v>
      </c>
      <c r="AH65" t="str">
        <f t="shared" si="142"/>
        <v>71 Sales occupations</v>
      </c>
      <c r="AI65" s="18">
        <f t="shared" ref="AI65:AM70" si="160">AI28/AI$35*100</f>
        <v>4.224730322224703</v>
      </c>
      <c r="AJ65" s="18">
        <f t="shared" si="160"/>
        <v>4.0186926948994159</v>
      </c>
      <c r="AK65" s="18">
        <f t="shared" si="160"/>
        <v>4.2233014827936399</v>
      </c>
      <c r="AL65" s="18">
        <f t="shared" si="160"/>
        <v>4.4683152800163697</v>
      </c>
      <c r="AM65" s="18">
        <f t="shared" si="160"/>
        <v>5.1442481191403227</v>
      </c>
      <c r="AO65" s="68">
        <f t="shared" si="117"/>
        <v>30.924366718754509</v>
      </c>
      <c r="AP65" s="69">
        <f t="shared" si="118"/>
        <v>60.458823945249627</v>
      </c>
      <c r="AQ65" s="69">
        <f t="shared" si="119"/>
        <v>91.383190664004132</v>
      </c>
      <c r="AS65" t="str">
        <f t="shared" si="143"/>
        <v>71 Sales occupations</v>
      </c>
      <c r="AT65" s="18">
        <f t="shared" ref="AT65:AX70" si="161">AT28/AT$35*100</f>
        <v>3.9971945331554757</v>
      </c>
      <c r="AU65" s="18">
        <f t="shared" si="161"/>
        <v>3.5401054349344916</v>
      </c>
      <c r="AV65" s="18">
        <f t="shared" si="161"/>
        <v>3.650205882542422</v>
      </c>
      <c r="AW65" s="18">
        <f t="shared" si="161"/>
        <v>3.5087403728193154</v>
      </c>
      <c r="AX65" s="18">
        <f t="shared" si="161"/>
        <v>3.8083191381934625</v>
      </c>
      <c r="AZ65" s="68">
        <f t="shared" si="121"/>
        <v>25.554247957658117</v>
      </c>
      <c r="BA65" s="69">
        <f t="shared" si="122"/>
        <v>51.789864806683184</v>
      </c>
      <c r="BB65" s="69">
        <f t="shared" si="123"/>
        <v>77.34411276434129</v>
      </c>
      <c r="BD65" t="str">
        <f t="shared" si="144"/>
        <v>71 Sales occupations</v>
      </c>
      <c r="BE65" s="18">
        <f t="shared" ref="BE65:BI70" si="162">BE28/BE$35*100</f>
        <v>7.3972446480814833</v>
      </c>
      <c r="BF65" s="18">
        <f t="shared" si="162"/>
        <v>6.379208288624123</v>
      </c>
      <c r="BG65" s="18">
        <f t="shared" si="162"/>
        <v>6.6725276123841759</v>
      </c>
      <c r="BH65" s="18">
        <f t="shared" si="162"/>
        <v>6.5753120107121168</v>
      </c>
      <c r="BI65" s="18">
        <f t="shared" si="162"/>
        <v>6.5415373312671221</v>
      </c>
      <c r="BK65" s="68">
        <f t="shared" si="125"/>
        <v>4.5370521753814472</v>
      </c>
      <c r="BL65" s="69">
        <f t="shared" si="126"/>
        <v>45.257028268961498</v>
      </c>
      <c r="BM65" s="69">
        <f t="shared" si="127"/>
        <v>49.794080444342946</v>
      </c>
      <c r="BO65" t="str">
        <f t="shared" si="145"/>
        <v>71 Sales occupations</v>
      </c>
      <c r="BP65" s="18">
        <f t="shared" ref="BP65:BT70" si="163">BP28/BP$35*100</f>
        <v>7.92918626149459</v>
      </c>
      <c r="BQ65" s="18">
        <f t="shared" si="163"/>
        <v>6.666256258596075</v>
      </c>
      <c r="BR65" s="18">
        <f t="shared" si="163"/>
        <v>6.7723410372579274</v>
      </c>
      <c r="BS65" s="18">
        <f t="shared" si="163"/>
        <v>6.6092095795756531</v>
      </c>
      <c r="BT65" s="18">
        <f t="shared" si="163"/>
        <v>6.428011653113078</v>
      </c>
      <c r="BV65" s="68">
        <f t="shared" si="129"/>
        <v>-10.505651371256644</v>
      </c>
      <c r="BW65" s="69">
        <f t="shared" si="130"/>
        <v>47.27166139410172</v>
      </c>
      <c r="BX65" s="69">
        <f t="shared" si="131"/>
        <v>36.766010022845073</v>
      </c>
      <c r="BZ65" t="str">
        <f t="shared" si="146"/>
        <v>71 Sales occupations</v>
      </c>
      <c r="CA65" s="18">
        <f t="shared" ref="CA65:CE70" si="164">CA28/CA$35*100</f>
        <v>7.8000613317924943</v>
      </c>
      <c r="CB65" s="18">
        <f t="shared" si="164"/>
        <v>7.0558185181762001</v>
      </c>
      <c r="CC65" s="18">
        <f t="shared" si="164"/>
        <v>7.0671891946252314</v>
      </c>
      <c r="CD65" s="18">
        <f t="shared" si="164"/>
        <v>6.570139300092241</v>
      </c>
      <c r="CE65" s="18">
        <f t="shared" si="164"/>
        <v>4.5247795397610968</v>
      </c>
      <c r="CG65" s="68">
        <f t="shared" si="133"/>
        <v>-64.929217679279589</v>
      </c>
      <c r="CH65" s="69">
        <f t="shared" si="134"/>
        <v>24.932002173104753</v>
      </c>
      <c r="CI65" s="69">
        <f t="shared" si="135"/>
        <v>-39.997215506174832</v>
      </c>
      <c r="CK65" t="str">
        <f t="shared" si="147"/>
        <v>71 Sales occupations</v>
      </c>
      <c r="CL65" s="18">
        <f t="shared" ref="CL65:CP70" si="165">CL28/CL$35*100</f>
        <v>9.2426845851206618</v>
      </c>
      <c r="CM65" s="18">
        <f t="shared" si="165"/>
        <v>7.7896437744340634</v>
      </c>
      <c r="CN65" s="18">
        <f t="shared" si="165"/>
        <v>8.1497400352992244</v>
      </c>
      <c r="CO65" s="18">
        <f t="shared" si="165"/>
        <v>7.1442259243892821</v>
      </c>
      <c r="CP65" s="18">
        <f t="shared" si="165"/>
        <v>5.9830896410275214</v>
      </c>
      <c r="CR65" s="68">
        <f t="shared" si="137"/>
        <v>-71.248991805084387</v>
      </c>
      <c r="CS65" s="69">
        <f t="shared" si="138"/>
        <v>13.924707604903194</v>
      </c>
      <c r="CT65" s="69">
        <f t="shared" si="139"/>
        <v>-57.324284200181197</v>
      </c>
    </row>
    <row r="66" spans="1:98" x14ac:dyDescent="0.2">
      <c r="A66" t="str">
        <f t="shared" si="103"/>
        <v>72 Customer service occupations</v>
      </c>
      <c r="B66" s="18">
        <f t="shared" si="157"/>
        <v>0.48417107010823474</v>
      </c>
      <c r="C66" s="18">
        <f t="shared" si="157"/>
        <v>0.41597695258013823</v>
      </c>
      <c r="D66" s="18">
        <f t="shared" si="157"/>
        <v>0.44627534919397038</v>
      </c>
      <c r="E66" s="18">
        <f t="shared" si="157"/>
        <v>0.56947549770214201</v>
      </c>
      <c r="F66" s="18">
        <f t="shared" si="157"/>
        <v>0.69479850688928857</v>
      </c>
      <c r="H66" s="68">
        <f t="shared" si="105"/>
        <v>197.15602484472205</v>
      </c>
      <c r="I66" s="69">
        <f t="shared" si="106"/>
        <v>84.504031708067203</v>
      </c>
      <c r="J66" s="69">
        <f t="shared" si="107"/>
        <v>281.66005655278929</v>
      </c>
      <c r="L66" t="str">
        <f t="shared" si="140"/>
        <v>72 Customer service occupations</v>
      </c>
      <c r="M66" s="18">
        <f t="shared" si="158"/>
        <v>0.68525167356205674</v>
      </c>
      <c r="N66" s="18">
        <f t="shared" si="158"/>
        <v>0.65741427284406917</v>
      </c>
      <c r="O66" s="18">
        <f t="shared" si="158"/>
        <v>0.69578007207932091</v>
      </c>
      <c r="P66" s="18">
        <f t="shared" si="158"/>
        <v>0.79452083062043855</v>
      </c>
      <c r="Q66" s="18">
        <f t="shared" si="158"/>
        <v>0.92859532469296913</v>
      </c>
      <c r="S66" s="68">
        <f t="shared" si="109"/>
        <v>149.96087356695256</v>
      </c>
      <c r="T66" s="69">
        <f t="shared" si="110"/>
        <v>79.227323849924815</v>
      </c>
      <c r="U66" s="69">
        <f t="shared" si="111"/>
        <v>229.18819741687741</v>
      </c>
      <c r="W66" t="str">
        <f t="shared" si="141"/>
        <v>72 Customer service occupations</v>
      </c>
      <c r="X66" s="18">
        <f t="shared" si="159"/>
        <v>1.4128911342549004</v>
      </c>
      <c r="Y66" s="18">
        <f t="shared" si="159"/>
        <v>1.4055853912464433</v>
      </c>
      <c r="Z66" s="18">
        <f t="shared" si="159"/>
        <v>1.5096014628872083</v>
      </c>
      <c r="AA66" s="18">
        <f t="shared" si="159"/>
        <v>1.682555344860857</v>
      </c>
      <c r="AB66" s="18">
        <f t="shared" si="159"/>
        <v>1.9321965086523882</v>
      </c>
      <c r="AD66" s="68">
        <f t="shared" si="113"/>
        <v>59.996854497495619</v>
      </c>
      <c r="AE66" s="69">
        <f t="shared" si="114"/>
        <v>68.09423520675783</v>
      </c>
      <c r="AF66" s="69">
        <f t="shared" si="115"/>
        <v>128.09108970425345</v>
      </c>
      <c r="AH66" t="str">
        <f t="shared" si="142"/>
        <v>72 Customer service occupations</v>
      </c>
      <c r="AI66" s="18">
        <f t="shared" si="160"/>
        <v>1.2907732478433267</v>
      </c>
      <c r="AJ66" s="18">
        <f t="shared" si="160"/>
        <v>1.4310648012478504</v>
      </c>
      <c r="AK66" s="18">
        <f t="shared" si="160"/>
        <v>1.6123463659265886</v>
      </c>
      <c r="AL66" s="18">
        <f t="shared" si="160"/>
        <v>1.9755527391003957</v>
      </c>
      <c r="AM66" s="18">
        <f t="shared" si="160"/>
        <v>2.4652077708996289</v>
      </c>
      <c r="AO66" s="68">
        <f t="shared" si="117"/>
        <v>64.340969352532923</v>
      </c>
      <c r="AP66" s="69">
        <f t="shared" si="118"/>
        <v>69.904144261147422</v>
      </c>
      <c r="AQ66" s="69">
        <f t="shared" si="119"/>
        <v>134.24511361368033</v>
      </c>
      <c r="AS66" t="str">
        <f t="shared" si="143"/>
        <v>72 Customer service occupations</v>
      </c>
      <c r="AT66" s="18">
        <f t="shared" si="161"/>
        <v>2.5335939723577989</v>
      </c>
      <c r="AU66" s="18">
        <f t="shared" si="161"/>
        <v>2.5039264563300989</v>
      </c>
      <c r="AV66" s="18">
        <f t="shared" si="161"/>
        <v>2.517677897631434</v>
      </c>
      <c r="AW66" s="18">
        <f t="shared" si="161"/>
        <v>2.9602917340188748</v>
      </c>
      <c r="AX66" s="18">
        <f t="shared" si="161"/>
        <v>3.0758823097327914</v>
      </c>
      <c r="AZ66" s="68">
        <f t="shared" si="121"/>
        <v>47.022899544907865</v>
      </c>
      <c r="BA66" s="69">
        <f t="shared" si="122"/>
        <v>58.751845165547635</v>
      </c>
      <c r="BB66" s="69">
        <f t="shared" si="123"/>
        <v>105.77474471045549</v>
      </c>
      <c r="BD66" t="str">
        <f t="shared" si="144"/>
        <v>72 Customer service occupations</v>
      </c>
      <c r="BE66" s="18">
        <f t="shared" si="162"/>
        <v>2.0050270180392586</v>
      </c>
      <c r="BF66" s="18">
        <f t="shared" si="162"/>
        <v>2.0018341090478136</v>
      </c>
      <c r="BG66" s="18">
        <f t="shared" si="162"/>
        <v>2.1037048397061664</v>
      </c>
      <c r="BH66" s="18">
        <f t="shared" si="162"/>
        <v>2.3464600107365321</v>
      </c>
      <c r="BI66" s="18">
        <f t="shared" si="162"/>
        <v>2.6137071894675525</v>
      </c>
      <c r="BK66" s="68">
        <f t="shared" si="125"/>
        <v>32.480796719215867</v>
      </c>
      <c r="BL66" s="69">
        <f t="shared" si="126"/>
        <v>49.511460032052597</v>
      </c>
      <c r="BM66" s="69">
        <f t="shared" si="127"/>
        <v>81.992256751268471</v>
      </c>
      <c r="BO66" t="str">
        <f t="shared" si="145"/>
        <v>72 Customer service occupations</v>
      </c>
      <c r="BP66" s="18">
        <f t="shared" si="163"/>
        <v>2.0287105752644372</v>
      </c>
      <c r="BQ66" s="18">
        <f t="shared" si="163"/>
        <v>2.0685271519892172</v>
      </c>
      <c r="BR66" s="18">
        <f t="shared" si="163"/>
        <v>2.1067017592761528</v>
      </c>
      <c r="BS66" s="18">
        <f t="shared" si="163"/>
        <v>2.2434253145244045</v>
      </c>
      <c r="BT66" s="18">
        <f t="shared" si="163"/>
        <v>2.4148673399143532</v>
      </c>
      <c r="BV66" s="68">
        <f t="shared" si="129"/>
        <v>8.080661952387084</v>
      </c>
      <c r="BW66" s="69">
        <f t="shared" si="130"/>
        <v>52.99611769140801</v>
      </c>
      <c r="BX66" s="69">
        <f t="shared" si="131"/>
        <v>61.076779643795085</v>
      </c>
      <c r="BZ66" t="str">
        <f t="shared" si="146"/>
        <v>72 Customer service occupations</v>
      </c>
      <c r="CA66" s="18">
        <f t="shared" si="164"/>
        <v>1.6610898453643279</v>
      </c>
      <c r="CB66" s="18">
        <f t="shared" si="164"/>
        <v>1.674306062617487</v>
      </c>
      <c r="CC66" s="18">
        <f t="shared" si="164"/>
        <v>1.795703894135888</v>
      </c>
      <c r="CD66" s="18">
        <f t="shared" si="164"/>
        <v>1.9366613476312051</v>
      </c>
      <c r="CE66" s="18">
        <f t="shared" si="164"/>
        <v>2.5212080069936524</v>
      </c>
      <c r="CG66" s="68">
        <f t="shared" si="133"/>
        <v>-23.092498800151841</v>
      </c>
      <c r="CH66" s="69">
        <f t="shared" si="134"/>
        <v>30.140924760089717</v>
      </c>
      <c r="CI66" s="69">
        <f t="shared" si="135"/>
        <v>7.0484259599378731</v>
      </c>
      <c r="CK66" t="str">
        <f t="shared" si="147"/>
        <v>72 Customer service occupations</v>
      </c>
      <c r="CL66" s="18">
        <f t="shared" si="165"/>
        <v>1.2872425028644596</v>
      </c>
      <c r="CM66" s="18">
        <f t="shared" si="165"/>
        <v>1.5349532626906455</v>
      </c>
      <c r="CN66" s="18">
        <f t="shared" si="165"/>
        <v>1.864607403445721</v>
      </c>
      <c r="CO66" s="18">
        <f t="shared" si="165"/>
        <v>2.5668172790004418</v>
      </c>
      <c r="CP66" s="18">
        <f t="shared" si="165"/>
        <v>3.8453467716649139</v>
      </c>
      <c r="CR66" s="68">
        <f t="shared" si="137"/>
        <v>-19.235700519534124</v>
      </c>
      <c r="CS66" s="69">
        <f t="shared" si="138"/>
        <v>29.301224311232271</v>
      </c>
      <c r="CT66" s="69">
        <f t="shared" si="139"/>
        <v>10.065523791698148</v>
      </c>
    </row>
    <row r="67" spans="1:98" x14ac:dyDescent="0.2">
      <c r="A67" t="str">
        <f t="shared" si="103"/>
        <v>81 Process, plant and machine operatives</v>
      </c>
      <c r="B67" s="18">
        <f t="shared" si="157"/>
        <v>0.47082754353731121</v>
      </c>
      <c r="C67" s="18">
        <f t="shared" si="157"/>
        <v>0.43994573462263914</v>
      </c>
      <c r="D67" s="18">
        <f t="shared" si="157"/>
        <v>0.38988284383846644</v>
      </c>
      <c r="E67" s="18">
        <f t="shared" si="157"/>
        <v>0.46566723740498145</v>
      </c>
      <c r="F67" s="18">
        <f t="shared" si="157"/>
        <v>0.68541965125807125</v>
      </c>
      <c r="H67" s="68">
        <f t="shared" si="105"/>
        <v>235.54516748450283</v>
      </c>
      <c r="I67" s="69">
        <f t="shared" si="106"/>
        <v>111.09948930196623</v>
      </c>
      <c r="J67" s="69">
        <f t="shared" si="107"/>
        <v>346.64465678646906</v>
      </c>
      <c r="L67" t="str">
        <f t="shared" si="140"/>
        <v>81 Process, plant and machine operatives</v>
      </c>
      <c r="M67" s="18">
        <f t="shared" si="158"/>
        <v>0.49112598737147517</v>
      </c>
      <c r="N67" s="18">
        <f t="shared" si="158"/>
        <v>0.47640216041151184</v>
      </c>
      <c r="O67" s="18">
        <f t="shared" si="158"/>
        <v>0.40053794623939243</v>
      </c>
      <c r="P67" s="18">
        <f t="shared" si="158"/>
        <v>0.53160117973081233</v>
      </c>
      <c r="Q67" s="18">
        <f t="shared" si="158"/>
        <v>0.67048738877255931</v>
      </c>
      <c r="S67" s="68">
        <f t="shared" si="109"/>
        <v>213.51943939071433</v>
      </c>
      <c r="T67" s="69">
        <f t="shared" si="110"/>
        <v>96.534275979859046</v>
      </c>
      <c r="U67" s="69">
        <f t="shared" si="111"/>
        <v>310.05371537057334</v>
      </c>
      <c r="W67" t="str">
        <f t="shared" si="141"/>
        <v>81 Process, plant and machine operatives</v>
      </c>
      <c r="X67" s="18">
        <f t="shared" si="159"/>
        <v>0.69199599587476368</v>
      </c>
      <c r="Y67" s="18">
        <f t="shared" si="159"/>
        <v>0.67518917422095603</v>
      </c>
      <c r="Z67" s="18">
        <f t="shared" si="159"/>
        <v>0.58469977798890804</v>
      </c>
      <c r="AA67" s="18">
        <f t="shared" si="159"/>
        <v>0.82660241985982807</v>
      </c>
      <c r="AB67" s="18">
        <f t="shared" si="159"/>
        <v>1.1946016434121693</v>
      </c>
      <c r="AD67" s="68">
        <f t="shared" si="113"/>
        <v>155.3951457926224</v>
      </c>
      <c r="AE67" s="69">
        <f t="shared" si="114"/>
        <v>99.282283472288185</v>
      </c>
      <c r="AF67" s="69">
        <f t="shared" si="115"/>
        <v>254.67742926491059</v>
      </c>
      <c r="AH67" t="str">
        <f t="shared" si="142"/>
        <v>81 Process, plant and machine operatives</v>
      </c>
      <c r="AI67" s="18">
        <f t="shared" si="160"/>
        <v>0.98326862951332006</v>
      </c>
      <c r="AJ67" s="18">
        <f t="shared" si="160"/>
        <v>1.0360386658200014</v>
      </c>
      <c r="AK67" s="18">
        <f t="shared" si="160"/>
        <v>0.90387344815114345</v>
      </c>
      <c r="AL67" s="18">
        <f t="shared" si="160"/>
        <v>1.2104083166210275</v>
      </c>
      <c r="AM67" s="18">
        <f t="shared" si="160"/>
        <v>1.4639447385325906</v>
      </c>
      <c r="AO67" s="68">
        <f t="shared" si="117"/>
        <v>74.087550089086633</v>
      </c>
      <c r="AP67" s="69">
        <f t="shared" si="118"/>
        <v>66.467901441083725</v>
      </c>
      <c r="AQ67" s="69">
        <f t="shared" si="119"/>
        <v>140.55545153017036</v>
      </c>
      <c r="AS67" t="str">
        <f t="shared" si="143"/>
        <v>81 Process, plant and machine operatives</v>
      </c>
      <c r="AT67" s="18">
        <f t="shared" si="161"/>
        <v>2.6787882622593235</v>
      </c>
      <c r="AU67" s="18">
        <f t="shared" si="161"/>
        <v>2.4810231403030172</v>
      </c>
      <c r="AV67" s="18">
        <f t="shared" si="161"/>
        <v>2.1273613622864671</v>
      </c>
      <c r="AW67" s="18">
        <f t="shared" si="161"/>
        <v>2.5469909547107266</v>
      </c>
      <c r="AX67" s="18">
        <f t="shared" si="161"/>
        <v>2.8763066264438581</v>
      </c>
      <c r="AZ67" s="68">
        <f t="shared" si="121"/>
        <v>62.708166459075279</v>
      </c>
      <c r="BA67" s="69">
        <f t="shared" si="122"/>
        <v>64.673981955707177</v>
      </c>
      <c r="BB67" s="69">
        <f t="shared" si="123"/>
        <v>127.38214841478246</v>
      </c>
      <c r="BD67" t="str">
        <f t="shared" si="144"/>
        <v>81 Process, plant and machine operatives</v>
      </c>
      <c r="BE67" s="18">
        <f t="shared" si="162"/>
        <v>4.0771174927951925</v>
      </c>
      <c r="BF67" s="18">
        <f t="shared" si="162"/>
        <v>4.1055919093876545</v>
      </c>
      <c r="BG67" s="18">
        <f t="shared" si="162"/>
        <v>3.7780418217508576</v>
      </c>
      <c r="BH67" s="18">
        <f t="shared" si="162"/>
        <v>4.3873947898606378</v>
      </c>
      <c r="BI67" s="18">
        <f t="shared" si="162"/>
        <v>4.7505787222775862</v>
      </c>
      <c r="BK67" s="68">
        <f t="shared" si="125"/>
        <v>34.078938479284062</v>
      </c>
      <c r="BL67" s="69">
        <f t="shared" si="126"/>
        <v>46.19886263910972</v>
      </c>
      <c r="BM67" s="69">
        <f t="shared" si="127"/>
        <v>80.277801118393782</v>
      </c>
      <c r="BO67" t="str">
        <f t="shared" si="145"/>
        <v>81 Process, plant and machine operatives</v>
      </c>
      <c r="BP67" s="18">
        <f t="shared" si="163"/>
        <v>5.2703319066067245</v>
      </c>
      <c r="BQ67" s="18">
        <f t="shared" si="163"/>
        <v>5.2753948898430503</v>
      </c>
      <c r="BR67" s="18">
        <f t="shared" si="163"/>
        <v>5.0024318878506984</v>
      </c>
      <c r="BS67" s="18">
        <f t="shared" si="163"/>
        <v>5.6883910493715621</v>
      </c>
      <c r="BT67" s="18">
        <f t="shared" si="163"/>
        <v>5.9920831595765636</v>
      </c>
      <c r="BV67" s="68">
        <f t="shared" si="129"/>
        <v>12.941726886697435</v>
      </c>
      <c r="BW67" s="69">
        <f t="shared" si="130"/>
        <v>48.759977898436837</v>
      </c>
      <c r="BX67" s="69">
        <f t="shared" si="131"/>
        <v>61.701704785134282</v>
      </c>
      <c r="BZ67" t="str">
        <f t="shared" si="146"/>
        <v>81 Process, plant and machine operatives</v>
      </c>
      <c r="CA67" s="18">
        <f t="shared" si="164"/>
        <v>7.0445830628690782</v>
      </c>
      <c r="CB67" s="18">
        <f t="shared" si="164"/>
        <v>6.8805786908673667</v>
      </c>
      <c r="CC67" s="18">
        <f t="shared" si="164"/>
        <v>6.5864853949642894</v>
      </c>
      <c r="CD67" s="18">
        <f t="shared" si="164"/>
        <v>7.0098443289060093</v>
      </c>
      <c r="CE67" s="18">
        <f t="shared" si="164"/>
        <v>5.3462356049308974</v>
      </c>
      <c r="CG67" s="68">
        <f t="shared" si="133"/>
        <v>-55.537988319547203</v>
      </c>
      <c r="CH67" s="69">
        <f t="shared" si="134"/>
        <v>28.711529128728515</v>
      </c>
      <c r="CI67" s="69">
        <f t="shared" si="135"/>
        <v>-26.826459190818692</v>
      </c>
      <c r="CK67" t="str">
        <f t="shared" si="147"/>
        <v>81 Process, plant and machine operatives</v>
      </c>
      <c r="CL67" s="18">
        <f t="shared" si="165"/>
        <v>9.3056975977825296</v>
      </c>
      <c r="CM67" s="18">
        <f t="shared" si="165"/>
        <v>7.8069547223109534</v>
      </c>
      <c r="CN67" s="18">
        <f t="shared" si="165"/>
        <v>7.1009685559156059</v>
      </c>
      <c r="CO67" s="18">
        <f t="shared" si="165"/>
        <v>4.0172449148985416</v>
      </c>
      <c r="CP67" s="18">
        <f t="shared" si="165"/>
        <v>2.5301925354635522</v>
      </c>
      <c r="CR67" s="68">
        <f t="shared" si="137"/>
        <v>-86.045724115168937</v>
      </c>
      <c r="CS67" s="69">
        <f t="shared" si="138"/>
        <v>9.1623150521757797</v>
      </c>
      <c r="CT67" s="69">
        <f t="shared" si="139"/>
        <v>-76.883409062993152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0.76376855557817547</v>
      </c>
      <c r="C68" s="18">
        <f t="shared" si="157"/>
        <v>0.94406311588800029</v>
      </c>
      <c r="D68" s="18">
        <f t="shared" si="157"/>
        <v>0.71975875719629523</v>
      </c>
      <c r="E68" s="18">
        <f t="shared" si="157"/>
        <v>0.92707456762432872</v>
      </c>
      <c r="F68" s="18">
        <f t="shared" si="157"/>
        <v>1.1770069925402611</v>
      </c>
      <c r="H68" s="68">
        <f t="shared" si="105"/>
        <v>212.11931664997849</v>
      </c>
      <c r="I68" s="69">
        <f t="shared" si="106"/>
        <v>122.48987587574941</v>
      </c>
      <c r="J68" s="69">
        <f t="shared" si="107"/>
        <v>334.60919252572791</v>
      </c>
      <c r="L68" t="str">
        <f t="shared" si="140"/>
        <v>82 Transport and mobile machine drivers and operatives</v>
      </c>
      <c r="M68" s="18">
        <f t="shared" si="158"/>
        <v>0.65556813672404857</v>
      </c>
      <c r="N68" s="18">
        <f t="shared" si="158"/>
        <v>0.70872028899613837</v>
      </c>
      <c r="O68" s="18">
        <f t="shared" si="158"/>
        <v>0.55952974162093083</v>
      </c>
      <c r="P68" s="18">
        <f t="shared" si="158"/>
        <v>0.6943427569417534</v>
      </c>
      <c r="Q68" s="18">
        <f t="shared" si="158"/>
        <v>0.85309113036321949</v>
      </c>
      <c r="S68" s="68">
        <f t="shared" si="109"/>
        <v>185.55500546984476</v>
      </c>
      <c r="T68" s="69">
        <f t="shared" si="110"/>
        <v>112.25969850166368</v>
      </c>
      <c r="U68" s="69">
        <f t="shared" si="111"/>
        <v>297.81470397150838</v>
      </c>
      <c r="W68" t="str">
        <f t="shared" si="141"/>
        <v>82 Transport and mobile machine drivers and operatives</v>
      </c>
      <c r="X68" s="18">
        <f t="shared" si="159"/>
        <v>1.0044015314616537</v>
      </c>
      <c r="Y68" s="18">
        <f t="shared" si="159"/>
        <v>1.2345346671038839</v>
      </c>
      <c r="Z68" s="18">
        <f t="shared" si="159"/>
        <v>1.0787662903173241</v>
      </c>
      <c r="AA68" s="18">
        <f t="shared" si="159"/>
        <v>1.3369591210048231</v>
      </c>
      <c r="AB68" s="18">
        <f t="shared" si="159"/>
        <v>1.7004605569884306</v>
      </c>
      <c r="AD68" s="68">
        <f t="shared" si="113"/>
        <v>97.043292296842992</v>
      </c>
      <c r="AE68" s="69">
        <f t="shared" si="114"/>
        <v>98.39485684472686</v>
      </c>
      <c r="AF68" s="69">
        <f t="shared" si="115"/>
        <v>195.43814914156982</v>
      </c>
      <c r="AH68" t="str">
        <f t="shared" si="142"/>
        <v>82 Transport and mobile machine drivers and operatives</v>
      </c>
      <c r="AI68" s="18">
        <f t="shared" si="160"/>
        <v>1.5858730329150084</v>
      </c>
      <c r="AJ68" s="18">
        <f t="shared" si="160"/>
        <v>2.0950640085422756</v>
      </c>
      <c r="AK68" s="18">
        <f t="shared" si="160"/>
        <v>1.747900748937961</v>
      </c>
      <c r="AL68" s="18">
        <f t="shared" si="160"/>
        <v>2.2655584287169428</v>
      </c>
      <c r="AM68" s="18">
        <f t="shared" si="160"/>
        <v>2.693775240624976</v>
      </c>
      <c r="AO68" s="68">
        <f t="shared" si="117"/>
        <v>65.651452279693416</v>
      </c>
      <c r="AP68" s="69">
        <f t="shared" si="118"/>
        <v>86.004314629704282</v>
      </c>
      <c r="AQ68" s="69">
        <f t="shared" si="119"/>
        <v>151.65576690939767</v>
      </c>
      <c r="AS68" t="str">
        <f t="shared" si="143"/>
        <v>82 Transport and mobile machine drivers and operatives</v>
      </c>
      <c r="AT68" s="18">
        <f t="shared" si="161"/>
        <v>2.8604358670606347</v>
      </c>
      <c r="AU68" s="18">
        <f t="shared" si="161"/>
        <v>3.2373229045600005</v>
      </c>
      <c r="AV68" s="18">
        <f t="shared" si="161"/>
        <v>2.7686594627656875</v>
      </c>
      <c r="AW68" s="18">
        <f t="shared" si="161"/>
        <v>3.1569951074263982</v>
      </c>
      <c r="AX68" s="18">
        <f t="shared" si="161"/>
        <v>3.4180134950570644</v>
      </c>
      <c r="AZ68" s="68">
        <f t="shared" si="121"/>
        <v>48.566081065225319</v>
      </c>
      <c r="BA68" s="69">
        <f t="shared" si="122"/>
        <v>81.715698613206129</v>
      </c>
      <c r="BB68" s="69">
        <f t="shared" si="123"/>
        <v>130.28177967843143</v>
      </c>
      <c r="BD68" t="str">
        <f t="shared" si="144"/>
        <v>82 Transport and mobile machine drivers and operatives</v>
      </c>
      <c r="BE68" s="18">
        <f t="shared" si="162"/>
        <v>3.7890940360813743</v>
      </c>
      <c r="BF68" s="18">
        <f t="shared" si="162"/>
        <v>4.3952599595801436</v>
      </c>
      <c r="BG68" s="18">
        <f t="shared" si="162"/>
        <v>4.2095730967175991</v>
      </c>
      <c r="BH68" s="18">
        <f t="shared" si="162"/>
        <v>4.8677210831459004</v>
      </c>
      <c r="BI68" s="18">
        <f t="shared" si="162"/>
        <v>5.7309857527422956</v>
      </c>
      <c r="BK68" s="68">
        <f t="shared" si="125"/>
        <v>45.168396071353122</v>
      </c>
      <c r="BL68" s="69">
        <f t="shared" si="126"/>
        <v>64.801105365680129</v>
      </c>
      <c r="BM68" s="69">
        <f t="shared" si="127"/>
        <v>109.96950143703326</v>
      </c>
      <c r="BO68" t="str">
        <f t="shared" si="145"/>
        <v>82 Transport and mobile machine drivers and operatives</v>
      </c>
      <c r="BP68" s="18">
        <f t="shared" si="163"/>
        <v>6.1086642662866586</v>
      </c>
      <c r="BQ68" s="18">
        <f t="shared" si="163"/>
        <v>7.2371571698499375</v>
      </c>
      <c r="BR68" s="18">
        <f t="shared" si="163"/>
        <v>6.9648096870127505</v>
      </c>
      <c r="BS68" s="18">
        <f t="shared" si="163"/>
        <v>8.0391227455320262</v>
      </c>
      <c r="BT68" s="18">
        <f t="shared" si="163"/>
        <v>9.5906148070850552</v>
      </c>
      <c r="BV68" s="68">
        <f t="shared" si="129"/>
        <v>29.835953182601326</v>
      </c>
      <c r="BW68" s="69">
        <f t="shared" si="130"/>
        <v>70.087980932483632</v>
      </c>
      <c r="BX68" s="69">
        <f t="shared" si="131"/>
        <v>99.923934115084961</v>
      </c>
      <c r="BZ68" t="str">
        <f t="shared" si="146"/>
        <v>82 Transport and mobile machine drivers and operatives</v>
      </c>
      <c r="CA68" s="18">
        <f t="shared" si="164"/>
        <v>8.8794655826710152</v>
      </c>
      <c r="CB68" s="18">
        <f t="shared" si="164"/>
        <v>9.6452946444483256</v>
      </c>
      <c r="CC68" s="18">
        <f t="shared" si="164"/>
        <v>9.4795015320299552</v>
      </c>
      <c r="CD68" s="18">
        <f t="shared" si="164"/>
        <v>9.8836658523388472</v>
      </c>
      <c r="CE68" s="18">
        <f t="shared" si="164"/>
        <v>11.921427637688584</v>
      </c>
      <c r="CG68" s="68">
        <f t="shared" si="133"/>
        <v>-31.112961655310382</v>
      </c>
      <c r="CH68" s="69">
        <f t="shared" si="134"/>
        <v>39.369137907972295</v>
      </c>
      <c r="CI68" s="69">
        <f t="shared" si="135"/>
        <v>8.2561762526619091</v>
      </c>
      <c r="CK68" t="str">
        <f t="shared" si="147"/>
        <v>82 Transport and mobile machine drivers and operatives</v>
      </c>
      <c r="CL68" s="18">
        <f t="shared" si="165"/>
        <v>9.8713632622743592</v>
      </c>
      <c r="CM68" s="18">
        <f t="shared" si="165"/>
        <v>12.751122435508302</v>
      </c>
      <c r="CN68" s="18">
        <f t="shared" si="165"/>
        <v>11.792814486444991</v>
      </c>
      <c r="CO68" s="18">
        <f t="shared" si="165"/>
        <v>11.168257143867258</v>
      </c>
      <c r="CP68" s="18">
        <f t="shared" si="165"/>
        <v>7.3146067089029296</v>
      </c>
      <c r="CR68" s="68">
        <f t="shared" si="137"/>
        <v>-75.709031115094845</v>
      </c>
      <c r="CS68" s="69">
        <f t="shared" si="138"/>
        <v>21.18255339490306</v>
      </c>
      <c r="CT68" s="69">
        <f t="shared" si="139"/>
        <v>-54.526477720191792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7.1573684079543473E-3</v>
      </c>
      <c r="C69" s="18">
        <f t="shared" si="157"/>
        <v>5.0794848389542919E-3</v>
      </c>
      <c r="D69" s="18">
        <f t="shared" si="157"/>
        <v>4.0640307068655511E-3</v>
      </c>
      <c r="E69" s="18">
        <f t="shared" si="157"/>
        <v>1.7489773564654115E-2</v>
      </c>
      <c r="F69" s="18">
        <f t="shared" si="157"/>
        <v>3.2052343872100687E-2</v>
      </c>
      <c r="H69" s="68">
        <f t="shared" si="105"/>
        <v>1405.3288140376426</v>
      </c>
      <c r="I69" s="69">
        <f t="shared" si="106"/>
        <v>554.13024554534434</v>
      </c>
      <c r="J69" s="69">
        <f t="shared" si="107"/>
        <v>1959.4590595829868</v>
      </c>
      <c r="L69" t="str">
        <f t="shared" si="140"/>
        <v>91 Elementary trades and related occupations</v>
      </c>
      <c r="M69" s="18">
        <f t="shared" si="158"/>
        <v>0.3098662974438392</v>
      </c>
      <c r="N69" s="18">
        <f t="shared" si="158"/>
        <v>0.2679723106817965</v>
      </c>
      <c r="O69" s="18">
        <f t="shared" si="158"/>
        <v>0.17578297875288248</v>
      </c>
      <c r="P69" s="18">
        <f t="shared" si="158"/>
        <v>0.3724662309497303</v>
      </c>
      <c r="Q69" s="18">
        <f t="shared" si="158"/>
        <v>0.62283626618951538</v>
      </c>
      <c r="S69" s="68">
        <f t="shared" si="109"/>
        <v>563.61256407368091</v>
      </c>
      <c r="T69" s="69">
        <f t="shared" si="110"/>
        <v>227.05013232017731</v>
      </c>
      <c r="U69" s="69">
        <f t="shared" si="111"/>
        <v>790.66269639385825</v>
      </c>
      <c r="W69" t="str">
        <f t="shared" si="141"/>
        <v>91 Elementary trades and related occupations</v>
      </c>
      <c r="X69" s="18">
        <f t="shared" si="159"/>
        <v>0.45989573533570477</v>
      </c>
      <c r="Y69" s="18">
        <f t="shared" si="159"/>
        <v>0.3724413734177206</v>
      </c>
      <c r="Z69" s="18">
        <f t="shared" si="159"/>
        <v>0.29771211391988761</v>
      </c>
      <c r="AA69" s="18">
        <f t="shared" si="159"/>
        <v>0.82764548048269493</v>
      </c>
      <c r="AB69" s="18">
        <f t="shared" si="159"/>
        <v>1.155295669948891</v>
      </c>
      <c r="AD69" s="68">
        <f t="shared" si="113"/>
        <v>385.0863999040759</v>
      </c>
      <c r="AE69" s="69">
        <f t="shared" si="114"/>
        <v>248.23040330238371</v>
      </c>
      <c r="AF69" s="69">
        <f t="shared" si="115"/>
        <v>633.31680320645955</v>
      </c>
      <c r="AH69" t="str">
        <f t="shared" si="142"/>
        <v>91 Elementary trades and related occupations</v>
      </c>
      <c r="AI69" s="18">
        <f t="shared" si="160"/>
        <v>0.98529286758578372</v>
      </c>
      <c r="AJ69" s="18">
        <f t="shared" si="160"/>
        <v>0.89747904501909725</v>
      </c>
      <c r="AK69" s="18">
        <f t="shared" si="160"/>
        <v>0.68392979411504828</v>
      </c>
      <c r="AL69" s="18">
        <f t="shared" si="160"/>
        <v>1.8902730317415843</v>
      </c>
      <c r="AM69" s="18">
        <f t="shared" si="160"/>
        <v>2.6853947585088345</v>
      </c>
      <c r="AO69" s="68">
        <f t="shared" si="117"/>
        <v>322.03383748045371</v>
      </c>
      <c r="AP69" s="69">
        <f t="shared" si="118"/>
        <v>219.61429990271205</v>
      </c>
      <c r="AQ69" s="69">
        <f t="shared" si="119"/>
        <v>541.64813738316582</v>
      </c>
      <c r="AS69" t="str">
        <f t="shared" si="143"/>
        <v>91 Elementary trades and related occupations</v>
      </c>
      <c r="AT69" s="18">
        <f t="shared" si="161"/>
        <v>1.2216160016699043</v>
      </c>
      <c r="AU69" s="18">
        <f t="shared" si="161"/>
        <v>1.0838556197546878</v>
      </c>
      <c r="AV69" s="18">
        <f t="shared" si="161"/>
        <v>0.91450256467970681</v>
      </c>
      <c r="AW69" s="18">
        <f t="shared" si="161"/>
        <v>2.3318282302283979</v>
      </c>
      <c r="AX69" s="18">
        <f t="shared" si="161"/>
        <v>3.0442234011764526</v>
      </c>
      <c r="AZ69" s="68">
        <f t="shared" si="121"/>
        <v>300.59638769154202</v>
      </c>
      <c r="BA69" s="69">
        <f t="shared" si="122"/>
        <v>191.07605926627497</v>
      </c>
      <c r="BB69" s="69">
        <f t="shared" si="123"/>
        <v>491.67244695781704</v>
      </c>
      <c r="BD69" t="str">
        <f t="shared" si="144"/>
        <v>91 Elementary trades and related occupations</v>
      </c>
      <c r="BE69" s="18">
        <f t="shared" si="162"/>
        <v>1.4491738682801756</v>
      </c>
      <c r="BF69" s="18">
        <f t="shared" si="162"/>
        <v>1.3297050484049671</v>
      </c>
      <c r="BG69" s="18">
        <f t="shared" si="162"/>
        <v>1.1533822323991214</v>
      </c>
      <c r="BH69" s="18">
        <f t="shared" si="162"/>
        <v>2.0786827006240509</v>
      </c>
      <c r="BI69" s="18">
        <f t="shared" si="162"/>
        <v>2.7395240706836739</v>
      </c>
      <c r="BK69" s="68">
        <f t="shared" si="125"/>
        <v>153.26936914506774</v>
      </c>
      <c r="BL69" s="69">
        <f t="shared" si="126"/>
        <v>87.116085699584815</v>
      </c>
      <c r="BM69" s="69">
        <f t="shared" si="127"/>
        <v>240.3854548446526</v>
      </c>
      <c r="BO69" t="str">
        <f t="shared" si="145"/>
        <v>91 Elementary trades and related occupations</v>
      </c>
      <c r="BP69" s="18">
        <f t="shared" si="163"/>
        <v>2.388234913476035</v>
      </c>
      <c r="BQ69" s="18">
        <f t="shared" si="163"/>
        <v>2.1824317305651073</v>
      </c>
      <c r="BR69" s="18">
        <f t="shared" si="163"/>
        <v>2.0795865100520379</v>
      </c>
      <c r="BS69" s="18">
        <f t="shared" si="163"/>
        <v>3.7246081011937244</v>
      </c>
      <c r="BT69" s="18">
        <f t="shared" si="163"/>
        <v>4.8387883491551786</v>
      </c>
      <c r="BV69" s="68">
        <f t="shared" si="129"/>
        <v>119.39029426459149</v>
      </c>
      <c r="BW69" s="69">
        <f t="shared" si="130"/>
        <v>81.601439848385695</v>
      </c>
      <c r="BX69" s="69">
        <f t="shared" si="131"/>
        <v>200.99173411297718</v>
      </c>
      <c r="BZ69" t="str">
        <f t="shared" si="146"/>
        <v>91 Elementary trades and related occupations</v>
      </c>
      <c r="CA69" s="18">
        <f t="shared" si="164"/>
        <v>4.8195280251366768</v>
      </c>
      <c r="CB69" s="18">
        <f t="shared" si="164"/>
        <v>4.6530412589888064</v>
      </c>
      <c r="CC69" s="18">
        <f t="shared" si="164"/>
        <v>4.3634112057849856</v>
      </c>
      <c r="CD69" s="18">
        <f t="shared" si="164"/>
        <v>7.8634607506703205</v>
      </c>
      <c r="CE69" s="18">
        <f t="shared" si="164"/>
        <v>10.590189573317332</v>
      </c>
      <c r="CG69" s="68">
        <f t="shared" si="133"/>
        <v>32.945101357898423</v>
      </c>
      <c r="CH69" s="69">
        <f t="shared" si="134"/>
        <v>63.444018692598846</v>
      </c>
      <c r="CI69" s="69">
        <f t="shared" si="135"/>
        <v>96.389120050497269</v>
      </c>
      <c r="CK69" t="str">
        <f t="shared" si="147"/>
        <v>91 Elementary trades and related occupations</v>
      </c>
      <c r="CL69" s="18">
        <f t="shared" si="165"/>
        <v>6.6807440791728041</v>
      </c>
      <c r="CM69" s="18">
        <f t="shared" si="165"/>
        <v>6.2243058590591271</v>
      </c>
      <c r="CN69" s="18">
        <f t="shared" si="165"/>
        <v>6.0239956222034134</v>
      </c>
      <c r="CO69" s="18">
        <f t="shared" si="165"/>
        <v>11.641201064574069</v>
      </c>
      <c r="CP69" s="18">
        <f t="shared" si="165"/>
        <v>14.544959284582015</v>
      </c>
      <c r="CR69" s="68">
        <f t="shared" si="137"/>
        <v>-5.441802122783499</v>
      </c>
      <c r="CS69" s="69">
        <f t="shared" si="138"/>
        <v>40.338727481021209</v>
      </c>
      <c r="CT69" s="69">
        <f t="shared" si="139"/>
        <v>34.896925358237709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0.47623427224212456</v>
      </c>
      <c r="C70" s="18">
        <f t="shared" si="157"/>
        <v>0.48036199247581496</v>
      </c>
      <c r="D70" s="18">
        <f t="shared" si="157"/>
        <v>0.42934295435959741</v>
      </c>
      <c r="E70" s="18">
        <f t="shared" si="157"/>
        <v>0.43187247978366194</v>
      </c>
      <c r="F70" s="18">
        <f t="shared" si="157"/>
        <v>0.4698177197442831</v>
      </c>
      <c r="H70" s="68">
        <f t="shared" si="105"/>
        <v>108.85920198483691</v>
      </c>
      <c r="I70" s="69">
        <f t="shared" si="106"/>
        <v>79.175332735898508</v>
      </c>
      <c r="J70" s="69">
        <f t="shared" si="107"/>
        <v>188.03453472073542</v>
      </c>
      <c r="L70" t="str">
        <f t="shared" ref="L70" si="166">A70</f>
        <v>92 Elementary administration and service occupations</v>
      </c>
      <c r="M70" s="18">
        <f t="shared" si="158"/>
        <v>1.7355271955050651</v>
      </c>
      <c r="N70" s="18">
        <f t="shared" si="158"/>
        <v>1.7678498590981233</v>
      </c>
      <c r="O70" s="18">
        <f t="shared" si="158"/>
        <v>1.6823716798602593</v>
      </c>
      <c r="P70" s="18">
        <f t="shared" si="158"/>
        <v>1.8012312907748542</v>
      </c>
      <c r="Q70" s="18">
        <f t="shared" si="158"/>
        <v>2.3011666581242518</v>
      </c>
      <c r="S70" s="68">
        <f t="shared" si="109"/>
        <v>156.17907355545853</v>
      </c>
      <c r="T70" s="69">
        <f t="shared" si="110"/>
        <v>92.52763196331793</v>
      </c>
      <c r="U70" s="69">
        <f t="shared" si="111"/>
        <v>248.70670551877643</v>
      </c>
      <c r="W70" t="str">
        <f t="shared" ref="W70" si="167">A70</f>
        <v>92 Elementary administration and service occupations</v>
      </c>
      <c r="X70" s="18">
        <f t="shared" si="159"/>
        <v>3.0647098158296968</v>
      </c>
      <c r="Y70" s="18">
        <f t="shared" si="159"/>
        <v>3.1558421078839465</v>
      </c>
      <c r="Z70" s="18">
        <f t="shared" si="159"/>
        <v>3.1436086399905148</v>
      </c>
      <c r="AA70" s="18">
        <f t="shared" si="159"/>
        <v>3.1824605648452353</v>
      </c>
      <c r="AB70" s="18">
        <f t="shared" si="159"/>
        <v>3.4604523867973489</v>
      </c>
      <c r="AD70" s="68">
        <f t="shared" si="113"/>
        <v>37.602670954132265</v>
      </c>
      <c r="AE70" s="69">
        <f t="shared" si="114"/>
        <v>76.826064032577619</v>
      </c>
      <c r="AF70" s="69">
        <f t="shared" si="115"/>
        <v>114.42873498670987</v>
      </c>
      <c r="AH70" t="str">
        <f t="shared" ref="AH70" si="168">L70</f>
        <v>92 Elementary administration and service occupations</v>
      </c>
      <c r="AI70" s="18">
        <f t="shared" si="160"/>
        <v>4.3203886146000414</v>
      </c>
      <c r="AJ70" s="18">
        <f t="shared" si="160"/>
        <v>4.9475930654873448</v>
      </c>
      <c r="AK70" s="18">
        <f t="shared" si="160"/>
        <v>4.887697740458786</v>
      </c>
      <c r="AL70" s="18">
        <f t="shared" si="160"/>
        <v>5.3284268461751081</v>
      </c>
      <c r="AM70" s="18">
        <f t="shared" si="160"/>
        <v>6.5047775445436269</v>
      </c>
      <c r="AO70" s="68">
        <f t="shared" si="117"/>
        <v>43.04700430420931</v>
      </c>
      <c r="AP70" s="69">
        <f t="shared" si="118"/>
        <v>71.400511451627409</v>
      </c>
      <c r="AQ70" s="69">
        <f t="shared" si="119"/>
        <v>114.44751575583673</v>
      </c>
      <c r="AS70" t="str">
        <f t="shared" ref="AS70" si="169">W70</f>
        <v>92 Elementary administration and service occupations</v>
      </c>
      <c r="AT70" s="18">
        <f t="shared" si="161"/>
        <v>4.6191090799693875</v>
      </c>
      <c r="AU70" s="18">
        <f t="shared" si="161"/>
        <v>4.7272905768477633</v>
      </c>
      <c r="AV70" s="18">
        <f t="shared" si="161"/>
        <v>4.8108803629846575</v>
      </c>
      <c r="AW70" s="18">
        <f t="shared" si="161"/>
        <v>4.8305320322120346</v>
      </c>
      <c r="AX70" s="18">
        <f t="shared" si="161"/>
        <v>5.5174717584497115</v>
      </c>
      <c r="AZ70" s="68">
        <f t="shared" si="121"/>
        <v>38.016496360852486</v>
      </c>
      <c r="BA70" s="69">
        <f t="shared" si="122"/>
        <v>71.090993433656536</v>
      </c>
      <c r="BB70" s="69">
        <f t="shared" si="123"/>
        <v>109.10748979450902</v>
      </c>
      <c r="BD70" t="str">
        <f t="shared" ref="BD70" si="170">AH70</f>
        <v>92 Elementary administration and service occupations</v>
      </c>
      <c r="BE70" s="18">
        <f t="shared" si="162"/>
        <v>7.2534449777194769</v>
      </c>
      <c r="BF70" s="18">
        <f t="shared" si="162"/>
        <v>6.7171143664168138</v>
      </c>
      <c r="BG70" s="18">
        <f t="shared" si="162"/>
        <v>6.4963233301040413</v>
      </c>
      <c r="BH70" s="18">
        <f t="shared" si="162"/>
        <v>5.6156562846772475</v>
      </c>
      <c r="BI70" s="18">
        <f t="shared" si="162"/>
        <v>4.998232710318133</v>
      </c>
      <c r="BK70" s="68">
        <f t="shared" si="125"/>
        <v>-17.959245635625155</v>
      </c>
      <c r="BL70" s="69">
        <f t="shared" si="126"/>
        <v>42.721011409496349</v>
      </c>
      <c r="BM70" s="69">
        <f t="shared" si="127"/>
        <v>24.76176577387119</v>
      </c>
      <c r="BO70" t="str">
        <f t="shared" ref="BO70" si="171">AS70</f>
        <v>92 Elementary administration and service occupations</v>
      </c>
      <c r="BP70" s="18">
        <f t="shared" si="163"/>
        <v>11.58269192565114</v>
      </c>
      <c r="BQ70" s="18">
        <f t="shared" si="163"/>
        <v>12.170944188959439</v>
      </c>
      <c r="BR70" s="18">
        <f t="shared" si="163"/>
        <v>11.582327111041105</v>
      </c>
      <c r="BS70" s="18">
        <f t="shared" si="163"/>
        <v>11.077366215384474</v>
      </c>
      <c r="BT70" s="18">
        <f t="shared" si="163"/>
        <v>11.290550165248032</v>
      </c>
      <c r="BV70" s="68">
        <f t="shared" si="129"/>
        <v>-8.0869761021813513</v>
      </c>
      <c r="BW70" s="69">
        <f t="shared" si="130"/>
        <v>49.654718551574391</v>
      </c>
      <c r="BX70" s="69">
        <f t="shared" si="131"/>
        <v>41.567742449393037</v>
      </c>
      <c r="BZ70" t="str">
        <f t="shared" ref="BZ70" si="172">BD70</f>
        <v>92 Elementary administration and service occupations</v>
      </c>
      <c r="CA70" s="18">
        <f t="shared" si="164"/>
        <v>15.516260635276666</v>
      </c>
      <c r="CB70" s="18">
        <f t="shared" si="164"/>
        <v>16.629484069710294</v>
      </c>
      <c r="CC70" s="18">
        <f t="shared" si="164"/>
        <v>15.721466909571753</v>
      </c>
      <c r="CD70" s="18">
        <f t="shared" si="164"/>
        <v>14.830301348065017</v>
      </c>
      <c r="CE70" s="18">
        <f t="shared" si="164"/>
        <v>15.04986929603516</v>
      </c>
      <c r="CG70" s="68">
        <f t="shared" si="133"/>
        <v>-47.563413792774654</v>
      </c>
      <c r="CH70" s="69">
        <f t="shared" si="134"/>
        <v>30.447977160862632</v>
      </c>
      <c r="CI70" s="69">
        <f t="shared" si="135"/>
        <v>-17.115436631912022</v>
      </c>
      <c r="CK70" t="str">
        <f t="shared" ref="CK70" si="173">BO70</f>
        <v>92 Elementary administration and service occupations</v>
      </c>
      <c r="CL70" s="18">
        <f t="shared" si="165"/>
        <v>20.915246974878272</v>
      </c>
      <c r="CM70" s="18">
        <f t="shared" si="165"/>
        <v>17.783850247113264</v>
      </c>
      <c r="CN70" s="18">
        <f t="shared" si="165"/>
        <v>17.659947495867474</v>
      </c>
      <c r="CO70" s="18">
        <f t="shared" si="165"/>
        <v>14.526131203290271</v>
      </c>
      <c r="CP70" s="18">
        <f t="shared" si="165"/>
        <v>12.279123003323269</v>
      </c>
      <c r="CR70" s="68">
        <f t="shared" si="137"/>
        <v>-72.769898124403738</v>
      </c>
      <c r="CS70" s="69">
        <f t="shared" si="138"/>
        <v>14.434585093291858</v>
      </c>
      <c r="CT70" s="69">
        <f t="shared" si="139"/>
        <v>-58.33531303111188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90.865995591152796</v>
      </c>
      <c r="I72" s="67">
        <f>IF(D35&gt;0,I35/D35*100,0)</f>
        <v>67.938840970163312</v>
      </c>
      <c r="J72" s="67">
        <f t="shared" ref="J72" si="175">IF(D35&gt;0,(J35/D35)*100,0)</f>
        <v>158.80483656131611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87.291266715055301</v>
      </c>
      <c r="T72" s="67">
        <f t="shared" ref="T72" si="177">IF(O35&gt;0,T35/O35*100,0)</f>
        <v>70.161760763911587</v>
      </c>
      <c r="U72" s="67">
        <f t="shared" ref="U72" si="178">IF(O35&gt;0,(U35/O35)*100,0)</f>
        <v>157.45302747896687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25.003582464408598</v>
      </c>
      <c r="AE72" s="67">
        <f t="shared" ref="AE72" si="180">IF(Z35&gt;0,AE35/Z35*100,0)</f>
        <v>62.697163784987332</v>
      </c>
      <c r="AF72" s="67">
        <f t="shared" ref="AF72" si="181">IF(Z35&gt;0,(AF35/Z35)*100,0)</f>
        <v>87.700746249395934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7.4856926204285195</v>
      </c>
      <c r="AP72" s="67">
        <f t="shared" ref="AP72" si="183">IF(AK35&gt;0,AP35/AK35*100,0)</f>
        <v>54.650628310020302</v>
      </c>
      <c r="AQ72" s="67">
        <f t="shared" ref="AQ72" si="184">IF(AK35&gt;0,(AQ35/AK35)*100,0)</f>
        <v>62.136320930448818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20.341504438788967</v>
      </c>
      <c r="BA72" s="67">
        <f t="shared" ref="BA72" si="186">IF(AV35&gt;0,BA35/AV35*100,0)</f>
        <v>56.724205742952407</v>
      </c>
      <c r="BB72" s="67">
        <f t="shared" ref="BB72" si="187">IF(AV35&gt;0,(BB35/AV35)*100,0)</f>
        <v>77.06571018174138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6.6303426601961037</v>
      </c>
      <c r="BL72" s="67">
        <f t="shared" ref="BL72" si="189">IF(BG35&gt;0,BL35/BG35*100,0)</f>
        <v>47.09388415229796</v>
      </c>
      <c r="BM72" s="67">
        <f t="shared" ref="BM72" si="190">IF(BG35&gt;0,(BM35/BG35)*100,0)</f>
        <v>53.724226812494067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-5.7117064298445213</v>
      </c>
      <c r="BW72" s="67">
        <f t="shared" ref="BW72" si="192">IF(BR35&gt;0,BW35/BR35*100,0)</f>
        <v>48.208244416695287</v>
      </c>
      <c r="BX72" s="67">
        <f t="shared" ref="BX72" si="193">IF(BR35&gt;0,(BX35/BR35)*100,0)</f>
        <v>42.496537986850768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-45.223440902242245</v>
      </c>
      <c r="CH72" s="67">
        <f t="shared" ref="CH72" si="195">IF(CC35&gt;0,CH35/CC35*100,0)</f>
        <v>31.477692496495312</v>
      </c>
      <c r="CI72" s="67">
        <f t="shared" ref="CI72" si="196">IF(CC35&gt;0,(CI35/CC35)*100,0)</f>
        <v>-13.745748405746932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-60.837417354642966</v>
      </c>
      <c r="CS72" s="67">
        <f t="shared" ref="CS72" si="198">IF(CN35&gt;0,CS35/CN35*100,0)</f>
        <v>19.968872731461477</v>
      </c>
      <c r="CT72" s="67">
        <f t="shared" ref="CT72" si="199">IF(CN35&gt;0,(CT35/CN35)*100,0)</f>
        <v>-40.868544623181485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Stoke-on-Trent and Staffordshire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Stoke-on-Trent and Staffordshire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Stoke-on-Trent and Staffordshire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Stoke-on-Trent and Staffordshire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Stoke-on-Trent and Staffordshire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Stoke-on-Trent and Staffordshire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Stoke-on-Trent and Staffordshire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Stoke-on-Trent and Staffordshire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Stoke-on-Trent and Staffordshire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9.1252212063386295</v>
      </c>
      <c r="C82" s="18">
        <f t="shared" si="210"/>
        <v>-6.8182655905375755</v>
      </c>
      <c r="D82" s="18">
        <f t="shared" si="210"/>
        <v>3.3788904723411894</v>
      </c>
      <c r="E82" s="18">
        <f t="shared" si="210"/>
        <v>4.5682316965767189</v>
      </c>
      <c r="F82" s="18">
        <f t="shared" ref="F82:F107" si="211">IF(AND(F$6-C$6 &lt;&gt; 0,C8&lt;&gt;0,F8&lt;&gt;0),(EXP(LN(F8/C8)/(F$6-C$6))-1)*100,0)</f>
        <v>3.4470201718961313</v>
      </c>
      <c r="H82" s="18">
        <f t="shared" ref="H82:H107" si="212">IF($F$6-$D$6 &lt;&gt; 0,(EXP(LN(1+(H45/100))/($F$6-$D$6))-1)*100,0)</f>
        <v>4.1702720113477421</v>
      </c>
      <c r="I82" s="18">
        <f t="shared" ref="I82:I107" si="213">IF(D8&gt;0,((1+(I8/D8))^(1/($F$6-$D$6))-1)*100,0)</f>
        <v>3.6070483090953509</v>
      </c>
      <c r="J82" s="18">
        <f t="shared" ref="J82:J107" si="214">IF($F$6-$D$6 &lt;&gt; 0,(EXP(LN(1+(J45/100))/($F$6-$D$6))-1)*100,0)</f>
        <v>6.4317018534877812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11.677834372556495</v>
      </c>
      <c r="N82" s="18">
        <f t="shared" si="215"/>
        <v>-3.2869330269763131</v>
      </c>
      <c r="O82" s="18">
        <f t="shared" si="215"/>
        <v>2.5868152619827223</v>
      </c>
      <c r="P82" s="18">
        <f t="shared" si="215"/>
        <v>4.1050319564535753</v>
      </c>
      <c r="Q82" s="18">
        <f t="shared" ref="Q82:Q107" si="216">IF(AND(Q$6-N$6 &lt;&gt; 0,N8&lt;&gt;0,Q8&lt;&gt;0),(EXP(LN(Q8/N8)/(Q$6-N$6))-1)*100,0)</f>
        <v>3.1522622529164934</v>
      </c>
      <c r="S82" s="18">
        <f t="shared" ref="S82:S107" si="217">IF($F$6-$D$6 &lt;&gt; 0,(EXP(LN(1+(S45/100))/($F$6-$D$6))-1)*100,0)</f>
        <v>3.5964794944346679</v>
      </c>
      <c r="T82" s="18">
        <f t="shared" ref="T82:T107" si="218">IF(O8&gt;0,((1+(T8/O8))^(1/($F$6-$D$6))-1)*100,0)</f>
        <v>3.4664443488527041</v>
      </c>
      <c r="U82" s="18">
        <f t="shared" ref="U82:U107" si="219">IF($F$6-$D$6 &lt;&gt; 0,(EXP(LN(1+(U45/100))/($F$6-$D$6))-1)*100,0)</f>
        <v>5.9097942365195388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2.3793610320239189</v>
      </c>
      <c r="Y82" s="18">
        <f t="shared" si="220"/>
        <v>7.6321146139311624</v>
      </c>
      <c r="Z82" s="18">
        <f t="shared" si="220"/>
        <v>-1.2586933548511925</v>
      </c>
      <c r="AA82" s="18">
        <f t="shared" si="220"/>
        <v>1.3309939421597639</v>
      </c>
      <c r="AB82" s="18">
        <f t="shared" ref="AB82:AB107" si="221">IF(AND(AB$6-Y$6 &lt;&gt; 0,Y8&lt;&gt;0,AB8&lt;&gt;0),(EXP(LN(AB8/Y8)/(AB$6-Y$6))-1)*100,0)</f>
        <v>0.89420044607939619</v>
      </c>
      <c r="AD82" s="18">
        <f t="shared" ref="AD82:AD107" si="222">IF($F$6-$D$6 &lt;&gt; 0,(EXP(LN(1+(AD45/100))/($F$6-$D$6))-1)*100,0)</f>
        <v>0.46030485357149153</v>
      </c>
      <c r="AE82" s="18">
        <f t="shared" ref="AE82:AE107" si="223">IF(Z8&gt;0,((1+(AE8/Z8))^(1/($F$6-$D$6))-1)*100,0)</f>
        <v>3.0731796611231932</v>
      </c>
      <c r="AF82" s="18">
        <f t="shared" ref="AF82:AF107" si="224">IF($F$6-$D$6 &lt;&gt; 0,(EXP(LN(1+(AF45/100))/($F$6-$D$6))-1)*100,0)</f>
        <v>3.3779976625439856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1.427470461315572</v>
      </c>
      <c r="AJ82" s="18">
        <f t="shared" si="225"/>
        <v>11.392645358208275</v>
      </c>
      <c r="AK82" s="18">
        <f t="shared" si="225"/>
        <v>-2.2802414002222271</v>
      </c>
      <c r="AL82" s="18">
        <f t="shared" si="225"/>
        <v>0.82414584087784348</v>
      </c>
      <c r="AM82" s="18">
        <f t="shared" ref="AM82:AM107" si="226">IF(AND(AM$6-AJ$6 &lt;&gt; 0,AJ8&lt;&gt;0,AM8&lt;&gt;0),(EXP(LN(AM8/AJ8)/(AM$6-AJ$6))-1)*100,0)</f>
        <v>0.46756405993917394</v>
      </c>
      <c r="AO82" s="18">
        <f t="shared" ref="AO82:AO107" si="227">IF($F$6-$D$6 &lt;&gt; 0,(EXP(LN(1+(AO45/100))/($F$6-$D$6))-1)*100,0)</f>
        <v>-0.22145588568247554</v>
      </c>
      <c r="AP82" s="18">
        <f t="shared" ref="AP82:AP107" si="228">IF(AK8&gt;0,((1+(AP8/AK8))^(1/($F$6-$D$6))-1)*100,0)</f>
        <v>2.7366040096263644</v>
      </c>
      <c r="AQ82" s="18">
        <f t="shared" ref="AQ82:AQ107" si="229">IF($F$6-$D$6 &lt;&gt; 0,(EXP(LN(1+(AQ45/100))/($F$6-$D$6))-1)*100,0)</f>
        <v>2.585639067350809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0.98257097349059297</v>
      </c>
      <c r="AU82" s="18">
        <f t="shared" si="230"/>
        <v>6.5874513953949165</v>
      </c>
      <c r="AV82" s="18">
        <f t="shared" si="230"/>
        <v>-2.8890877367204526</v>
      </c>
      <c r="AW82" s="18">
        <f t="shared" si="230"/>
        <v>0.6361532982304352</v>
      </c>
      <c r="AX82" s="18">
        <f t="shared" ref="AX82:AX107" si="231">IF(AND(AX$6-AU$6 &lt;&gt; 0,AU8&lt;&gt;0,AX8&lt;&gt;0),(EXP(LN(AX8/AU8)/(AX$6-AU$6))-1)*100,0)</f>
        <v>-0.12100632853940807</v>
      </c>
      <c r="AZ82" s="18">
        <f t="shared" ref="AZ82:AZ107" si="232">IF($F$6-$D$6 &lt;&gt; 0,(EXP(LN(1+(AZ45/100))/($F$6-$D$6))-1)*100,0)</f>
        <v>-0.55292131941750977</v>
      </c>
      <c r="BA82" s="18">
        <f t="shared" ref="BA82:BA107" si="233">IF(AV8&gt;0,((1+(BA8/AV8))^(1/($F$6-$D$6))-1)*100,0)</f>
        <v>2.6514462113181869</v>
      </c>
      <c r="BB82" s="18">
        <f t="shared" ref="BB82:BB107" si="234">IF($F$6-$D$6 &lt;&gt; 0,(EXP(LN(1+(BB45/100))/($F$6-$D$6))-1)*100,0)</f>
        <v>2.2730087491666273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5.6690916775573585</v>
      </c>
      <c r="BF82" s="18">
        <f t="shared" si="235"/>
        <v>2.2418866703143081</v>
      </c>
      <c r="BG82" s="18">
        <f t="shared" si="235"/>
        <v>-2.1732934007450466</v>
      </c>
      <c r="BH82" s="18">
        <f t="shared" si="235"/>
        <v>0.71945852071675365</v>
      </c>
      <c r="BI82" s="18">
        <f t="shared" ref="BI82:BI107" si="236">IF(AND(BI$6-BF$6 &lt;&gt; 0,BF8&lt;&gt;0,BI8&lt;&gt;0),(EXP(LN(BI8/BF8)/(BI$6-BF$6))-1)*100,0)</f>
        <v>-9.9970800624016309E-2</v>
      </c>
      <c r="BK82" s="18">
        <f t="shared" ref="BK82:BK107" si="237">IF($F$6-$D$6 &lt;&gt; 0,(EXP(LN(1+(BK45/100))/($F$6-$D$6))-1)*100,0)</f>
        <v>-0.25417367418318904</v>
      </c>
      <c r="BL82" s="18">
        <f t="shared" ref="BL82:BL107" si="238">IF(BG8&gt;0,((1+(BL8/BG8))^(1/($F$6-$D$6))-1)*100,0)</f>
        <v>2.3351573668057846</v>
      </c>
      <c r="BM82" s="18">
        <f t="shared" ref="BM82:BM107" si="239">IF($F$6-$D$6 &lt;&gt; 0,(EXP(LN(1+(BM45/100))/($F$6-$D$6))-1)*100,0)</f>
        <v>2.1521364404854415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3.5636917939110058</v>
      </c>
      <c r="BQ82" s="18">
        <f t="shared" si="240"/>
        <v>-6.2474557274891485</v>
      </c>
      <c r="BR82" s="18">
        <f t="shared" si="240"/>
        <v>-2.3034128314214475</v>
      </c>
      <c r="BS82" s="18">
        <f t="shared" si="240"/>
        <v>-1.1935521437234531</v>
      </c>
      <c r="BT82" s="18">
        <f t="shared" ref="BT82:BT107" si="241">IF(AND(BT$6-BQ$6 &lt;&gt; 0,BQ8&lt;&gt;0,BT8&lt;&gt;0),(EXP(LN(BT8/BQ8)/(BT$6-BQ$6))-1)*100,0)</f>
        <v>-1.8642929818370235</v>
      </c>
      <c r="BV82" s="18">
        <f t="shared" ref="BV82:BV107" si="242">IF($F$6-$D$6 &lt;&gt; 0,(EXP(LN(1+(BV45/100))/($F$6-$D$6))-1)*100,0)</f>
        <v>-1.5648996050006136</v>
      </c>
      <c r="BW82" s="18">
        <f t="shared" ref="BW82:BW107" si="243">IF(BR8&gt;0,((1+(BW8/BR8))^(1/($F$6-$D$6))-1)*100,0)</f>
        <v>2.3626867021373954</v>
      </c>
      <c r="BX82" s="18">
        <f t="shared" ref="BX82:BX107" si="244">IF($F$6-$D$6 &lt;&gt; 0,(EXP(LN(1+(BX45/100))/($F$6-$D$6))-1)*100,0)</f>
        <v>1.2721034239326467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1.3792492791421473</v>
      </c>
      <c r="CB82" s="18">
        <f t="shared" si="245"/>
        <v>3.9639822971969885</v>
      </c>
      <c r="CC82" s="18">
        <f t="shared" si="245"/>
        <v>-5.1588030645951406</v>
      </c>
      <c r="CD82" s="18">
        <f t="shared" si="245"/>
        <v>-3.274364426169063</v>
      </c>
      <c r="CE82" s="18">
        <f t="shared" ref="CE82:CE107" si="246">IF(AND(CE$6-CB$6 &lt;&gt; 0,CB8&lt;&gt;0,CE8&lt;&gt;0),(EXP(LN(CE8/CB8)/(CE$6-CB$6))-1)*100,0)</f>
        <v>-3.43266472238134</v>
      </c>
      <c r="CG82" s="18">
        <f t="shared" ref="CG82:CG107" si="247">IF($F$6-$D$6 &lt;&gt; 0,(EXP(LN(1+(CG45/100))/($F$6-$D$6))-1)*100,0)</f>
        <v>-3.9066346185139378</v>
      </c>
      <c r="CH82" s="18">
        <f t="shared" ref="CH82:CH107" si="248">IF(CC8&gt;0,((1+(CH8/CC8))^(1/($F$6-$D$6))-1)*100,0)</f>
        <v>1.8823986138589266</v>
      </c>
      <c r="CI82" s="18">
        <f t="shared" ref="CI82:CI107" si="249">IF($F$6-$D$6 &lt;&gt; 0,(EXP(LN(1+(CI45/100))/($F$6-$D$6))-1)*100,0)</f>
        <v>-0.90267988210949168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2.400267558051028</v>
      </c>
      <c r="CM82" s="18">
        <f t="shared" si="250"/>
        <v>8.4883098830778714</v>
      </c>
      <c r="CN82" s="18">
        <f t="shared" si="250"/>
        <v>-8.6454633940465371</v>
      </c>
      <c r="CO82" s="18">
        <f t="shared" si="250"/>
        <v>-1.8955141577267631</v>
      </c>
      <c r="CP82" s="18">
        <f t="shared" ref="CP82:CP107" si="251">IF(AND(CP$6-CM$6 &lt;&gt; 0,CM8&lt;&gt;0,CP8&lt;&gt;0),(EXP(LN(CP8/CM8)/(CP$6-CM$6))-1)*100,0)</f>
        <v>-3.4515874691994353</v>
      </c>
      <c r="CR82" s="18">
        <f t="shared" ref="CR82:CR107" si="252">IF($F$6-$D$6 &lt;&gt; 0,(EXP(LN(1+(CR45/100))/($F$6-$D$6))-1)*100,0)</f>
        <v>-4.1991673666959439</v>
      </c>
      <c r="CS82" s="18">
        <f t="shared" ref="CS82:CS107" si="253">IF(CN8&gt;0,((1+(CS8/CN8))^(1/($F$6-$D$6))-1)*100,0)</f>
        <v>1.354167527402339</v>
      </c>
      <c r="CT82" s="18">
        <f t="shared" ref="CT82:CT107" si="254">IF($F$6-$D$6 &lt;&gt; 0,(EXP(LN(1+(CT45/100))/($F$6-$D$6))-1)*100,0)</f>
        <v>-1.9081885409616972</v>
      </c>
    </row>
    <row r="83" spans="1:98" x14ac:dyDescent="0.2">
      <c r="A83" t="str">
        <f t="shared" si="209"/>
        <v>12 Other managers and proprietors</v>
      </c>
      <c r="B83" s="18">
        <f t="shared" si="210"/>
        <v>9.4496283031413562</v>
      </c>
      <c r="C83" s="18">
        <f t="shared" si="210"/>
        <v>-10.725882005489041</v>
      </c>
      <c r="D83" s="18">
        <f t="shared" si="210"/>
        <v>6.4868000565730499</v>
      </c>
      <c r="E83" s="18">
        <f t="shared" si="210"/>
        <v>5.5333231216802448</v>
      </c>
      <c r="F83" s="18">
        <f t="shared" si="211"/>
        <v>4.729441326334638</v>
      </c>
      <c r="H83" s="18">
        <f t="shared" si="212"/>
        <v>5.8501963740690055</v>
      </c>
      <c r="I83" s="18">
        <f t="shared" si="213"/>
        <v>4.6632947265926816</v>
      </c>
      <c r="J83" s="18">
        <f t="shared" si="214"/>
        <v>8.3445281631670412</v>
      </c>
      <c r="L83" t="str">
        <f t="shared" ref="L83:L106" si="255">A83</f>
        <v>12 Other managers and proprietors</v>
      </c>
      <c r="M83" s="18">
        <f t="shared" si="215"/>
        <v>8.9707234041172867</v>
      </c>
      <c r="N83" s="18">
        <f t="shared" si="215"/>
        <v>1.7097721416544642</v>
      </c>
      <c r="O83" s="18">
        <f t="shared" si="215"/>
        <v>5.3742799455797075</v>
      </c>
      <c r="P83" s="18">
        <f t="shared" si="215"/>
        <v>5.375366238120205</v>
      </c>
      <c r="Q83" s="18">
        <f t="shared" si="216"/>
        <v>5.1421060683602748</v>
      </c>
      <c r="S83" s="18">
        <f t="shared" si="217"/>
        <v>5.3750041393624493</v>
      </c>
      <c r="T83" s="18">
        <f t="shared" si="218"/>
        <v>4.3688867243775409</v>
      </c>
      <c r="U83" s="18">
        <f t="shared" si="219"/>
        <v>7.8165685861781409</v>
      </c>
      <c r="W83" t="str">
        <f t="shared" ref="W83:W106" si="256">A83</f>
        <v>12 Other managers and proprietors</v>
      </c>
      <c r="X83" s="18">
        <f t="shared" si="220"/>
        <v>0.35789985805227964</v>
      </c>
      <c r="Y83" s="18">
        <f t="shared" si="220"/>
        <v>13.347026388416804</v>
      </c>
      <c r="Z83" s="18">
        <f t="shared" si="220"/>
        <v>1.7426097854863709</v>
      </c>
      <c r="AA83" s="18">
        <f t="shared" si="220"/>
        <v>2.2483222691066507</v>
      </c>
      <c r="AB83" s="18">
        <f t="shared" si="221"/>
        <v>2.7496616206539759</v>
      </c>
      <c r="AD83" s="18">
        <f t="shared" si="222"/>
        <v>2.0794727622117204</v>
      </c>
      <c r="AE83" s="18">
        <f t="shared" si="223"/>
        <v>3.8939722249129449</v>
      </c>
      <c r="AF83" s="18">
        <f t="shared" si="224"/>
        <v>5.187391245693318</v>
      </c>
      <c r="AH83" t="str">
        <f t="shared" ref="AH83:AH106" si="257">L83</f>
        <v>12 Other managers and proprietors</v>
      </c>
      <c r="AI83" s="18">
        <f t="shared" si="225"/>
        <v>-0.35977504098640978</v>
      </c>
      <c r="AJ83" s="18">
        <f t="shared" si="225"/>
        <v>19.012412912151078</v>
      </c>
      <c r="AK83" s="18">
        <f t="shared" si="225"/>
        <v>-0.10169931406138755</v>
      </c>
      <c r="AL83" s="18">
        <f t="shared" si="225"/>
        <v>2.2478571242707801</v>
      </c>
      <c r="AM83" s="18">
        <f t="shared" si="226"/>
        <v>2.4755616109169765</v>
      </c>
      <c r="AO83" s="18">
        <f t="shared" si="227"/>
        <v>1.4585949209775517</v>
      </c>
      <c r="AP83" s="18">
        <f t="shared" si="228"/>
        <v>3.6038101496843611</v>
      </c>
      <c r="AQ83" s="18">
        <f t="shared" si="229"/>
        <v>4.5289346216853099</v>
      </c>
      <c r="AS83" t="str">
        <f t="shared" ref="AS83:AS106" si="258">W83</f>
        <v>12 Other managers and proprietors</v>
      </c>
      <c r="AT83" s="18">
        <f t="shared" si="230"/>
        <v>-0.43859499867220375</v>
      </c>
      <c r="AU83" s="18">
        <f t="shared" si="230"/>
        <v>13.454056250704994</v>
      </c>
      <c r="AV83" s="18">
        <f t="shared" si="230"/>
        <v>1.3324975457755572</v>
      </c>
      <c r="AW83" s="18">
        <f t="shared" si="230"/>
        <v>1.7185442324993527</v>
      </c>
      <c r="AX83" s="18">
        <f t="shared" si="231"/>
        <v>2.2934485997398113</v>
      </c>
      <c r="AZ83" s="18">
        <f t="shared" si="232"/>
        <v>1.5896988659931832</v>
      </c>
      <c r="BA83" s="18">
        <f t="shared" si="233"/>
        <v>3.5426061242181506</v>
      </c>
      <c r="BB83" s="18">
        <f t="shared" si="234"/>
        <v>4.5621943563178613</v>
      </c>
      <c r="BD83" t="str">
        <f t="shared" ref="BD83:BD106" si="259">AH83</f>
        <v>12 Other managers and proprietors</v>
      </c>
      <c r="BE83" s="18">
        <f t="shared" si="235"/>
        <v>1.3844156622396353</v>
      </c>
      <c r="BF83" s="18">
        <f t="shared" si="235"/>
        <v>-1.1955689977557471</v>
      </c>
      <c r="BG83" s="18">
        <f t="shared" si="235"/>
        <v>0.29865088331695322</v>
      </c>
      <c r="BH83" s="18">
        <f t="shared" si="235"/>
        <v>0.6075221218940996</v>
      </c>
      <c r="BI83" s="18">
        <f t="shared" si="236"/>
        <v>0.39735594233134552</v>
      </c>
      <c r="BK83" s="18">
        <f t="shared" si="237"/>
        <v>0.5044595007885011</v>
      </c>
      <c r="BL83" s="18">
        <f t="shared" si="238"/>
        <v>2.6404510204063314</v>
      </c>
      <c r="BM83" s="18">
        <f t="shared" si="239"/>
        <v>2.9946486676991846</v>
      </c>
      <c r="BO83" t="str">
        <f t="shared" ref="BO83:BO106" si="260">AS83</f>
        <v>12 Other managers and proprietors</v>
      </c>
      <c r="BP83" s="18">
        <f t="shared" si="240"/>
        <v>1.2586856659108081</v>
      </c>
      <c r="BQ83" s="18">
        <f t="shared" si="240"/>
        <v>-2.710280622870076</v>
      </c>
      <c r="BR83" s="18">
        <f t="shared" si="240"/>
        <v>1.2666890831351862</v>
      </c>
      <c r="BS83" s="18">
        <f t="shared" si="240"/>
        <v>-0.53358316874897449</v>
      </c>
      <c r="BT83" s="18">
        <f t="shared" si="241"/>
        <v>-0.11269493818526488</v>
      </c>
      <c r="BV83" s="18">
        <f t="shared" si="242"/>
        <v>6.2923145190985075E-2</v>
      </c>
      <c r="BW83" s="18">
        <f t="shared" si="243"/>
        <v>3.1755289860122771</v>
      </c>
      <c r="BX83" s="18">
        <f t="shared" si="244"/>
        <v>3.2162155716882301</v>
      </c>
      <c r="BZ83" t="str">
        <f t="shared" ref="BZ83:BZ106" si="261">BD83</f>
        <v>12 Other managers and proprietors</v>
      </c>
      <c r="CA83" s="18">
        <f t="shared" si="245"/>
        <v>-0.41963459838940675</v>
      </c>
      <c r="CB83" s="18">
        <f t="shared" si="245"/>
        <v>0.6700562155722567</v>
      </c>
      <c r="CC83" s="18">
        <f t="shared" si="245"/>
        <v>-2.0038223575285841</v>
      </c>
      <c r="CD83" s="18">
        <f t="shared" si="245"/>
        <v>-3.2762763912116299</v>
      </c>
      <c r="CE83" s="18">
        <f t="shared" si="246"/>
        <v>-2.6373795461853256</v>
      </c>
      <c r="CG83" s="18">
        <f t="shared" si="247"/>
        <v>-2.853971552572776</v>
      </c>
      <c r="CH83" s="18">
        <f t="shared" si="248"/>
        <v>2.3005841706475572</v>
      </c>
      <c r="CI83" s="18">
        <f t="shared" si="249"/>
        <v>0.35317568956179102</v>
      </c>
      <c r="CK83" t="str">
        <f t="shared" ref="CK83:CK106" si="262">BO83</f>
        <v>12 Other managers and proprietors</v>
      </c>
      <c r="CL83" s="18">
        <f t="shared" si="250"/>
        <v>-2.1266795584556353</v>
      </c>
      <c r="CM83" s="18">
        <f t="shared" si="250"/>
        <v>0.82877310519005043</v>
      </c>
      <c r="CN83" s="18">
        <f t="shared" si="250"/>
        <v>-6.3473038940229376</v>
      </c>
      <c r="CO83" s="18">
        <f t="shared" si="250"/>
        <v>-3.7781985662850182</v>
      </c>
      <c r="CP83" s="18">
        <f t="shared" si="251"/>
        <v>-4.309230677912157</v>
      </c>
      <c r="CR83" s="18">
        <f t="shared" si="252"/>
        <v>-4.6423037442578252</v>
      </c>
      <c r="CS83" s="18">
        <f t="shared" si="253"/>
        <v>1.5206141496852954</v>
      </c>
      <c r="CT83" s="18">
        <f t="shared" si="254"/>
        <v>-1.9503270983562193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10.149391295254539</v>
      </c>
      <c r="C84" s="18">
        <f t="shared" si="210"/>
        <v>-8.8489719028322256</v>
      </c>
      <c r="D84" s="18">
        <f t="shared" si="210"/>
        <v>7.6310184370803391</v>
      </c>
      <c r="E84" s="18">
        <f t="shared" si="210"/>
        <v>3.7280069221012901</v>
      </c>
      <c r="F84" s="18">
        <f t="shared" si="211"/>
        <v>4.0879779905226732</v>
      </c>
      <c r="H84" s="18">
        <f t="shared" si="212"/>
        <v>5.0130257597210459</v>
      </c>
      <c r="I84" s="18">
        <f t="shared" si="213"/>
        <v>3.1112335932935276</v>
      </c>
      <c r="J84" s="18">
        <f t="shared" si="214"/>
        <v>6.7561278811202774</v>
      </c>
      <c r="L84" t="str">
        <f t="shared" si="255"/>
        <v>21 Science, research, engineering and technology professionals</v>
      </c>
      <c r="M84" s="18">
        <f t="shared" si="215"/>
        <v>10.712007702102365</v>
      </c>
      <c r="N84" s="18">
        <f t="shared" si="215"/>
        <v>-4.8528449402402423</v>
      </c>
      <c r="O84" s="18">
        <f t="shared" si="215"/>
        <v>8.7546429838788242</v>
      </c>
      <c r="P84" s="18">
        <f t="shared" si="215"/>
        <v>3.988304400898901</v>
      </c>
      <c r="Q84" s="18">
        <f t="shared" si="216"/>
        <v>4.8708983161613872</v>
      </c>
      <c r="S84" s="18">
        <f t="shared" si="217"/>
        <v>5.5534096911440622</v>
      </c>
      <c r="T84" s="18">
        <f t="shared" si="218"/>
        <v>3.3922861121550518</v>
      </c>
      <c r="U84" s="18">
        <f t="shared" si="219"/>
        <v>7.353274820042377</v>
      </c>
      <c r="W84" t="str">
        <f t="shared" si="256"/>
        <v>21 Science, research, engineering and technology professionals</v>
      </c>
      <c r="X84" s="18">
        <f t="shared" si="220"/>
        <v>1.1804451489945134</v>
      </c>
      <c r="Y84" s="18">
        <f t="shared" si="220"/>
        <v>10.259311739502674</v>
      </c>
      <c r="Z84" s="18">
        <f t="shared" si="220"/>
        <v>3.2314989117337989</v>
      </c>
      <c r="AA84" s="18">
        <f t="shared" si="220"/>
        <v>0.6880627889817692</v>
      </c>
      <c r="AB84" s="18">
        <f t="shared" si="221"/>
        <v>2.0536444566594758</v>
      </c>
      <c r="AD84" s="18">
        <f t="shared" si="222"/>
        <v>1.5288346222638527</v>
      </c>
      <c r="AE84" s="18">
        <f t="shared" si="223"/>
        <v>2.5901056617866569</v>
      </c>
      <c r="AF84" s="18">
        <f t="shared" si="224"/>
        <v>3.6940320934714332</v>
      </c>
      <c r="AH84" t="str">
        <f t="shared" si="257"/>
        <v>21 Science, research, engineering and technology professionals</v>
      </c>
      <c r="AI84" s="18">
        <f t="shared" si="225"/>
        <v>2.2947318444765941E-3</v>
      </c>
      <c r="AJ84" s="18">
        <f t="shared" si="225"/>
        <v>14.564190530349897</v>
      </c>
      <c r="AK84" s="18">
        <f t="shared" si="225"/>
        <v>3.1076352122603623</v>
      </c>
      <c r="AL84" s="18">
        <f t="shared" si="225"/>
        <v>1.0405456509140709</v>
      </c>
      <c r="AM84" s="18">
        <f t="shared" si="226"/>
        <v>2.4834508638676089</v>
      </c>
      <c r="AO84" s="18">
        <f t="shared" si="227"/>
        <v>1.7249294618409294</v>
      </c>
      <c r="AP84" s="18">
        <f t="shared" si="228"/>
        <v>2.5274311838268115</v>
      </c>
      <c r="AQ84" s="18">
        <f t="shared" si="229"/>
        <v>3.7876420185337656</v>
      </c>
      <c r="AS84" t="str">
        <f t="shared" si="258"/>
        <v>21 Science, research, engineering and technology professionals</v>
      </c>
      <c r="AT84" s="18">
        <f t="shared" si="230"/>
        <v>0.63208507219889576</v>
      </c>
      <c r="AU84" s="18">
        <f t="shared" si="230"/>
        <v>10.747486020328179</v>
      </c>
      <c r="AV84" s="18">
        <f t="shared" si="230"/>
        <v>1.7601037537339659</v>
      </c>
      <c r="AW84" s="18">
        <f t="shared" si="230"/>
        <v>0.16960444178919509</v>
      </c>
      <c r="AX84" s="18">
        <f t="shared" si="231"/>
        <v>1.2975223740574471</v>
      </c>
      <c r="AZ84" s="18">
        <f t="shared" si="232"/>
        <v>0.69698936688784574</v>
      </c>
      <c r="BA84" s="18">
        <f t="shared" si="233"/>
        <v>2.195496136344155</v>
      </c>
      <c r="BB84" s="18">
        <f t="shared" si="234"/>
        <v>2.716601389097173</v>
      </c>
      <c r="BD84" t="str">
        <f t="shared" si="259"/>
        <v>21 Science, research, engineering and technology professionals</v>
      </c>
      <c r="BE84" s="18">
        <f t="shared" si="235"/>
        <v>4.9835393207761758</v>
      </c>
      <c r="BF84" s="18">
        <f t="shared" si="235"/>
        <v>6.9765968058401517</v>
      </c>
      <c r="BG84" s="18">
        <f t="shared" si="235"/>
        <v>3.1755507732046384</v>
      </c>
      <c r="BH84" s="18">
        <f t="shared" si="235"/>
        <v>0.60361184983772631</v>
      </c>
      <c r="BI84" s="18">
        <f t="shared" si="236"/>
        <v>1.7903904927427217</v>
      </c>
      <c r="BK84" s="18">
        <f t="shared" si="237"/>
        <v>1.453721093742022</v>
      </c>
      <c r="BL84" s="18">
        <f t="shared" si="238"/>
        <v>2.0401958286984323</v>
      </c>
      <c r="BM84" s="18">
        <f t="shared" si="239"/>
        <v>3.1638270904884136</v>
      </c>
      <c r="BO84" t="str">
        <f t="shared" si="260"/>
        <v>21 Science, research, engineering and technology professionals</v>
      </c>
      <c r="BP84" s="18">
        <f t="shared" si="240"/>
        <v>4.0688605068633033</v>
      </c>
      <c r="BQ84" s="18">
        <f t="shared" si="240"/>
        <v>1.2030957521183216</v>
      </c>
      <c r="BR84" s="18">
        <f t="shared" si="240"/>
        <v>3.4694554284703027</v>
      </c>
      <c r="BS84" s="18">
        <f t="shared" si="240"/>
        <v>-0.81846719443919858</v>
      </c>
      <c r="BT84" s="18">
        <f t="shared" si="241"/>
        <v>0.62888794115720792</v>
      </c>
      <c r="BV84" s="18">
        <f t="shared" si="242"/>
        <v>0.59072346368198581</v>
      </c>
      <c r="BW84" s="18">
        <f t="shared" si="243"/>
        <v>2.2478406906546455</v>
      </c>
      <c r="BX84" s="18">
        <f t="shared" si="244"/>
        <v>2.6855756829598842</v>
      </c>
      <c r="BZ84" t="str">
        <f t="shared" si="261"/>
        <v>21 Science, research, engineering and technology professionals</v>
      </c>
      <c r="CA84" s="18">
        <f t="shared" si="245"/>
        <v>2.1577355512563345</v>
      </c>
      <c r="CB84" s="18">
        <f t="shared" si="245"/>
        <v>8.8263493663780501</v>
      </c>
      <c r="CC84" s="18">
        <f t="shared" si="245"/>
        <v>0.80519974465766975</v>
      </c>
      <c r="CD84" s="18">
        <f t="shared" si="245"/>
        <v>-3.2593841100549303</v>
      </c>
      <c r="CE84" s="18">
        <f t="shared" si="246"/>
        <v>-1.2834825466905397</v>
      </c>
      <c r="CG84" s="18">
        <f t="shared" si="247"/>
        <v>-1.9230669086845231</v>
      </c>
      <c r="CH84" s="18">
        <f t="shared" si="248"/>
        <v>1.7315307101017252</v>
      </c>
      <c r="CI84" s="18">
        <f t="shared" si="249"/>
        <v>0.26833008134881098</v>
      </c>
      <c r="CK84" t="str">
        <f t="shared" si="262"/>
        <v>21 Science, research, engineering and technology professionals</v>
      </c>
      <c r="CL84" s="18">
        <f t="shared" si="250"/>
        <v>4.2037010008215914</v>
      </c>
      <c r="CM84" s="18">
        <f t="shared" si="250"/>
        <v>14.803780477005525</v>
      </c>
      <c r="CN84" s="18">
        <f t="shared" si="250"/>
        <v>-1.9626529102511725</v>
      </c>
      <c r="CO84" s="18">
        <f t="shared" si="250"/>
        <v>-2.4596563573171859</v>
      </c>
      <c r="CP84" s="18">
        <f t="shared" si="251"/>
        <v>-1.3045123428301442</v>
      </c>
      <c r="CR84" s="18">
        <f t="shared" si="252"/>
        <v>-2.2942691270211757</v>
      </c>
      <c r="CS84" s="18">
        <f t="shared" si="253"/>
        <v>1.5555988434713397</v>
      </c>
      <c r="CT84" s="18">
        <f t="shared" si="254"/>
        <v>-0.22664427574415891</v>
      </c>
    </row>
    <row r="85" spans="1:98" x14ac:dyDescent="0.2">
      <c r="A85" t="str">
        <f t="shared" si="209"/>
        <v>22 Health professionals</v>
      </c>
      <c r="B85" s="18">
        <f t="shared" si="210"/>
        <v>13.112496627619375</v>
      </c>
      <c r="C85" s="18">
        <f t="shared" si="210"/>
        <v>-2.0803524965672282</v>
      </c>
      <c r="D85" s="18">
        <f t="shared" si="210"/>
        <v>5.60778255807588</v>
      </c>
      <c r="E85" s="18">
        <f t="shared" si="210"/>
        <v>4.073774190329349</v>
      </c>
      <c r="F85" s="18">
        <f t="shared" si="211"/>
        <v>4.1532092979934765</v>
      </c>
      <c r="H85" s="18">
        <f t="shared" si="212"/>
        <v>4.5826183845077528</v>
      </c>
      <c r="I85" s="18">
        <f t="shared" si="213"/>
        <v>3.631232274404006</v>
      </c>
      <c r="J85" s="18">
        <f t="shared" si="214"/>
        <v>6.7552222965469921</v>
      </c>
      <c r="L85" t="str">
        <f t="shared" si="255"/>
        <v>22 Health professionals</v>
      </c>
      <c r="M85" s="18">
        <f t="shared" si="215"/>
        <v>13.025221251675356</v>
      </c>
      <c r="N85" s="18">
        <f t="shared" si="215"/>
        <v>-1.2716577836709209</v>
      </c>
      <c r="O85" s="18">
        <f t="shared" si="215"/>
        <v>3.4694649004919142</v>
      </c>
      <c r="P85" s="18">
        <f t="shared" si="215"/>
        <v>3.5300106896079875</v>
      </c>
      <c r="Q85" s="18">
        <f t="shared" si="216"/>
        <v>3.2043114134884698</v>
      </c>
      <c r="S85" s="18">
        <f t="shared" si="217"/>
        <v>3.5098248243995878</v>
      </c>
      <c r="T85" s="18">
        <f t="shared" si="218"/>
        <v>3.4454622695688553</v>
      </c>
      <c r="U85" s="18">
        <f t="shared" si="219"/>
        <v>5.8310361065049277</v>
      </c>
      <c r="W85" t="str">
        <f t="shared" si="256"/>
        <v>22 Health professionals</v>
      </c>
      <c r="X85" s="18">
        <f t="shared" si="220"/>
        <v>3.4227366456436092</v>
      </c>
      <c r="Y85" s="18">
        <f t="shared" si="220"/>
        <v>6.5202336097966329</v>
      </c>
      <c r="Z85" s="18">
        <f t="shared" si="220"/>
        <v>-0.30177148443069068</v>
      </c>
      <c r="AA85" s="18">
        <f t="shared" si="220"/>
        <v>0.29091262259313133</v>
      </c>
      <c r="AB85" s="18">
        <f t="shared" si="221"/>
        <v>0.4830530230997887</v>
      </c>
      <c r="AD85" s="18">
        <f t="shared" si="222"/>
        <v>9.2960798028784986E-2</v>
      </c>
      <c r="AE85" s="18">
        <f t="shared" si="223"/>
        <v>3.1031252484791549</v>
      </c>
      <c r="AF85" s="18">
        <f t="shared" si="224"/>
        <v>3.1638730286830619</v>
      </c>
      <c r="AH85" t="str">
        <f t="shared" si="257"/>
        <v>22 Health professionals</v>
      </c>
      <c r="AI85" s="18">
        <f t="shared" si="225"/>
        <v>-5.5755092766296315</v>
      </c>
      <c r="AJ85" s="18">
        <f t="shared" si="225"/>
        <v>-2.1155373448555448</v>
      </c>
      <c r="AK85" s="18">
        <f t="shared" si="225"/>
        <v>-12.112571465527722</v>
      </c>
      <c r="AL85" s="18">
        <f t="shared" si="225"/>
        <v>-9.7966994492277966</v>
      </c>
      <c r="AM85" s="18">
        <f t="shared" si="226"/>
        <v>-10.068727242983478</v>
      </c>
      <c r="AO85" s="18">
        <f t="shared" si="227"/>
        <v>-10.575359050070531</v>
      </c>
      <c r="AP85" s="18">
        <f t="shared" si="228"/>
        <v>1.1004437569576142</v>
      </c>
      <c r="AQ85" s="18">
        <f t="shared" si="229"/>
        <v>-6.4911997860567894</v>
      </c>
      <c r="AS85" t="str">
        <f t="shared" si="258"/>
        <v>22 Health professionals</v>
      </c>
      <c r="AT85" s="18">
        <f t="shared" si="230"/>
        <v>2.1548280263897324</v>
      </c>
      <c r="AU85" s="18">
        <f t="shared" si="230"/>
        <v>13.725483754021051</v>
      </c>
      <c r="AV85" s="18">
        <f t="shared" si="230"/>
        <v>-2.6717685662835944E-2</v>
      </c>
      <c r="AW85" s="18">
        <f t="shared" si="230"/>
        <v>0.5955140367473799</v>
      </c>
      <c r="AX85" s="18">
        <f t="shared" si="231"/>
        <v>1.1734315976471787</v>
      </c>
      <c r="AZ85" s="18">
        <f t="shared" si="232"/>
        <v>0.38767434219570962</v>
      </c>
      <c r="BA85" s="18">
        <f t="shared" si="233"/>
        <v>2.8428001576238149</v>
      </c>
      <c r="BB85" s="18">
        <f t="shared" si="234"/>
        <v>3.1070579392863396</v>
      </c>
      <c r="BD85" t="str">
        <f t="shared" si="259"/>
        <v>22 Health professionals</v>
      </c>
      <c r="BE85" s="18">
        <f t="shared" si="235"/>
        <v>7.7615868138802391</v>
      </c>
      <c r="BF85" s="18">
        <f t="shared" si="235"/>
        <v>-8.8201481675203262</v>
      </c>
      <c r="BG85" s="18">
        <f t="shared" si="235"/>
        <v>0.72392369940956769</v>
      </c>
      <c r="BH85" s="18">
        <f t="shared" si="235"/>
        <v>-0.65066771947015489</v>
      </c>
      <c r="BI85" s="18">
        <f t="shared" si="236"/>
        <v>-0.75680803686759557</v>
      </c>
      <c r="BK85" s="18">
        <f t="shared" si="237"/>
        <v>-0.19456768087642295</v>
      </c>
      <c r="BL85" s="18">
        <f t="shared" si="238"/>
        <v>3.0409093211053229</v>
      </c>
      <c r="BM85" s="18">
        <f t="shared" si="239"/>
        <v>2.9136231300502358</v>
      </c>
      <c r="BO85" t="str">
        <f t="shared" si="260"/>
        <v>22 Health professionals</v>
      </c>
      <c r="BP85" s="18">
        <f t="shared" si="240"/>
        <v>5.0865996875753217</v>
      </c>
      <c r="BQ85" s="18">
        <f t="shared" si="240"/>
        <v>-16.911409793549513</v>
      </c>
      <c r="BR85" s="18">
        <f t="shared" si="240"/>
        <v>0.26179596628856938</v>
      </c>
      <c r="BS85" s="18">
        <f t="shared" si="240"/>
        <v>-2.1299814536729245</v>
      </c>
      <c r="BT85" s="18">
        <f t="shared" si="241"/>
        <v>-2.3927182257543533</v>
      </c>
      <c r="BV85" s="18">
        <f t="shared" si="242"/>
        <v>-1.3391301036559278</v>
      </c>
      <c r="BW85" s="18">
        <f t="shared" si="243"/>
        <v>2.7194367767040095</v>
      </c>
      <c r="BX85" s="18">
        <f t="shared" si="244"/>
        <v>1.8290113705290212</v>
      </c>
      <c r="BZ85" t="str">
        <f t="shared" si="261"/>
        <v>22 Health professionals</v>
      </c>
      <c r="CA85" s="18">
        <f t="shared" si="245"/>
        <v>4.7129808533769024</v>
      </c>
      <c r="CB85" s="18">
        <f t="shared" si="245"/>
        <v>-24.363871054843621</v>
      </c>
      <c r="CC85" s="18">
        <f t="shared" si="245"/>
        <v>-4.0497696461990422</v>
      </c>
      <c r="CD85" s="18">
        <f t="shared" si="245"/>
        <v>-7.0040832680023595</v>
      </c>
      <c r="CE85" s="18">
        <f t="shared" si="246"/>
        <v>-7.2956981514814556</v>
      </c>
      <c r="CG85" s="18">
        <f t="shared" si="247"/>
        <v>-6.0295599625599934</v>
      </c>
      <c r="CH85" s="18">
        <f t="shared" si="248"/>
        <v>1.7528137079596773</v>
      </c>
      <c r="CI85" s="18">
        <f t="shared" si="249"/>
        <v>-2.4321343911207105</v>
      </c>
      <c r="CK85" t="str">
        <f t="shared" si="262"/>
        <v>22 Health professionals</v>
      </c>
      <c r="CL85" s="18">
        <f t="shared" si="250"/>
        <v>3.7785640435716417</v>
      </c>
      <c r="CM85" s="18">
        <f t="shared" si="250"/>
        <v>25.880179221808941</v>
      </c>
      <c r="CN85" s="18">
        <f t="shared" si="250"/>
        <v>-8.158219218312512</v>
      </c>
      <c r="CO85" s="18">
        <f t="shared" si="250"/>
        <v>-1.6666407812341744</v>
      </c>
      <c r="CP85" s="18">
        <f t="shared" si="251"/>
        <v>-2.245789111957075</v>
      </c>
      <c r="CR85" s="18">
        <f t="shared" si="252"/>
        <v>-3.8799438771273009</v>
      </c>
      <c r="CS85" s="18">
        <f t="shared" si="253"/>
        <v>1.6947516647262573</v>
      </c>
      <c r="CT85" s="18">
        <f t="shared" si="254"/>
        <v>-1.1631056871091783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6.164270379341974</v>
      </c>
      <c r="C86" s="18">
        <f t="shared" si="210"/>
        <v>2.8928811882537042</v>
      </c>
      <c r="D86" s="18">
        <f t="shared" si="210"/>
        <v>2.6615199906920628</v>
      </c>
      <c r="E86" s="18">
        <f t="shared" si="210"/>
        <v>2.1761936012935523</v>
      </c>
      <c r="F86" s="18">
        <f t="shared" si="211"/>
        <v>2.3723236479324061</v>
      </c>
      <c r="H86" s="18">
        <f t="shared" si="212"/>
        <v>2.3377135992751708</v>
      </c>
      <c r="I86" s="18">
        <f t="shared" si="213"/>
        <v>3.1732169245497266</v>
      </c>
      <c r="J86" s="18">
        <f t="shared" si="214"/>
        <v>4.7712399178574838</v>
      </c>
      <c r="L86" t="str">
        <f t="shared" si="255"/>
        <v>23 Teaching and other educational professionals</v>
      </c>
      <c r="M86" s="18">
        <f t="shared" si="215"/>
        <v>7.2911858546709896</v>
      </c>
      <c r="N86" s="18">
        <f t="shared" si="215"/>
        <v>4.0171761961493635</v>
      </c>
      <c r="O86" s="18">
        <f t="shared" si="215"/>
        <v>2.3482832511903862</v>
      </c>
      <c r="P86" s="18">
        <f t="shared" si="215"/>
        <v>2.050805749781115</v>
      </c>
      <c r="Q86" s="18">
        <f t="shared" si="216"/>
        <v>2.265587055395768</v>
      </c>
      <c r="S86" s="18">
        <f t="shared" si="217"/>
        <v>2.1498687231833236</v>
      </c>
      <c r="T86" s="18">
        <f t="shared" si="218"/>
        <v>3.2061918773475195</v>
      </c>
      <c r="U86" s="18">
        <f t="shared" si="219"/>
        <v>4.6636644832115826</v>
      </c>
      <c r="W86" t="str">
        <f t="shared" si="256"/>
        <v>23 Teaching and other educational professionals</v>
      </c>
      <c r="X86" s="18">
        <f t="shared" si="220"/>
        <v>-5.2520676981360097</v>
      </c>
      <c r="Y86" s="18">
        <f t="shared" si="220"/>
        <v>12.072658944320281</v>
      </c>
      <c r="Z86" s="18">
        <f t="shared" si="220"/>
        <v>-5.2474056925047581</v>
      </c>
      <c r="AA86" s="18">
        <f t="shared" si="220"/>
        <v>-3.4735338651971537</v>
      </c>
      <c r="AB86" s="18">
        <f t="shared" si="221"/>
        <v>-3.1315265423762728</v>
      </c>
      <c r="AD86" s="18">
        <f t="shared" si="222"/>
        <v>-4.0684839721580985</v>
      </c>
      <c r="AE86" s="18">
        <f t="shared" si="223"/>
        <v>2.1993680934669912</v>
      </c>
      <c r="AF86" s="18">
        <f t="shared" si="224"/>
        <v>-0.53859477652492549</v>
      </c>
      <c r="AH86" t="str">
        <f t="shared" si="257"/>
        <v>23 Teaching and other educational professionals</v>
      </c>
      <c r="AI86" s="18">
        <f t="shared" si="225"/>
        <v>-15.935730372371793</v>
      </c>
      <c r="AJ86" s="18">
        <f t="shared" si="225"/>
        <v>-2.2992317061453216</v>
      </c>
      <c r="AK86" s="18">
        <f t="shared" si="225"/>
        <v>-11.962575375937901</v>
      </c>
      <c r="AL86" s="18">
        <f t="shared" si="225"/>
        <v>-0.12472929206516215</v>
      </c>
      <c r="AM86" s="18">
        <f t="shared" si="226"/>
        <v>-4.1177106295891335</v>
      </c>
      <c r="AO86" s="18">
        <f t="shared" si="227"/>
        <v>-4.2377320813236752</v>
      </c>
      <c r="AP86" s="18">
        <f t="shared" si="228"/>
        <v>1.0401332369900151</v>
      </c>
      <c r="AQ86" s="18">
        <f t="shared" si="229"/>
        <v>-2.4414921842518811</v>
      </c>
      <c r="AS86" t="str">
        <f t="shared" si="258"/>
        <v>23 Teaching and other educational professionals</v>
      </c>
      <c r="AT86" s="18">
        <f t="shared" si="230"/>
        <v>-4.1294401911385226</v>
      </c>
      <c r="AU86" s="18">
        <f t="shared" si="230"/>
        <v>14.427618840085032</v>
      </c>
      <c r="AV86" s="18">
        <f t="shared" si="230"/>
        <v>-5.4611812064294885</v>
      </c>
      <c r="AW86" s="18">
        <f t="shared" si="230"/>
        <v>-1.8145903098236049</v>
      </c>
      <c r="AX86" s="18">
        <f t="shared" si="231"/>
        <v>-2.0361814241998788</v>
      </c>
      <c r="AZ86" s="18">
        <f t="shared" si="232"/>
        <v>-3.045487207666786</v>
      </c>
      <c r="BA86" s="18">
        <f t="shared" si="233"/>
        <v>2.0997250067958495</v>
      </c>
      <c r="BB86" s="18">
        <f t="shared" si="234"/>
        <v>-3.6404787827060137E-2</v>
      </c>
      <c r="BD86" t="str">
        <f t="shared" si="259"/>
        <v>23 Teaching and other educational professionals</v>
      </c>
      <c r="BE86" s="18">
        <f t="shared" si="235"/>
        <v>0.9331922492060718</v>
      </c>
      <c r="BF86" s="18">
        <f t="shared" si="235"/>
        <v>7.9931219985888591</v>
      </c>
      <c r="BG86" s="18">
        <f t="shared" si="235"/>
        <v>-1.9820210045514708</v>
      </c>
      <c r="BH86" s="18">
        <f t="shared" si="235"/>
        <v>1.1474785716458769E-2</v>
      </c>
      <c r="BI86" s="18">
        <f t="shared" si="236"/>
        <v>-0.13772730866231653</v>
      </c>
      <c r="BK86" s="18">
        <f t="shared" si="237"/>
        <v>-0.65748843887202257</v>
      </c>
      <c r="BL86" s="18">
        <f t="shared" si="238"/>
        <v>2.2764126429718035</v>
      </c>
      <c r="BM86" s="18">
        <f t="shared" si="239"/>
        <v>1.8030778186001184</v>
      </c>
      <c r="BO86" t="str">
        <f t="shared" si="260"/>
        <v>23 Teaching and other educational professionals</v>
      </c>
      <c r="BP86" s="18">
        <f t="shared" si="240"/>
        <v>0.31648358236324725</v>
      </c>
      <c r="BQ86" s="18">
        <f t="shared" si="240"/>
        <v>-9.5456342271970751</v>
      </c>
      <c r="BR86" s="18">
        <f t="shared" si="240"/>
        <v>-2.196769404462473</v>
      </c>
      <c r="BS86" s="18">
        <f t="shared" si="240"/>
        <v>-2.6660285310916909</v>
      </c>
      <c r="BT86" s="18">
        <f t="shared" si="241"/>
        <v>-2.9652037077269044</v>
      </c>
      <c r="BV86" s="18">
        <f t="shared" si="242"/>
        <v>-2.5098595240210519</v>
      </c>
      <c r="BW86" s="18">
        <f t="shared" si="243"/>
        <v>2.4347384641743908</v>
      </c>
      <c r="BX86" s="18">
        <f t="shared" si="244"/>
        <v>0.74344600937419347</v>
      </c>
      <c r="BZ86" t="str">
        <f t="shared" si="261"/>
        <v>23 Teaching and other educational professionals</v>
      </c>
      <c r="CA86" s="18">
        <f t="shared" si="245"/>
        <v>-0.36450441409131562</v>
      </c>
      <c r="CB86" s="18">
        <f t="shared" si="245"/>
        <v>0.62536553580003762</v>
      </c>
      <c r="CC86" s="18">
        <f t="shared" si="245"/>
        <v>-4.6952929453030094</v>
      </c>
      <c r="CD86" s="18">
        <f t="shared" si="245"/>
        <v>-5.5710649310664495</v>
      </c>
      <c r="CE86" s="18">
        <f t="shared" si="246"/>
        <v>-4.921322119669358</v>
      </c>
      <c r="CG86" s="18">
        <f t="shared" si="247"/>
        <v>-5.2800387880008737</v>
      </c>
      <c r="CH86" s="18">
        <f t="shared" si="248"/>
        <v>1.8994381670366156</v>
      </c>
      <c r="CI86" s="18">
        <f t="shared" si="249"/>
        <v>-1.7330837077224825</v>
      </c>
      <c r="CK86" t="str">
        <f t="shared" si="262"/>
        <v>23 Teaching and other educational professionals</v>
      </c>
      <c r="CL86" s="18">
        <f t="shared" si="250"/>
        <v>2.0189980635654026</v>
      </c>
      <c r="CM86" s="18">
        <f t="shared" si="250"/>
        <v>37.348413981589786</v>
      </c>
      <c r="CN86" s="18">
        <f t="shared" si="250"/>
        <v>-7.5082087780053435</v>
      </c>
      <c r="CO86" s="18">
        <f t="shared" si="250"/>
        <v>-2.6877139216331281</v>
      </c>
      <c r="CP86" s="18">
        <f t="shared" si="251"/>
        <v>-2.1353106226415619</v>
      </c>
      <c r="CR86" s="18">
        <f t="shared" si="252"/>
        <v>-4.3218329235646502</v>
      </c>
      <c r="CS86" s="18">
        <f t="shared" si="253"/>
        <v>1.7211121284548714</v>
      </c>
      <c r="CT86" s="18">
        <f t="shared" si="254"/>
        <v>-1.4179765028977998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10.859237895738151</v>
      </c>
      <c r="C87" s="18">
        <f t="shared" si="210"/>
        <v>1.6591214911149565</v>
      </c>
      <c r="D87" s="18">
        <f t="shared" si="210"/>
        <v>5.6342774728867173</v>
      </c>
      <c r="E87" s="18">
        <f t="shared" si="210"/>
        <v>4.4289992796018751</v>
      </c>
      <c r="F87" s="18">
        <f t="shared" si="211"/>
        <v>4.6282268570784435</v>
      </c>
      <c r="H87" s="18">
        <f t="shared" si="212"/>
        <v>4.8292228631146905</v>
      </c>
      <c r="I87" s="18">
        <f t="shared" si="213"/>
        <v>3.662560071907861</v>
      </c>
      <c r="J87" s="18">
        <f t="shared" si="214"/>
        <v>6.9611376996112639</v>
      </c>
      <c r="L87" t="str">
        <f t="shared" si="255"/>
        <v>24 Business, media and public service professionals</v>
      </c>
      <c r="M87" s="18">
        <f t="shared" si="215"/>
        <v>11.840293149047664</v>
      </c>
      <c r="N87" s="18">
        <f t="shared" si="215"/>
        <v>0.55568867590840565</v>
      </c>
      <c r="O87" s="18">
        <f t="shared" si="215"/>
        <v>4.3325793894294362</v>
      </c>
      <c r="P87" s="18">
        <f t="shared" si="215"/>
        <v>3.3808097912418011</v>
      </c>
      <c r="Q87" s="18">
        <f t="shared" si="216"/>
        <v>3.4979157480033329</v>
      </c>
      <c r="S87" s="18">
        <f t="shared" si="217"/>
        <v>3.6970976718210258</v>
      </c>
      <c r="T87" s="18">
        <f t="shared" si="218"/>
        <v>3.3940408897314978</v>
      </c>
      <c r="U87" s="18">
        <f t="shared" si="219"/>
        <v>5.9321577671007653</v>
      </c>
      <c r="W87" t="str">
        <f t="shared" si="256"/>
        <v>24 Business, media and public service professionals</v>
      </c>
      <c r="X87" s="18">
        <f t="shared" si="220"/>
        <v>1.8750925736432444</v>
      </c>
      <c r="Y87" s="18">
        <f t="shared" si="220"/>
        <v>17.5203741697479</v>
      </c>
      <c r="Z87" s="18">
        <f t="shared" si="220"/>
        <v>0.27131070419144088</v>
      </c>
      <c r="AA87" s="18">
        <f t="shared" si="220"/>
        <v>0.78292449505525941</v>
      </c>
      <c r="AB87" s="18">
        <f t="shared" si="221"/>
        <v>1.5936671124655355</v>
      </c>
      <c r="AD87" s="18">
        <f t="shared" si="222"/>
        <v>0.61209717561361288</v>
      </c>
      <c r="AE87" s="18">
        <f t="shared" si="223"/>
        <v>2.9412335592077898</v>
      </c>
      <c r="AF87" s="18">
        <f t="shared" si="224"/>
        <v>3.3552374480154246</v>
      </c>
      <c r="AH87" t="str">
        <f t="shared" si="257"/>
        <v>24 Business, media and public service professionals</v>
      </c>
      <c r="AI87" s="18">
        <f t="shared" si="225"/>
        <v>-1.8731584495616294</v>
      </c>
      <c r="AJ87" s="18">
        <f t="shared" si="225"/>
        <v>19.549706302730961</v>
      </c>
      <c r="AK87" s="18">
        <f t="shared" si="225"/>
        <v>-2.2279719738081516</v>
      </c>
      <c r="AL87" s="18">
        <f t="shared" si="225"/>
        <v>0.2147894312530374</v>
      </c>
      <c r="AM87" s="18">
        <f t="shared" si="226"/>
        <v>0.54749110200662532</v>
      </c>
      <c r="AO87" s="18">
        <f t="shared" si="227"/>
        <v>-0.606171326173921</v>
      </c>
      <c r="AP87" s="18">
        <f t="shared" si="228"/>
        <v>2.0178999196537539</v>
      </c>
      <c r="AQ87" s="18">
        <f t="shared" si="229"/>
        <v>1.5647465005337535</v>
      </c>
      <c r="AS87" t="str">
        <f t="shared" si="258"/>
        <v>24 Business, media and public service professionals</v>
      </c>
      <c r="AT87" s="18">
        <f t="shared" si="230"/>
        <v>0.36558259428469686</v>
      </c>
      <c r="AU87" s="18">
        <f t="shared" si="230"/>
        <v>17.423238628315296</v>
      </c>
      <c r="AV87" s="18">
        <f t="shared" si="230"/>
        <v>9.0117654301580252E-2</v>
      </c>
      <c r="AW87" s="18">
        <f t="shared" si="230"/>
        <v>0.81076735899574537</v>
      </c>
      <c r="AX87" s="18">
        <f t="shared" si="231"/>
        <v>1.5485446509502898</v>
      </c>
      <c r="AZ87" s="18">
        <f t="shared" si="232"/>
        <v>0.56997610747071548</v>
      </c>
      <c r="BA87" s="18">
        <f t="shared" si="233"/>
        <v>2.7459050463548795</v>
      </c>
      <c r="BB87" s="18">
        <f t="shared" si="234"/>
        <v>3.1411185324069502</v>
      </c>
      <c r="BD87" t="str">
        <f t="shared" si="259"/>
        <v>24 Business, media and public service professionals</v>
      </c>
      <c r="BE87" s="18">
        <f t="shared" si="235"/>
        <v>5.9269392838104951</v>
      </c>
      <c r="BF87" s="18">
        <f t="shared" si="235"/>
        <v>10.41150929809087</v>
      </c>
      <c r="BG87" s="18">
        <f t="shared" si="235"/>
        <v>1.2942400124732023</v>
      </c>
      <c r="BH87" s="18">
        <f t="shared" si="235"/>
        <v>0.95372661907922041</v>
      </c>
      <c r="BI87" s="18">
        <f t="shared" si="236"/>
        <v>1.6272334491041818</v>
      </c>
      <c r="BK87" s="18">
        <f t="shared" si="237"/>
        <v>1.0671037066110944</v>
      </c>
      <c r="BL87" s="18">
        <f t="shared" si="238"/>
        <v>2.5691801487973231</v>
      </c>
      <c r="BM87" s="18">
        <f t="shared" si="239"/>
        <v>3.3345492488691342</v>
      </c>
      <c r="BO87" t="str">
        <f t="shared" si="260"/>
        <v>24 Business, media and public service professionals</v>
      </c>
      <c r="BP87" s="18">
        <f t="shared" si="240"/>
        <v>3.2030379215151283</v>
      </c>
      <c r="BQ87" s="18">
        <f t="shared" si="240"/>
        <v>-2.1221671980846457</v>
      </c>
      <c r="BR87" s="18">
        <f t="shared" si="240"/>
        <v>0.12702923960556944</v>
      </c>
      <c r="BS87" s="18">
        <f t="shared" si="240"/>
        <v>-1.2519456274021956</v>
      </c>
      <c r="BT87" s="18">
        <f t="shared" si="241"/>
        <v>-0.87792049413870643</v>
      </c>
      <c r="BV87" s="18">
        <f t="shared" si="242"/>
        <v>-0.79441053641106096</v>
      </c>
      <c r="BW87" s="18">
        <f t="shared" si="243"/>
        <v>2.3629873811698454</v>
      </c>
      <c r="BX87" s="18">
        <f t="shared" si="244"/>
        <v>1.7997320597327171</v>
      </c>
      <c r="BZ87" t="str">
        <f t="shared" si="261"/>
        <v>24 Business, media and public service professionals</v>
      </c>
      <c r="CA87" s="18">
        <f t="shared" si="245"/>
        <v>2.1961012901796195</v>
      </c>
      <c r="CB87" s="18">
        <f t="shared" si="245"/>
        <v>4.6854167202022401</v>
      </c>
      <c r="CC87" s="18">
        <f t="shared" si="245"/>
        <v>-3.024968737562761</v>
      </c>
      <c r="CD87" s="18">
        <f t="shared" si="245"/>
        <v>-4.5715258810341997</v>
      </c>
      <c r="CE87" s="18">
        <f t="shared" si="246"/>
        <v>-3.5343152410010514</v>
      </c>
      <c r="CG87" s="18">
        <f t="shared" si="247"/>
        <v>-4.05876693860111</v>
      </c>
      <c r="CH87" s="18">
        <f t="shared" si="248"/>
        <v>1.7760205164816245</v>
      </c>
      <c r="CI87" s="18">
        <f t="shared" si="249"/>
        <v>-1.1607832333803469</v>
      </c>
      <c r="CK87" t="str">
        <f t="shared" si="262"/>
        <v>24 Business, media and public service professionals</v>
      </c>
      <c r="CL87" s="18">
        <f t="shared" si="250"/>
        <v>2.304062392043682</v>
      </c>
      <c r="CM87" s="18">
        <f t="shared" si="250"/>
        <v>20.324427937097234</v>
      </c>
      <c r="CN87" s="18">
        <f t="shared" si="250"/>
        <v>-5.9521651838957412</v>
      </c>
      <c r="CO87" s="18">
        <f t="shared" si="250"/>
        <v>-2.7523620213167566</v>
      </c>
      <c r="CP87" s="18">
        <f t="shared" si="251"/>
        <v>-2.4745356303878419</v>
      </c>
      <c r="CR87" s="18">
        <f t="shared" si="252"/>
        <v>-3.830880085581978</v>
      </c>
      <c r="CS87" s="18">
        <f t="shared" si="253"/>
        <v>1.5402707827808948</v>
      </c>
      <c r="CT87" s="18">
        <f t="shared" si="254"/>
        <v>-1.360317041674497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11.380374403189375</v>
      </c>
      <c r="C88" s="18">
        <f t="shared" si="210"/>
        <v>-5.0433391361111912</v>
      </c>
      <c r="D88" s="18">
        <f t="shared" si="210"/>
        <v>4.4947742388612433</v>
      </c>
      <c r="E88" s="18">
        <f t="shared" si="210"/>
        <v>5.1097031141515981</v>
      </c>
      <c r="F88" s="18">
        <f t="shared" si="211"/>
        <v>4.2531411821032705</v>
      </c>
      <c r="H88" s="18">
        <f t="shared" si="212"/>
        <v>4.9043257902118276</v>
      </c>
      <c r="I88" s="18">
        <f t="shared" si="213"/>
        <v>3.3977378998048424</v>
      </c>
      <c r="J88" s="18">
        <f t="shared" si="214"/>
        <v>6.849483706691939</v>
      </c>
      <c r="L88" t="str">
        <f t="shared" si="255"/>
        <v>31 Science, engineering and technology associate professionals</v>
      </c>
      <c r="M88" s="18">
        <f t="shared" si="215"/>
        <v>11.017847814722659</v>
      </c>
      <c r="N88" s="18">
        <f t="shared" si="215"/>
        <v>-4.4181261987428222</v>
      </c>
      <c r="O88" s="18">
        <f t="shared" si="215"/>
        <v>2.6792177157900499</v>
      </c>
      <c r="P88" s="18">
        <f t="shared" si="215"/>
        <v>3.546681274305663</v>
      </c>
      <c r="Q88" s="18">
        <f t="shared" si="216"/>
        <v>2.759476609114464</v>
      </c>
      <c r="S88" s="18">
        <f t="shared" si="217"/>
        <v>3.2567155104526568</v>
      </c>
      <c r="T88" s="18">
        <f t="shared" si="218"/>
        <v>2.8549018893914591</v>
      </c>
      <c r="U88" s="18">
        <f t="shared" si="219"/>
        <v>5.2114165049416794</v>
      </c>
      <c r="W88" t="str">
        <f t="shared" si="256"/>
        <v>31 Science, engineering and technology associate professionals</v>
      </c>
      <c r="X88" s="18">
        <f t="shared" si="220"/>
        <v>3.0005780330309317</v>
      </c>
      <c r="Y88" s="18">
        <f t="shared" si="220"/>
        <v>9.7378355378272339</v>
      </c>
      <c r="Z88" s="18">
        <f t="shared" si="220"/>
        <v>-0.61135297461756277</v>
      </c>
      <c r="AA88" s="18">
        <f t="shared" si="220"/>
        <v>1.1058849943030413</v>
      </c>
      <c r="AB88" s="18">
        <f t="shared" si="221"/>
        <v>1.0823405836305477</v>
      </c>
      <c r="AD88" s="18">
        <f t="shared" si="222"/>
        <v>0.53020068454590064</v>
      </c>
      <c r="AE88" s="18">
        <f t="shared" si="223"/>
        <v>2.4888441126572847</v>
      </c>
      <c r="AF88" s="18">
        <f t="shared" si="224"/>
        <v>2.8689013961163745</v>
      </c>
      <c r="AH88" t="str">
        <f t="shared" si="257"/>
        <v>31 Science, engineering and technology associate professionals</v>
      </c>
      <c r="AI88" s="18">
        <f t="shared" si="225"/>
        <v>3.4632603023274644</v>
      </c>
      <c r="AJ88" s="18">
        <f t="shared" si="225"/>
        <v>18.924629165278127</v>
      </c>
      <c r="AK88" s="18">
        <f t="shared" si="225"/>
        <v>0.50779134321414787</v>
      </c>
      <c r="AL88" s="18">
        <f t="shared" si="225"/>
        <v>2.6533443944219748</v>
      </c>
      <c r="AM88" s="18">
        <f t="shared" si="226"/>
        <v>2.9200746935469812</v>
      </c>
      <c r="AO88" s="18">
        <f t="shared" si="227"/>
        <v>1.9331186892753038</v>
      </c>
      <c r="AP88" s="18">
        <f t="shared" si="228"/>
        <v>2.8391121862085145</v>
      </c>
      <c r="AQ88" s="18">
        <f t="shared" si="229"/>
        <v>4.2035704284198561</v>
      </c>
      <c r="AS88" t="str">
        <f t="shared" si="258"/>
        <v>31 Science, engineering and technology associate professionals</v>
      </c>
      <c r="AT88" s="18">
        <f t="shared" si="230"/>
        <v>0.54100050435232916</v>
      </c>
      <c r="AU88" s="18">
        <f t="shared" si="230"/>
        <v>9.0116751801941</v>
      </c>
      <c r="AV88" s="18">
        <f t="shared" si="230"/>
        <v>-2.969063062459143</v>
      </c>
      <c r="AW88" s="18">
        <f t="shared" si="230"/>
        <v>-1.8184445701663332E-2</v>
      </c>
      <c r="AX88" s="18">
        <f t="shared" si="231"/>
        <v>-0.41311564392551015</v>
      </c>
      <c r="AZ88" s="18">
        <f t="shared" si="232"/>
        <v>-1.0116494780869734</v>
      </c>
      <c r="BA88" s="18">
        <f t="shared" si="233"/>
        <v>1.9068438604974425</v>
      </c>
      <c r="BB88" s="18">
        <f t="shared" si="234"/>
        <v>1.1442428824507189</v>
      </c>
      <c r="BD88" t="str">
        <f t="shared" si="259"/>
        <v>31 Science, engineering and technology associate professionals</v>
      </c>
      <c r="BE88" s="18">
        <f t="shared" si="235"/>
        <v>2.708780128444177</v>
      </c>
      <c r="BF88" s="18">
        <f t="shared" si="235"/>
        <v>8.4361337625490584</v>
      </c>
      <c r="BG88" s="18">
        <f t="shared" si="235"/>
        <v>-3.0766437819884196</v>
      </c>
      <c r="BH88" s="18">
        <f t="shared" si="235"/>
        <v>-1.5618319482425536</v>
      </c>
      <c r="BI88" s="18">
        <f t="shared" si="236"/>
        <v>-1.4436826859255847</v>
      </c>
      <c r="BK88" s="18">
        <f t="shared" si="237"/>
        <v>-2.0693816678630794</v>
      </c>
      <c r="BL88" s="18">
        <f t="shared" si="238"/>
        <v>1.6845302678214047</v>
      </c>
      <c r="BM88" s="18">
        <f t="shared" si="239"/>
        <v>0.10277952898307685</v>
      </c>
      <c r="BO88" t="str">
        <f t="shared" si="260"/>
        <v>31 Science, engineering and technology associate professionals</v>
      </c>
      <c r="BP88" s="18">
        <f t="shared" si="240"/>
        <v>4.7987671034354307</v>
      </c>
      <c r="BQ88" s="18">
        <f t="shared" si="240"/>
        <v>3.012012019499144</v>
      </c>
      <c r="BR88" s="18">
        <f t="shared" si="240"/>
        <v>-0.82909485463595889</v>
      </c>
      <c r="BS88" s="18">
        <f t="shared" si="240"/>
        <v>-0.31204695882069977</v>
      </c>
      <c r="BT88" s="18">
        <f t="shared" si="241"/>
        <v>-0.26967082804597586</v>
      </c>
      <c r="BV88" s="18">
        <f t="shared" si="242"/>
        <v>-0.48469509162989421</v>
      </c>
      <c r="BW88" s="18">
        <f t="shared" si="243"/>
        <v>2.0922896481386788</v>
      </c>
      <c r="BX88" s="18">
        <f t="shared" si="244"/>
        <v>1.7329026270558767</v>
      </c>
      <c r="BZ88" t="str">
        <f t="shared" si="261"/>
        <v>31 Science, engineering and technology associate professionals</v>
      </c>
      <c r="CA88" s="18">
        <f t="shared" si="245"/>
        <v>3.3435176915120657</v>
      </c>
      <c r="CB88" s="18">
        <f t="shared" si="245"/>
        <v>15.196710066870999</v>
      </c>
      <c r="CC88" s="18">
        <f t="shared" si="245"/>
        <v>-4.3955543075692161</v>
      </c>
      <c r="CD88" s="18">
        <f t="shared" si="245"/>
        <v>-2.5321473199034772</v>
      </c>
      <c r="CE88" s="18">
        <f t="shared" si="246"/>
        <v>-2.10110698368835</v>
      </c>
      <c r="CG88" s="18">
        <f t="shared" si="247"/>
        <v>-3.1572838938754066</v>
      </c>
      <c r="CH88" s="18">
        <f t="shared" si="248"/>
        <v>1.6173309766678745</v>
      </c>
      <c r="CI88" s="18">
        <f t="shared" si="249"/>
        <v>-0.77306809922224051</v>
      </c>
      <c r="CK88" t="str">
        <f t="shared" si="262"/>
        <v>31 Science, engineering and technology associate professionals</v>
      </c>
      <c r="CL88" s="18">
        <f t="shared" si="250"/>
        <v>4.6160251367762362</v>
      </c>
      <c r="CM88" s="18">
        <f t="shared" si="250"/>
        <v>31.109564518535858</v>
      </c>
      <c r="CN88" s="18">
        <f t="shared" si="250"/>
        <v>-4.3514973191095656</v>
      </c>
      <c r="CO88" s="18">
        <f t="shared" si="250"/>
        <v>1.4907614750742093</v>
      </c>
      <c r="CP88" s="18">
        <f t="shared" si="251"/>
        <v>1.2349908013592703</v>
      </c>
      <c r="CR88" s="18">
        <f t="shared" si="252"/>
        <v>-0.49526840041254072</v>
      </c>
      <c r="CS88" s="18">
        <f t="shared" si="253"/>
        <v>1.9506166481275011</v>
      </c>
      <c r="CT88" s="18">
        <f t="shared" si="254"/>
        <v>1.5760549529071577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10.720894373123935</v>
      </c>
      <c r="C89" s="18">
        <f t="shared" si="210"/>
        <v>-10.076811411378461</v>
      </c>
      <c r="D89" s="18">
        <f t="shared" si="210"/>
        <v>16.739586985520027</v>
      </c>
      <c r="E89" s="18">
        <f t="shared" si="210"/>
        <v>7.8719088036996121</v>
      </c>
      <c r="F89" s="18">
        <f t="shared" si="211"/>
        <v>9.3176736581092499</v>
      </c>
      <c r="H89" s="18">
        <f t="shared" si="212"/>
        <v>10.750312402993245</v>
      </c>
      <c r="I89" s="18">
        <f t="shared" si="213"/>
        <v>6.5387214756739143</v>
      </c>
      <c r="J89" s="18">
        <f t="shared" si="214"/>
        <v>12.948402660517267</v>
      </c>
      <c r="L89" t="str">
        <f t="shared" si="255"/>
        <v>32 Health and social care associate professionals</v>
      </c>
      <c r="M89" s="18">
        <f t="shared" si="215"/>
        <v>13.135803317323491</v>
      </c>
      <c r="N89" s="18">
        <f t="shared" si="215"/>
        <v>2.121721800618781</v>
      </c>
      <c r="O89" s="18">
        <f t="shared" si="215"/>
        <v>15.773536335005423</v>
      </c>
      <c r="P89" s="18">
        <f t="shared" si="215"/>
        <v>6.5822741307129284</v>
      </c>
      <c r="Q89" s="18">
        <f t="shared" si="216"/>
        <v>9.0814501907611636</v>
      </c>
      <c r="S89" s="18">
        <f t="shared" si="217"/>
        <v>9.5619503564500228</v>
      </c>
      <c r="T89" s="18">
        <f t="shared" si="218"/>
        <v>5.9858812472936451</v>
      </c>
      <c r="U89" s="18">
        <f t="shared" si="219"/>
        <v>11.796593269230726</v>
      </c>
      <c r="W89" t="str">
        <f t="shared" si="256"/>
        <v>32 Health and social care associate professionals</v>
      </c>
      <c r="X89" s="18">
        <f t="shared" si="220"/>
        <v>3.8519326543825949</v>
      </c>
      <c r="Y89" s="18">
        <f t="shared" si="220"/>
        <v>11.385355553736321</v>
      </c>
      <c r="Z89" s="18">
        <f t="shared" si="220"/>
        <v>11.384814607014505</v>
      </c>
      <c r="AA89" s="18">
        <f t="shared" si="220"/>
        <v>2.5213753171648534</v>
      </c>
      <c r="AB89" s="18">
        <f t="shared" si="221"/>
        <v>5.7593788505216237</v>
      </c>
      <c r="AD89" s="18">
        <f t="shared" si="222"/>
        <v>5.3945800776222574</v>
      </c>
      <c r="AE89" s="18">
        <f t="shared" si="223"/>
        <v>5.3262465245914159</v>
      </c>
      <c r="AF89" s="18">
        <f t="shared" si="224"/>
        <v>8.4518967432831928</v>
      </c>
      <c r="AH89" t="str">
        <f t="shared" si="257"/>
        <v>32 Health and social care associate professionals</v>
      </c>
      <c r="AI89" s="18">
        <f t="shared" si="225"/>
        <v>-3.1669702459798832</v>
      </c>
      <c r="AJ89" s="18">
        <f t="shared" si="225"/>
        <v>5.4714285376413097</v>
      </c>
      <c r="AK89" s="18">
        <f t="shared" si="225"/>
        <v>2.2993694948878707</v>
      </c>
      <c r="AL89" s="18">
        <f t="shared" si="225"/>
        <v>-4.5911269617340711</v>
      </c>
      <c r="AM89" s="18">
        <f t="shared" si="226"/>
        <v>-1.8762347946238545</v>
      </c>
      <c r="AO89" s="18">
        <f t="shared" si="227"/>
        <v>-2.3474707180822452</v>
      </c>
      <c r="AP89" s="18">
        <f t="shared" si="228"/>
        <v>2.4521625332089014</v>
      </c>
      <c r="AQ89" s="18">
        <f t="shared" si="229"/>
        <v>0.86814630309375307</v>
      </c>
      <c r="AS89" t="str">
        <f t="shared" si="258"/>
        <v>32 Health and social care associate professionals</v>
      </c>
      <c r="AT89" s="18">
        <f t="shared" si="230"/>
        <v>1.557781400655589</v>
      </c>
      <c r="AU89" s="18">
        <f t="shared" si="230"/>
        <v>16.202365450094302</v>
      </c>
      <c r="AV89" s="18">
        <f t="shared" si="230"/>
        <v>7.8267513449794102</v>
      </c>
      <c r="AW89" s="18">
        <f t="shared" si="230"/>
        <v>1.6679049962633918</v>
      </c>
      <c r="AX89" s="18">
        <f t="shared" si="231"/>
        <v>4.4222134609152475</v>
      </c>
      <c r="AZ89" s="18">
        <f t="shared" si="232"/>
        <v>3.6807403946089279</v>
      </c>
      <c r="BA89" s="18">
        <f t="shared" si="233"/>
        <v>4.2371452977103097</v>
      </c>
      <c r="BB89" s="18">
        <f t="shared" si="234"/>
        <v>6.5315942601640753</v>
      </c>
      <c r="BD89" t="str">
        <f t="shared" si="259"/>
        <v>32 Health and social care associate professionals</v>
      </c>
      <c r="BE89" s="18">
        <f t="shared" si="235"/>
        <v>7.5827508852507775</v>
      </c>
      <c r="BF89" s="18">
        <f t="shared" si="235"/>
        <v>-5.4338407932983941</v>
      </c>
      <c r="BG89" s="18">
        <f t="shared" si="235"/>
        <v>10.927161459105061</v>
      </c>
      <c r="BH89" s="18">
        <f t="shared" si="235"/>
        <v>0.95662383859127509</v>
      </c>
      <c r="BI89" s="18">
        <f t="shared" si="236"/>
        <v>3.5480893403855518</v>
      </c>
      <c r="BK89" s="18">
        <f t="shared" si="237"/>
        <v>4.1763600558238911</v>
      </c>
      <c r="BL89" s="18">
        <f t="shared" si="238"/>
        <v>4.6125989602619155</v>
      </c>
      <c r="BM89" s="18">
        <f t="shared" si="239"/>
        <v>7.1410663449553935</v>
      </c>
      <c r="BO89" t="str">
        <f t="shared" si="260"/>
        <v>32 Health and social care associate professionals</v>
      </c>
      <c r="BP89" s="18">
        <f t="shared" si="240"/>
        <v>4.4933628682368942</v>
      </c>
      <c r="BQ89" s="18">
        <f t="shared" si="240"/>
        <v>-17.551236241025514</v>
      </c>
      <c r="BR89" s="18">
        <f t="shared" si="240"/>
        <v>10.075180176878163</v>
      </c>
      <c r="BS89" s="18">
        <f t="shared" si="240"/>
        <v>-1.5669450884794878</v>
      </c>
      <c r="BT89" s="18">
        <f t="shared" si="241"/>
        <v>0.80975301550494372</v>
      </c>
      <c r="BV89" s="18">
        <f t="shared" si="242"/>
        <v>2.1700903788731019</v>
      </c>
      <c r="BW89" s="18">
        <f t="shared" si="243"/>
        <v>4.0758300288716853</v>
      </c>
      <c r="BX89" s="18">
        <f t="shared" si="244"/>
        <v>5.3991226448637741</v>
      </c>
      <c r="BZ89" t="str">
        <f t="shared" si="261"/>
        <v>32 Health and social care associate professionals</v>
      </c>
      <c r="CA89" s="18">
        <f t="shared" si="245"/>
        <v>-0.2263935740896672</v>
      </c>
      <c r="CB89" s="18">
        <f t="shared" si="245"/>
        <v>-17.871735015459024</v>
      </c>
      <c r="CC89" s="18">
        <f t="shared" si="245"/>
        <v>4.0362501458589106</v>
      </c>
      <c r="CD89" s="18">
        <f t="shared" si="245"/>
        <v>-5.53498638428358</v>
      </c>
      <c r="CE89" s="18">
        <f t="shared" si="246"/>
        <v>-3.4904310506302827</v>
      </c>
      <c r="CG89" s="18">
        <f t="shared" si="247"/>
        <v>-2.4466417633894344</v>
      </c>
      <c r="CH89" s="18">
        <f t="shared" si="248"/>
        <v>2.5509337652200648</v>
      </c>
      <c r="CI89" s="18">
        <f t="shared" si="249"/>
        <v>0.92900727873010958</v>
      </c>
      <c r="CK89" t="str">
        <f t="shared" si="262"/>
        <v>32 Health and social care associate professionals</v>
      </c>
      <c r="CL89" s="18">
        <f t="shared" si="250"/>
        <v>1.5821497272058505</v>
      </c>
      <c r="CM89" s="18">
        <f t="shared" si="250"/>
        <v>17.112489451314982</v>
      </c>
      <c r="CN89" s="18">
        <f t="shared" si="250"/>
        <v>1.0132623981563338</v>
      </c>
      <c r="CO89" s="18">
        <f t="shared" si="250"/>
        <v>-0.96580378726939253</v>
      </c>
      <c r="CP89" s="18">
        <f t="shared" si="251"/>
        <v>0.69819552820136188</v>
      </c>
      <c r="CR89" s="18">
        <f t="shared" si="252"/>
        <v>-0.31046124614060311</v>
      </c>
      <c r="CS89" s="18">
        <f t="shared" si="253"/>
        <v>2.4092715482560756</v>
      </c>
      <c r="CT89" s="18">
        <f t="shared" si="254"/>
        <v>2.1882714504533496</v>
      </c>
    </row>
    <row r="90" spans="1:98" x14ac:dyDescent="0.2">
      <c r="A90" t="str">
        <f t="shared" si="209"/>
        <v>33 Protective service occupations</v>
      </c>
      <c r="B90" s="18">
        <f t="shared" si="210"/>
        <v>11.720733992182296</v>
      </c>
      <c r="C90" s="18">
        <f t="shared" si="210"/>
        <v>-11.243495185808538</v>
      </c>
      <c r="D90" s="18">
        <f t="shared" si="210"/>
        <v>4.5702324706051956</v>
      </c>
      <c r="E90" s="18">
        <f t="shared" si="210"/>
        <v>5.7400824816647988</v>
      </c>
      <c r="F90" s="18">
        <f t="shared" si="211"/>
        <v>4.2262981380347231</v>
      </c>
      <c r="H90" s="18">
        <f t="shared" si="212"/>
        <v>5.3486855093984209</v>
      </c>
      <c r="I90" s="18">
        <f t="shared" si="213"/>
        <v>2.9910110418398528</v>
      </c>
      <c r="J90" s="18">
        <f t="shared" si="214"/>
        <v>6.9528619317596574</v>
      </c>
      <c r="L90" t="str">
        <f t="shared" si="255"/>
        <v>33 Protective service occupations</v>
      </c>
      <c r="M90" s="18">
        <f t="shared" si="215"/>
        <v>8.4063927512065373</v>
      </c>
      <c r="N90" s="18">
        <f t="shared" si="215"/>
        <v>-9.178261318321967</v>
      </c>
      <c r="O90" s="18">
        <f t="shared" si="215"/>
        <v>2.1601194406528634</v>
      </c>
      <c r="P90" s="18">
        <f t="shared" si="215"/>
        <v>5.0000811261923461</v>
      </c>
      <c r="Q90" s="18">
        <f t="shared" si="216"/>
        <v>3.1646288014544055</v>
      </c>
      <c r="S90" s="18">
        <f t="shared" si="217"/>
        <v>4.0447618363239179</v>
      </c>
      <c r="T90" s="18">
        <f t="shared" si="218"/>
        <v>2.3608588596580882</v>
      </c>
      <c r="U90" s="18">
        <f t="shared" si="219"/>
        <v>5.4975277263292766</v>
      </c>
      <c r="W90" t="str">
        <f t="shared" si="256"/>
        <v>33 Protective service occupations</v>
      </c>
      <c r="X90" s="18">
        <f t="shared" si="220"/>
        <v>0.24759799908331548</v>
      </c>
      <c r="Y90" s="18">
        <f t="shared" si="220"/>
        <v>17.349768411894662</v>
      </c>
      <c r="Z90" s="18">
        <f t="shared" si="220"/>
        <v>-1.8050151301056472</v>
      </c>
      <c r="AA90" s="18">
        <f t="shared" si="220"/>
        <v>3.3047517030103446</v>
      </c>
      <c r="AB90" s="18">
        <f t="shared" si="221"/>
        <v>2.4933609714345772</v>
      </c>
      <c r="AD90" s="18">
        <f t="shared" si="222"/>
        <v>1.5726152542439698</v>
      </c>
      <c r="AE90" s="18">
        <f t="shared" si="223"/>
        <v>2.4445163385866664</v>
      </c>
      <c r="AF90" s="18">
        <f t="shared" si="224"/>
        <v>3.6020517578161826</v>
      </c>
      <c r="AH90" t="str">
        <f t="shared" si="257"/>
        <v>33 Protective service occupations</v>
      </c>
      <c r="AI90" s="18">
        <f t="shared" si="225"/>
        <v>5.8330683102902903E-2</v>
      </c>
      <c r="AJ90" s="18">
        <f t="shared" si="225"/>
        <v>16.909942407410504</v>
      </c>
      <c r="AK90" s="18">
        <f t="shared" si="225"/>
        <v>-1.1712017323471713</v>
      </c>
      <c r="AL90" s="18">
        <f t="shared" si="225"/>
        <v>3.2864956503705356</v>
      </c>
      <c r="AM90" s="18">
        <f t="shared" si="226"/>
        <v>2.6642001403464954</v>
      </c>
      <c r="AO90" s="18">
        <f t="shared" si="227"/>
        <v>1.7786923237076424</v>
      </c>
      <c r="AP90" s="18">
        <f t="shared" si="228"/>
        <v>2.233789201729186</v>
      </c>
      <c r="AQ90" s="18">
        <f t="shared" si="229"/>
        <v>3.5830032880499463</v>
      </c>
      <c r="AS90" t="str">
        <f t="shared" si="258"/>
        <v>33 Protective service occupations</v>
      </c>
      <c r="AT90" s="18">
        <f t="shared" si="230"/>
        <v>-2.5847072960179851</v>
      </c>
      <c r="AU90" s="18">
        <f t="shared" si="230"/>
        <v>15.095532971529458</v>
      </c>
      <c r="AV90" s="18">
        <f t="shared" si="230"/>
        <v>-3.9945933622754337</v>
      </c>
      <c r="AW90" s="18">
        <f t="shared" si="230"/>
        <v>1.6186028541007369</v>
      </c>
      <c r="AX90" s="18">
        <f t="shared" si="231"/>
        <v>0.61015545937825877</v>
      </c>
      <c r="AZ90" s="18">
        <f t="shared" si="232"/>
        <v>-0.28801159041428326</v>
      </c>
      <c r="BA90" s="18">
        <f t="shared" si="233"/>
        <v>1.9143671197142442</v>
      </c>
      <c r="BB90" s="18">
        <f t="shared" si="234"/>
        <v>1.6946202475319749</v>
      </c>
      <c r="BD90" t="str">
        <f t="shared" si="259"/>
        <v>33 Protective service occupations</v>
      </c>
      <c r="BE90" s="18">
        <f t="shared" si="235"/>
        <v>-4.851027820084175E-2</v>
      </c>
      <c r="BF90" s="18">
        <f t="shared" si="235"/>
        <v>4.6050225807225287</v>
      </c>
      <c r="BG90" s="18">
        <f t="shared" si="235"/>
        <v>-3.3275504417881741</v>
      </c>
      <c r="BH90" s="18">
        <f t="shared" si="235"/>
        <v>-0.79439359572890389</v>
      </c>
      <c r="BI90" s="18">
        <f t="shared" si="236"/>
        <v>-1.2665597679828444</v>
      </c>
      <c r="BK90" s="18">
        <f t="shared" si="237"/>
        <v>-1.6460698959411046</v>
      </c>
      <c r="BL90" s="18">
        <f t="shared" si="238"/>
        <v>1.3011602692745816</v>
      </c>
      <c r="BM90" s="18">
        <f t="shared" si="239"/>
        <v>-4.2791952605181205E-2</v>
      </c>
      <c r="BO90" t="str">
        <f t="shared" si="260"/>
        <v>33 Protective service occupations</v>
      </c>
      <c r="BP90" s="18">
        <f t="shared" si="240"/>
        <v>1.2150767190601153</v>
      </c>
      <c r="BQ90" s="18">
        <f t="shared" si="240"/>
        <v>-3.3690985049056099</v>
      </c>
      <c r="BR90" s="18">
        <f t="shared" si="240"/>
        <v>-3.1973970221033432</v>
      </c>
      <c r="BS90" s="18">
        <f t="shared" si="240"/>
        <v>-2.0241646874277319</v>
      </c>
      <c r="BT90" s="18">
        <f t="shared" si="241"/>
        <v>-2.4766054055664677</v>
      </c>
      <c r="BV90" s="18">
        <f t="shared" si="242"/>
        <v>-2.4168136139372742</v>
      </c>
      <c r="BW90" s="18">
        <f t="shared" si="243"/>
        <v>1.4956541435951154</v>
      </c>
      <c r="BX90" s="18">
        <f t="shared" si="244"/>
        <v>-0.39573290372807435</v>
      </c>
      <c r="BZ90" t="str">
        <f t="shared" si="261"/>
        <v>33 Protective service occupations</v>
      </c>
      <c r="CA90" s="18">
        <f t="shared" si="245"/>
        <v>-0.85116940984134581</v>
      </c>
      <c r="CB90" s="18">
        <f t="shared" si="245"/>
        <v>1.8860831376468434</v>
      </c>
      <c r="CC90" s="18">
        <f t="shared" si="245"/>
        <v>-5.5091922688887518</v>
      </c>
      <c r="CD90" s="18">
        <f t="shared" si="245"/>
        <v>-3.8690934698099477</v>
      </c>
      <c r="CE90" s="18">
        <f t="shared" si="246"/>
        <v>-4.0365582255051047</v>
      </c>
      <c r="CG90" s="18">
        <f t="shared" si="247"/>
        <v>-4.4189319766265056</v>
      </c>
      <c r="CH90" s="18">
        <f t="shared" si="248"/>
        <v>1.4387095153435059</v>
      </c>
      <c r="CI90" s="18">
        <f t="shared" si="249"/>
        <v>-1.9291271879391614</v>
      </c>
      <c r="CK90" t="str">
        <f t="shared" si="262"/>
        <v>33 Protective service occupations</v>
      </c>
      <c r="CL90" s="18">
        <f t="shared" si="250"/>
        <v>-5.1036784616856679</v>
      </c>
      <c r="CM90" s="18">
        <f t="shared" si="250"/>
        <v>10.468410642729742</v>
      </c>
      <c r="CN90" s="18">
        <f t="shared" si="250"/>
        <v>-6.9250023153126232</v>
      </c>
      <c r="CO90" s="18">
        <f t="shared" si="250"/>
        <v>-2.6711536080857301</v>
      </c>
      <c r="CP90" s="18">
        <f t="shared" si="251"/>
        <v>-3.2583055968043784</v>
      </c>
      <c r="CR90" s="18">
        <f t="shared" si="252"/>
        <v>-4.1102774721763158</v>
      </c>
      <c r="CS90" s="18">
        <f t="shared" si="253"/>
        <v>0.95955989671321351</v>
      </c>
      <c r="CT90" s="18">
        <f t="shared" si="254"/>
        <v>-2.4732960665795667</v>
      </c>
    </row>
    <row r="91" spans="1:98" x14ac:dyDescent="0.2">
      <c r="A91" t="str">
        <f t="shared" si="209"/>
        <v>34 Culture, media and sports occupations</v>
      </c>
      <c r="B91" s="18">
        <f t="shared" si="210"/>
        <v>11.25703658371755</v>
      </c>
      <c r="C91" s="18">
        <f t="shared" si="210"/>
        <v>3.2297537715461511</v>
      </c>
      <c r="D91" s="18">
        <f t="shared" si="210"/>
        <v>3.3274484410827032</v>
      </c>
      <c r="E91" s="18">
        <f t="shared" si="210"/>
        <v>3.6867579344784129</v>
      </c>
      <c r="F91" s="18">
        <f t="shared" si="211"/>
        <v>3.5457487942151644</v>
      </c>
      <c r="H91" s="18">
        <f t="shared" si="212"/>
        <v>3.5668494888007052</v>
      </c>
      <c r="I91" s="18">
        <f t="shared" si="213"/>
        <v>3.4335285889027789</v>
      </c>
      <c r="J91" s="18">
        <f t="shared" si="214"/>
        <v>5.8642633376174924</v>
      </c>
      <c r="L91" t="str">
        <f t="shared" si="255"/>
        <v>34 Culture, media and sports occupations</v>
      </c>
      <c r="M91" s="18">
        <f t="shared" si="215"/>
        <v>10.446039503817396</v>
      </c>
      <c r="N91" s="18">
        <f t="shared" si="215"/>
        <v>-3.2084059857802716</v>
      </c>
      <c r="O91" s="18">
        <f t="shared" si="215"/>
        <v>0.97788273158458949</v>
      </c>
      <c r="P91" s="18">
        <f t="shared" si="215"/>
        <v>3.3149483181550643</v>
      </c>
      <c r="Q91" s="18">
        <f t="shared" si="216"/>
        <v>2.1615646501808916</v>
      </c>
      <c r="S91" s="18">
        <f t="shared" si="217"/>
        <v>2.5299774748116732</v>
      </c>
      <c r="T91" s="18">
        <f t="shared" si="218"/>
        <v>3.0996758483362585</v>
      </c>
      <c r="U91" s="18">
        <f t="shared" si="219"/>
        <v>4.8519883666533703</v>
      </c>
      <c r="W91" t="str">
        <f t="shared" si="256"/>
        <v>34 Culture, media and sports occupations</v>
      </c>
      <c r="X91" s="18">
        <f t="shared" si="220"/>
        <v>1.2200737922838822</v>
      </c>
      <c r="Y91" s="18">
        <f t="shared" si="220"/>
        <v>1.9809034266930148</v>
      </c>
      <c r="Z91" s="18">
        <f t="shared" si="220"/>
        <v>-2.3379482598984147</v>
      </c>
      <c r="AA91" s="18">
        <f t="shared" si="220"/>
        <v>0.96131716892982055</v>
      </c>
      <c r="AB91" s="18">
        <f t="shared" si="221"/>
        <v>-1.8733324619857328E-2</v>
      </c>
      <c r="AD91" s="18">
        <f t="shared" si="222"/>
        <v>-0.15063976546650926</v>
      </c>
      <c r="AE91" s="18">
        <f t="shared" si="223"/>
        <v>2.512839697558622</v>
      </c>
      <c r="AF91" s="18">
        <f t="shared" si="224"/>
        <v>2.4067646742544024</v>
      </c>
      <c r="AH91" t="str">
        <f t="shared" si="257"/>
        <v>34 Culture, media and sports occupations</v>
      </c>
      <c r="AI91" s="18">
        <f t="shared" si="225"/>
        <v>-2.9704020319619273</v>
      </c>
      <c r="AJ91" s="18">
        <f t="shared" si="225"/>
        <v>20.648605372261652</v>
      </c>
      <c r="AK91" s="18">
        <f t="shared" si="225"/>
        <v>-1.7103974605218286</v>
      </c>
      <c r="AL91" s="18">
        <f t="shared" si="225"/>
        <v>2.7375318278666461</v>
      </c>
      <c r="AM91" s="18">
        <f t="shared" si="226"/>
        <v>2.3492035653737586</v>
      </c>
      <c r="AO91" s="18">
        <f t="shared" si="227"/>
        <v>1.2329621859966222</v>
      </c>
      <c r="AP91" s="18">
        <f t="shared" si="228"/>
        <v>2.8384303445404102</v>
      </c>
      <c r="AQ91" s="18">
        <f t="shared" si="229"/>
        <v>3.6957033913112225</v>
      </c>
      <c r="AS91" t="str">
        <f t="shared" si="258"/>
        <v>34 Culture, media and sports occupations</v>
      </c>
      <c r="AT91" s="18">
        <f t="shared" si="230"/>
        <v>-8.5993123001859573E-2</v>
      </c>
      <c r="AU91" s="18">
        <f t="shared" si="230"/>
        <v>1.9789327511344323</v>
      </c>
      <c r="AV91" s="18">
        <f t="shared" si="230"/>
        <v>-3.1406223937547106</v>
      </c>
      <c r="AW91" s="18">
        <f t="shared" si="230"/>
        <v>0.6290592915622728</v>
      </c>
      <c r="AX91" s="18">
        <f t="shared" si="231"/>
        <v>-0.48161718811243759</v>
      </c>
      <c r="AZ91" s="18">
        <f t="shared" si="232"/>
        <v>-0.64352694860569937</v>
      </c>
      <c r="BA91" s="18">
        <f t="shared" si="233"/>
        <v>2.3442384477389</v>
      </c>
      <c r="BB91" s="18">
        <f t="shared" si="234"/>
        <v>1.8852476044641353</v>
      </c>
      <c r="BD91" t="str">
        <f t="shared" si="259"/>
        <v>34 Culture, media and sports occupations</v>
      </c>
      <c r="BE91" s="18">
        <f t="shared" si="235"/>
        <v>2.8597328389114329</v>
      </c>
      <c r="BF91" s="18">
        <f t="shared" si="235"/>
        <v>0.55244143172776816</v>
      </c>
      <c r="BG91" s="18">
        <f t="shared" si="235"/>
        <v>-2.1512860842063497</v>
      </c>
      <c r="BH91" s="18">
        <f t="shared" si="235"/>
        <v>1.1674390489661901</v>
      </c>
      <c r="BI91" s="18">
        <f t="shared" si="236"/>
        <v>8.0274315530082241E-2</v>
      </c>
      <c r="BK91" s="18">
        <f t="shared" si="237"/>
        <v>4.8875455897867681E-2</v>
      </c>
      <c r="BL91" s="18">
        <f t="shared" si="238"/>
        <v>2.1275305388802401</v>
      </c>
      <c r="BM91" s="18">
        <f t="shared" si="239"/>
        <v>2.1639633607836384</v>
      </c>
      <c r="BO91" t="str">
        <f t="shared" si="260"/>
        <v>34 Culture, media and sports occupations</v>
      </c>
      <c r="BP91" s="18">
        <f t="shared" si="240"/>
        <v>0.64943759572475557</v>
      </c>
      <c r="BQ91" s="18">
        <f t="shared" si="240"/>
        <v>-15.309659068662729</v>
      </c>
      <c r="BR91" s="18">
        <f t="shared" si="240"/>
        <v>-4.4873107791881477</v>
      </c>
      <c r="BS91" s="18">
        <f t="shared" si="240"/>
        <v>-3.8975313679566637</v>
      </c>
      <c r="BT91" s="18">
        <f t="shared" si="241"/>
        <v>-4.8370727259169577</v>
      </c>
      <c r="BV91" s="18">
        <f t="shared" si="242"/>
        <v>-4.0945280448645649</v>
      </c>
      <c r="BW91" s="18">
        <f t="shared" si="243"/>
        <v>1.6719437937445569</v>
      </c>
      <c r="BX91" s="18">
        <f t="shared" si="244"/>
        <v>-1.3423079981021546</v>
      </c>
      <c r="BZ91" t="str">
        <f t="shared" si="261"/>
        <v>34 Culture, media and sports occupations</v>
      </c>
      <c r="CA91" s="18">
        <f t="shared" si="245"/>
        <v>-2.2071332769899032</v>
      </c>
      <c r="CB91" s="18">
        <f t="shared" si="245"/>
        <v>-4.833686728654973</v>
      </c>
      <c r="CC91" s="18">
        <f t="shared" si="245"/>
        <v>-9.1424412132479418</v>
      </c>
      <c r="CD91" s="18">
        <f t="shared" si="245"/>
        <v>-6.8091027478552002</v>
      </c>
      <c r="CE91" s="18">
        <f t="shared" si="246"/>
        <v>-7.4233484570919162</v>
      </c>
      <c r="CG91" s="18">
        <f t="shared" si="247"/>
        <v>-7.5934654849034828</v>
      </c>
      <c r="CH91" s="18">
        <f t="shared" si="248"/>
        <v>1.2011971431115986</v>
      </c>
      <c r="CI91" s="18">
        <f t="shared" si="249"/>
        <v>-4.4901720963969938</v>
      </c>
      <c r="CK91" t="str">
        <f t="shared" si="262"/>
        <v>34 Culture, media and sports occupations</v>
      </c>
      <c r="CL91" s="18">
        <f t="shared" si="250"/>
        <v>0.30691953950017226</v>
      </c>
      <c r="CM91" s="18">
        <f t="shared" si="250"/>
        <v>7.1481513209380898</v>
      </c>
      <c r="CN91" s="18">
        <f t="shared" si="250"/>
        <v>-9.300653603158981</v>
      </c>
      <c r="CO91" s="18">
        <f t="shared" si="250"/>
        <v>-1.8663381631035203</v>
      </c>
      <c r="CP91" s="18">
        <f t="shared" si="251"/>
        <v>-3.7254283937021015</v>
      </c>
      <c r="CR91" s="18">
        <f t="shared" si="252"/>
        <v>-4.4097958811484039</v>
      </c>
      <c r="CS91" s="18">
        <f t="shared" si="253"/>
        <v>1.380343875299106</v>
      </c>
      <c r="CT91" s="18">
        <f t="shared" si="254"/>
        <v>-2.0165535253178102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8.8137464163225552</v>
      </c>
      <c r="C92" s="18">
        <f t="shared" si="210"/>
        <v>-5.7165631250994053</v>
      </c>
      <c r="D92" s="18">
        <f t="shared" si="210"/>
        <v>5.8340513178430475</v>
      </c>
      <c r="E92" s="18">
        <f t="shared" si="210"/>
        <v>5.010910313028516</v>
      </c>
      <c r="F92" s="18">
        <f t="shared" si="211"/>
        <v>4.5608659957975695</v>
      </c>
      <c r="H92" s="18">
        <f t="shared" si="212"/>
        <v>5.2845768323937392</v>
      </c>
      <c r="I92" s="18">
        <f t="shared" si="213"/>
        <v>3.6819070525185627</v>
      </c>
      <c r="J92" s="18">
        <f t="shared" si="214"/>
        <v>7.3192685841569904</v>
      </c>
      <c r="L92" t="str">
        <f t="shared" si="255"/>
        <v>35 Business and public service associate professionals</v>
      </c>
      <c r="M92" s="18">
        <f t="shared" si="215"/>
        <v>8.0750007146546565</v>
      </c>
      <c r="N92" s="18">
        <f t="shared" si="215"/>
        <v>-2.7666617076591904</v>
      </c>
      <c r="O92" s="18">
        <f t="shared" si="215"/>
        <v>4.7238081877770677</v>
      </c>
      <c r="P92" s="18">
        <f t="shared" si="215"/>
        <v>3.8529747774665779</v>
      </c>
      <c r="Q92" s="18">
        <f t="shared" si="216"/>
        <v>3.6965920582298528</v>
      </c>
      <c r="S92" s="18">
        <f t="shared" si="217"/>
        <v>4.142444988673577</v>
      </c>
      <c r="T92" s="18">
        <f t="shared" si="218"/>
        <v>3.4870404420851875</v>
      </c>
      <c r="U92" s="18">
        <f t="shared" si="219"/>
        <v>6.3287593275033416</v>
      </c>
      <c r="W92" t="str">
        <f t="shared" si="256"/>
        <v>35 Business and public service associate professionals</v>
      </c>
      <c r="X92" s="18">
        <f t="shared" si="220"/>
        <v>-1.1449067640383337</v>
      </c>
      <c r="Y92" s="18">
        <f t="shared" si="220"/>
        <v>10.913039999728479</v>
      </c>
      <c r="Z92" s="18">
        <f t="shared" si="220"/>
        <v>0.33693807888399707</v>
      </c>
      <c r="AA92" s="18">
        <f t="shared" si="220"/>
        <v>0.65377264183750228</v>
      </c>
      <c r="AB92" s="18">
        <f t="shared" si="221"/>
        <v>1.1664970788668461</v>
      </c>
      <c r="AD92" s="18">
        <f t="shared" si="222"/>
        <v>0.54805011319380981</v>
      </c>
      <c r="AE92" s="18">
        <f t="shared" si="223"/>
        <v>2.8972887655072332</v>
      </c>
      <c r="AF92" s="18">
        <f t="shared" si="224"/>
        <v>3.2695690013922363</v>
      </c>
      <c r="AH92" t="str">
        <f t="shared" si="257"/>
        <v>35 Business and public service associate professionals</v>
      </c>
      <c r="AI92" s="18">
        <f t="shared" si="225"/>
        <v>-0.33443606711062168</v>
      </c>
      <c r="AJ92" s="18">
        <f t="shared" si="225"/>
        <v>15.7788282529715</v>
      </c>
      <c r="AK92" s="18">
        <f t="shared" si="225"/>
        <v>0.51914944363449234</v>
      </c>
      <c r="AL92" s="18">
        <f t="shared" si="225"/>
        <v>1.0755595953872987</v>
      </c>
      <c r="AM92" s="18">
        <f t="shared" si="226"/>
        <v>1.7614812518318423</v>
      </c>
      <c r="AO92" s="18">
        <f t="shared" si="227"/>
        <v>0.88974816920794897</v>
      </c>
      <c r="AP92" s="18">
        <f t="shared" si="228"/>
        <v>2.8446974372192679</v>
      </c>
      <c r="AQ92" s="18">
        <f t="shared" si="229"/>
        <v>3.4581008690513393</v>
      </c>
      <c r="AS92" t="str">
        <f t="shared" si="258"/>
        <v>35 Business and public service associate professionals</v>
      </c>
      <c r="AT92" s="18">
        <f t="shared" si="230"/>
        <v>-1.168887542929653</v>
      </c>
      <c r="AU92" s="18">
        <f t="shared" si="230"/>
        <v>11.352242839972849</v>
      </c>
      <c r="AV92" s="18">
        <f t="shared" si="230"/>
        <v>0.33284598833094314</v>
      </c>
      <c r="AW92" s="18">
        <f t="shared" si="230"/>
        <v>1.0563945172514799</v>
      </c>
      <c r="AX92" s="18">
        <f t="shared" si="231"/>
        <v>1.4429893826070295</v>
      </c>
      <c r="AZ92" s="18">
        <f t="shared" si="232"/>
        <v>0.81463376277211008</v>
      </c>
      <c r="BA92" s="18">
        <f t="shared" si="233"/>
        <v>2.7688608463878328</v>
      </c>
      <c r="BB92" s="18">
        <f t="shared" si="234"/>
        <v>3.3351076743530994</v>
      </c>
      <c r="BD92" t="str">
        <f t="shared" si="259"/>
        <v>35 Business and public service associate professionals</v>
      </c>
      <c r="BE92" s="18">
        <f t="shared" si="235"/>
        <v>1.9888566628990079</v>
      </c>
      <c r="BF92" s="18">
        <f t="shared" si="235"/>
        <v>1.3273810084386994</v>
      </c>
      <c r="BG92" s="18">
        <f t="shared" si="235"/>
        <v>-0.10595415887340032</v>
      </c>
      <c r="BH92" s="18">
        <f t="shared" si="235"/>
        <v>-9.7313649206609565E-2</v>
      </c>
      <c r="BI92" s="18">
        <f t="shared" si="236"/>
        <v>-1.156267203471506E-2</v>
      </c>
      <c r="BK92" s="18">
        <f t="shared" si="237"/>
        <v>-0.10019390213412693</v>
      </c>
      <c r="BL92" s="18">
        <f t="shared" si="238"/>
        <v>2.3373906749912354</v>
      </c>
      <c r="BM92" s="18">
        <f t="shared" si="239"/>
        <v>2.2650362258321399</v>
      </c>
      <c r="BO92" t="str">
        <f t="shared" si="260"/>
        <v>35 Business and public service associate professionals</v>
      </c>
      <c r="BP92" s="18">
        <f t="shared" si="240"/>
        <v>0.41100503703788149</v>
      </c>
      <c r="BQ92" s="18">
        <f t="shared" si="240"/>
        <v>-7.4268550309853021</v>
      </c>
      <c r="BR92" s="18">
        <f t="shared" si="240"/>
        <v>-5.9777463421917254E-2</v>
      </c>
      <c r="BS92" s="18">
        <f t="shared" si="240"/>
        <v>-1.4134746846618973</v>
      </c>
      <c r="BT92" s="18">
        <f t="shared" si="241"/>
        <v>-1.3811040409155484</v>
      </c>
      <c r="BV92" s="18">
        <f t="shared" si="242"/>
        <v>-0.96429196484342228</v>
      </c>
      <c r="BW92" s="18">
        <f t="shared" si="243"/>
        <v>2.2483871853257176</v>
      </c>
      <c r="BX92" s="18">
        <f t="shared" si="244"/>
        <v>1.5558975911458717</v>
      </c>
      <c r="BZ92" t="str">
        <f t="shared" si="261"/>
        <v>35 Business and public service associate professionals</v>
      </c>
      <c r="CA92" s="18">
        <f t="shared" si="245"/>
        <v>-0.70239047694014012</v>
      </c>
      <c r="CB92" s="18">
        <f t="shared" si="245"/>
        <v>-1.7457313622049164</v>
      </c>
      <c r="CC92" s="18">
        <f t="shared" si="245"/>
        <v>-3.8466795653173458</v>
      </c>
      <c r="CD92" s="18">
        <f t="shared" si="245"/>
        <v>-4.7635243713471382</v>
      </c>
      <c r="CE92" s="18">
        <f t="shared" si="246"/>
        <v>-4.2915295434794114</v>
      </c>
      <c r="CG92" s="18">
        <f t="shared" si="247"/>
        <v>-4.458884945995778</v>
      </c>
      <c r="CH92" s="18">
        <f t="shared" si="248"/>
        <v>1.6103110014075384</v>
      </c>
      <c r="CI92" s="18">
        <f t="shared" si="249"/>
        <v>-1.6827129603275037</v>
      </c>
      <c r="CK92" t="str">
        <f t="shared" si="262"/>
        <v>35 Business and public service associate professionals</v>
      </c>
      <c r="CL92" s="18">
        <f t="shared" si="250"/>
        <v>-1.5167859433174891</v>
      </c>
      <c r="CM92" s="18">
        <f t="shared" si="250"/>
        <v>13.981052521482962</v>
      </c>
      <c r="CN92" s="18">
        <f t="shared" si="250"/>
        <v>-8.6480181597360595</v>
      </c>
      <c r="CO92" s="18">
        <f t="shared" si="250"/>
        <v>-1.4015641877278773</v>
      </c>
      <c r="CP92" s="18">
        <f t="shared" si="251"/>
        <v>-2.8494700537695761</v>
      </c>
      <c r="CR92" s="18">
        <f t="shared" si="252"/>
        <v>-3.8787651696468917</v>
      </c>
      <c r="CS92" s="18">
        <f t="shared" si="253"/>
        <v>1.3090476216723657</v>
      </c>
      <c r="CT92" s="18">
        <f t="shared" si="254"/>
        <v>-1.7455856072546405</v>
      </c>
    </row>
    <row r="93" spans="1:98" x14ac:dyDescent="0.2">
      <c r="A93" t="str">
        <f t="shared" si="209"/>
        <v>41 Administrative occupations</v>
      </c>
      <c r="B93" s="18">
        <f t="shared" si="210"/>
        <v>6.8134955833222488</v>
      </c>
      <c r="C93" s="18">
        <f t="shared" si="210"/>
        <v>5.6073761976112468</v>
      </c>
      <c r="D93" s="18">
        <f t="shared" si="210"/>
        <v>6.8931114088444767</v>
      </c>
      <c r="E93" s="18">
        <f t="shared" si="210"/>
        <v>5.3570072820187775</v>
      </c>
      <c r="F93" s="18">
        <f t="shared" si="211"/>
        <v>5.8503550161815854</v>
      </c>
      <c r="H93" s="18">
        <f t="shared" si="212"/>
        <v>5.8665734668380765</v>
      </c>
      <c r="I93" s="18">
        <f t="shared" si="213"/>
        <v>4.101448755623105</v>
      </c>
      <c r="J93" s="18">
        <f t="shared" si="214"/>
        <v>8.015898109256959</v>
      </c>
      <c r="L93" t="str">
        <f t="shared" si="255"/>
        <v>41 Administrative occupations</v>
      </c>
      <c r="M93" s="18">
        <f t="shared" si="215"/>
        <v>7.7132472652155393</v>
      </c>
      <c r="N93" s="18">
        <f t="shared" si="215"/>
        <v>8.4578836792520882</v>
      </c>
      <c r="O93" s="18">
        <f t="shared" si="215"/>
        <v>6.3635847628894071</v>
      </c>
      <c r="P93" s="18">
        <f t="shared" si="215"/>
        <v>4.0510397230716144</v>
      </c>
      <c r="Q93" s="18">
        <f t="shared" si="216"/>
        <v>5.0402235475139001</v>
      </c>
      <c r="S93" s="18">
        <f t="shared" si="217"/>
        <v>4.8162468257314739</v>
      </c>
      <c r="T93" s="18">
        <f t="shared" si="218"/>
        <v>3.9314451073601431</v>
      </c>
      <c r="U93" s="18">
        <f t="shared" si="219"/>
        <v>7.1261715425969374</v>
      </c>
      <c r="W93" t="str">
        <f t="shared" si="256"/>
        <v>41 Administrative occupations</v>
      </c>
      <c r="X93" s="18">
        <f t="shared" si="220"/>
        <v>-1.9217206718042057</v>
      </c>
      <c r="Y93" s="18">
        <f t="shared" si="220"/>
        <v>20.028536904411709</v>
      </c>
      <c r="Z93" s="18">
        <f t="shared" si="220"/>
        <v>3.0245115627307806</v>
      </c>
      <c r="AA93" s="18">
        <f t="shared" si="220"/>
        <v>1.9167914004902364</v>
      </c>
      <c r="AB93" s="18">
        <f t="shared" si="221"/>
        <v>3.3124825131432667</v>
      </c>
      <c r="AD93" s="18">
        <f t="shared" si="222"/>
        <v>2.2847017336472764</v>
      </c>
      <c r="AE93" s="18">
        <f t="shared" si="223"/>
        <v>3.5887399176927737</v>
      </c>
      <c r="AF93" s="18">
        <f t="shared" si="224"/>
        <v>5.0718068240886094</v>
      </c>
      <c r="AH93" t="str">
        <f t="shared" si="257"/>
        <v>41 Administrative occupations</v>
      </c>
      <c r="AI93" s="18">
        <f t="shared" si="225"/>
        <v>-0.76226298174902896</v>
      </c>
      <c r="AJ93" s="18">
        <f t="shared" si="225"/>
        <v>22.408804644868518</v>
      </c>
      <c r="AK93" s="18">
        <f t="shared" si="225"/>
        <v>2.3702911258534298</v>
      </c>
      <c r="AL93" s="18">
        <f t="shared" si="225"/>
        <v>1.9695019699090599</v>
      </c>
      <c r="AM93" s="18">
        <f t="shared" si="226"/>
        <v>3.2670053726004733</v>
      </c>
      <c r="AO93" s="18">
        <f t="shared" si="227"/>
        <v>2.1029237037568427</v>
      </c>
      <c r="AP93" s="18">
        <f t="shared" si="228"/>
        <v>3.6730651642384204</v>
      </c>
      <c r="AQ93" s="18">
        <f t="shared" si="229"/>
        <v>5.017894177529425</v>
      </c>
      <c r="AS93" t="str">
        <f t="shared" si="258"/>
        <v>41 Administrative occupations</v>
      </c>
      <c r="AT93" s="18">
        <f t="shared" si="230"/>
        <v>-2.413569972251095</v>
      </c>
      <c r="AU93" s="18">
        <f t="shared" si="230"/>
        <v>21.487121982551937</v>
      </c>
      <c r="AV93" s="18">
        <f t="shared" si="230"/>
        <v>1.3528332435821522</v>
      </c>
      <c r="AW93" s="18">
        <f t="shared" si="230"/>
        <v>1.5737799428266142</v>
      </c>
      <c r="AX93" s="18">
        <f t="shared" si="231"/>
        <v>2.6467884631348637</v>
      </c>
      <c r="AZ93" s="18">
        <f t="shared" si="232"/>
        <v>1.5000775772642028</v>
      </c>
      <c r="BA93" s="18">
        <f t="shared" si="233"/>
        <v>3.3001866888936915</v>
      </c>
      <c r="BB93" s="18">
        <f t="shared" si="234"/>
        <v>4.2898897209764808</v>
      </c>
      <c r="BD93" t="str">
        <f t="shared" si="259"/>
        <v>41 Administrative occupations</v>
      </c>
      <c r="BE93" s="18">
        <f t="shared" si="235"/>
        <v>-8.4000681029205992E-2</v>
      </c>
      <c r="BF93" s="18">
        <f t="shared" si="235"/>
        <v>1.495495658503021</v>
      </c>
      <c r="BG93" s="18">
        <f t="shared" si="235"/>
        <v>0.7994825096142355</v>
      </c>
      <c r="BH93" s="18">
        <f t="shared" si="235"/>
        <v>-0.78118871025546488</v>
      </c>
      <c r="BI93" s="18">
        <f t="shared" si="236"/>
        <v>-0.14842838971678152</v>
      </c>
      <c r="BK93" s="18">
        <f t="shared" si="237"/>
        <v>-0.25707179217376863</v>
      </c>
      <c r="BL93" s="18">
        <f t="shared" si="238"/>
        <v>2.5852339334697216</v>
      </c>
      <c r="BM93" s="18">
        <f t="shared" si="239"/>
        <v>2.4064374529760846</v>
      </c>
      <c r="BO93" t="str">
        <f t="shared" si="260"/>
        <v>41 Administrative occupations</v>
      </c>
      <c r="BP93" s="18">
        <f t="shared" si="240"/>
        <v>-1.1968256270497468</v>
      </c>
      <c r="BQ93" s="18">
        <f t="shared" si="240"/>
        <v>-8.3133037766888744</v>
      </c>
      <c r="BR93" s="18">
        <f t="shared" si="240"/>
        <v>0.71133184060794274</v>
      </c>
      <c r="BS93" s="18">
        <f t="shared" si="240"/>
        <v>-2.7383943109122177</v>
      </c>
      <c r="BT93" s="18">
        <f t="shared" si="241"/>
        <v>-2.0353202331071518</v>
      </c>
      <c r="BV93" s="18">
        <f t="shared" si="242"/>
        <v>-1.6018190686570177</v>
      </c>
      <c r="BW93" s="18">
        <f t="shared" si="243"/>
        <v>2.4291526289203391</v>
      </c>
      <c r="BX93" s="18">
        <f t="shared" si="244"/>
        <v>1.3247449377952636</v>
      </c>
      <c r="BZ93" t="str">
        <f t="shared" si="261"/>
        <v>41 Administrative occupations</v>
      </c>
      <c r="CA93" s="18">
        <f t="shared" si="245"/>
        <v>-4.7350474597990466</v>
      </c>
      <c r="CB93" s="18">
        <f t="shared" si="245"/>
        <v>-9.566033240752903</v>
      </c>
      <c r="CC93" s="18">
        <f t="shared" si="245"/>
        <v>-5.4837833756842258</v>
      </c>
      <c r="CD93" s="18">
        <f t="shared" si="245"/>
        <v>-9.7767739789456964</v>
      </c>
      <c r="CE93" s="18">
        <f t="shared" si="246"/>
        <v>-8.4432387550967611</v>
      </c>
      <c r="CG93" s="18">
        <f t="shared" si="247"/>
        <v>-8.367892040997905</v>
      </c>
      <c r="CH93" s="18">
        <f t="shared" si="248"/>
        <v>1.4119569655930198</v>
      </c>
      <c r="CI93" s="18">
        <f t="shared" si="249"/>
        <v>-4.4693965986191797</v>
      </c>
      <c r="CK93" t="str">
        <f t="shared" si="262"/>
        <v>41 Administrative occupations</v>
      </c>
      <c r="CL93" s="18">
        <f t="shared" si="250"/>
        <v>-6.2857384974128401</v>
      </c>
      <c r="CM93" s="18">
        <f t="shared" si="250"/>
        <v>12.656022755476858</v>
      </c>
      <c r="CN93" s="18">
        <f t="shared" si="250"/>
        <v>-7.0053873433822522</v>
      </c>
      <c r="CO93" s="18">
        <f t="shared" si="250"/>
        <v>-3.4639629655182302</v>
      </c>
      <c r="CP93" s="18">
        <f t="shared" si="251"/>
        <v>-3.6595597261274815</v>
      </c>
      <c r="CR93" s="18">
        <f t="shared" si="252"/>
        <v>-4.6591745893575069</v>
      </c>
      <c r="CS93" s="18">
        <f t="shared" si="253"/>
        <v>1.3250368141848767</v>
      </c>
      <c r="CT93" s="18">
        <f t="shared" si="254"/>
        <v>-2.2835916655487676</v>
      </c>
    </row>
    <row r="94" spans="1:98" x14ac:dyDescent="0.2">
      <c r="A94" t="str">
        <f t="shared" si="209"/>
        <v>42 Secretarial and related occupations</v>
      </c>
      <c r="B94" s="18">
        <f t="shared" si="210"/>
        <v>4.5689467650472437</v>
      </c>
      <c r="C94" s="18">
        <f t="shared" si="210"/>
        <v>17.911102222842757</v>
      </c>
      <c r="D94" s="18">
        <f t="shared" si="210"/>
        <v>8.4427323161707424</v>
      </c>
      <c r="E94" s="18">
        <f t="shared" si="210"/>
        <v>5.0127673441904497</v>
      </c>
      <c r="F94" s="18">
        <f t="shared" si="211"/>
        <v>6.8436274618532078</v>
      </c>
      <c r="H94" s="18">
        <f t="shared" si="212"/>
        <v>6.1438622120796316</v>
      </c>
      <c r="I94" s="18">
        <f t="shared" si="213"/>
        <v>4.8386159551616847</v>
      </c>
      <c r="J94" s="18">
        <f t="shared" si="214"/>
        <v>8.6633307016957151</v>
      </c>
      <c r="L94" t="str">
        <f t="shared" si="255"/>
        <v>42 Secretarial and related occupations</v>
      </c>
      <c r="M94" s="18">
        <f t="shared" si="215"/>
        <v>6.0036979844359406</v>
      </c>
      <c r="N94" s="18">
        <f t="shared" si="215"/>
        <v>14.701614387899408</v>
      </c>
      <c r="O94" s="18">
        <f t="shared" si="215"/>
        <v>5.1027423347639544</v>
      </c>
      <c r="P94" s="18">
        <f t="shared" si="215"/>
        <v>-1.2244820848873683</v>
      </c>
      <c r="Q94" s="18">
        <f t="shared" si="216"/>
        <v>1.6560680839227793</v>
      </c>
      <c r="S94" s="18">
        <f t="shared" si="217"/>
        <v>0.84109655826345442</v>
      </c>
      <c r="T94" s="18">
        <f t="shared" si="218"/>
        <v>3.4108990642740755</v>
      </c>
      <c r="U94" s="18">
        <f t="shared" si="219"/>
        <v>3.9488969477575964</v>
      </c>
      <c r="W94" t="str">
        <f t="shared" si="256"/>
        <v>42 Secretarial and related occupations</v>
      </c>
      <c r="X94" s="18">
        <f t="shared" si="220"/>
        <v>-2.6756106759638354</v>
      </c>
      <c r="Y94" s="18">
        <f t="shared" si="220"/>
        <v>21.287706390151271</v>
      </c>
      <c r="Z94" s="18">
        <f t="shared" si="220"/>
        <v>4.1563501424355609</v>
      </c>
      <c r="AA94" s="18">
        <f t="shared" si="220"/>
        <v>2.6455719978132564</v>
      </c>
      <c r="AB94" s="18">
        <f t="shared" si="221"/>
        <v>4.1964646462002708</v>
      </c>
      <c r="AD94" s="18">
        <f t="shared" si="222"/>
        <v>3.1467140268585991</v>
      </c>
      <c r="AE94" s="18">
        <f t="shared" si="223"/>
        <v>4.1573678600797415</v>
      </c>
      <c r="AF94" s="18">
        <f t="shared" si="224"/>
        <v>6.1091561135072636</v>
      </c>
      <c r="AH94" t="str">
        <f t="shared" si="257"/>
        <v>42 Secretarial and related occupations</v>
      </c>
      <c r="AI94" s="18">
        <f t="shared" si="225"/>
        <v>-3.1391568148342985</v>
      </c>
      <c r="AJ94" s="18">
        <f t="shared" si="225"/>
        <v>25.210617450069407</v>
      </c>
      <c r="AK94" s="18">
        <f t="shared" si="225"/>
        <v>0.80143919925279583</v>
      </c>
      <c r="AL94" s="18">
        <f t="shared" si="225"/>
        <v>-0.45020081600393169</v>
      </c>
      <c r="AM94" s="18">
        <f t="shared" si="226"/>
        <v>1.3820734291951853</v>
      </c>
      <c r="AO94" s="18">
        <f t="shared" si="227"/>
        <v>-3.472390710350659E-2</v>
      </c>
      <c r="AP94" s="18">
        <f t="shared" si="228"/>
        <v>3.3068138066963293</v>
      </c>
      <c r="AQ94" s="18">
        <f t="shared" si="229"/>
        <v>3.2848141957418475</v>
      </c>
      <c r="AS94" t="str">
        <f t="shared" si="258"/>
        <v>42 Secretarial and related occupations</v>
      </c>
      <c r="AT94" s="18">
        <f t="shared" si="230"/>
        <v>-4.7687523230657058</v>
      </c>
      <c r="AU94" s="18">
        <f t="shared" si="230"/>
        <v>24.8100861346934</v>
      </c>
      <c r="AV94" s="18">
        <f t="shared" si="230"/>
        <v>0.54038996585192844</v>
      </c>
      <c r="AW94" s="18">
        <f t="shared" si="230"/>
        <v>-0.14133778198753832</v>
      </c>
      <c r="AX94" s="18">
        <f t="shared" si="231"/>
        <v>1.4759490264522279</v>
      </c>
      <c r="AZ94" s="18">
        <f t="shared" si="232"/>
        <v>8.5389630250931603E-2</v>
      </c>
      <c r="BA94" s="18">
        <f t="shared" si="233"/>
        <v>3.1122380110930825</v>
      </c>
      <c r="BB94" s="18">
        <f t="shared" si="234"/>
        <v>3.1679586821008465</v>
      </c>
      <c r="BD94" t="str">
        <f t="shared" si="259"/>
        <v>42 Secretarial and related occupations</v>
      </c>
      <c r="BE94" s="18">
        <f t="shared" si="235"/>
        <v>-1.5720522703775663</v>
      </c>
      <c r="BF94" s="18">
        <f t="shared" si="235"/>
        <v>-5.8332465972977925</v>
      </c>
      <c r="BG94" s="18">
        <f t="shared" si="235"/>
        <v>-0.44482344604080959</v>
      </c>
      <c r="BH94" s="18">
        <f t="shared" si="235"/>
        <v>-11.186582143965296</v>
      </c>
      <c r="BI94" s="18">
        <f t="shared" si="236"/>
        <v>-7.6232525726445566</v>
      </c>
      <c r="BK94" s="18">
        <f t="shared" si="237"/>
        <v>-7.7413692685280306</v>
      </c>
      <c r="BL94" s="18">
        <f t="shared" si="238"/>
        <v>2.0906840735181564</v>
      </c>
      <c r="BM94" s="18">
        <f t="shared" si="239"/>
        <v>-2.7071831677684344</v>
      </c>
      <c r="BO94" t="str">
        <f t="shared" si="260"/>
        <v>42 Secretarial and related occupations</v>
      </c>
      <c r="BP94" s="18">
        <f t="shared" si="240"/>
        <v>-4.632284449880153</v>
      </c>
      <c r="BQ94" s="18">
        <f t="shared" si="240"/>
        <v>-16.191809602203055</v>
      </c>
      <c r="BR94" s="18">
        <f t="shared" si="240"/>
        <v>-5.2747159664855765</v>
      </c>
      <c r="BS94" s="18">
        <f t="shared" si="240"/>
        <v>-12.320399379138591</v>
      </c>
      <c r="BT94" s="18">
        <f t="shared" si="241"/>
        <v>-10.429993732002252</v>
      </c>
      <c r="BV94" s="18">
        <f t="shared" si="242"/>
        <v>-10.032079855260189</v>
      </c>
      <c r="BW94" s="18">
        <f t="shared" si="243"/>
        <v>1.6514467156600432</v>
      </c>
      <c r="BX94" s="18">
        <f t="shared" si="244"/>
        <v>-4.7318238957488212</v>
      </c>
      <c r="BZ94" t="str">
        <f t="shared" si="261"/>
        <v>42 Secretarial and related occupations</v>
      </c>
      <c r="CA94" s="18">
        <f t="shared" si="245"/>
        <v>-2.9213991915330584</v>
      </c>
      <c r="CB94" s="18">
        <f t="shared" si="245"/>
        <v>-17.208739880664936</v>
      </c>
      <c r="CC94" s="18">
        <f t="shared" si="245"/>
        <v>-5.7159329592264552</v>
      </c>
      <c r="CD94" s="18">
        <f t="shared" si="245"/>
        <v>-14.381443915130522</v>
      </c>
      <c r="CE94" s="18">
        <f t="shared" si="246"/>
        <v>-11.947652438660617</v>
      </c>
      <c r="CG94" s="18">
        <f t="shared" si="247"/>
        <v>-11.585254275076817</v>
      </c>
      <c r="CH94" s="18">
        <f t="shared" si="248"/>
        <v>1.4558097048382956</v>
      </c>
      <c r="CI94" s="18">
        <f t="shared" si="249"/>
        <v>-5.9288096934015266</v>
      </c>
      <c r="CK94" t="str">
        <f t="shared" si="262"/>
        <v>42 Secretarial and related occupations</v>
      </c>
      <c r="CL94" s="18">
        <f t="shared" si="250"/>
        <v>-4.2302083496987164</v>
      </c>
      <c r="CM94" s="18">
        <f t="shared" si="250"/>
        <v>15.06129231920259</v>
      </c>
      <c r="CN94" s="18">
        <f t="shared" si="250"/>
        <v>-4.4698601838723873</v>
      </c>
      <c r="CO94" s="18">
        <f t="shared" si="250"/>
        <v>-2.4182620802469246</v>
      </c>
      <c r="CP94" s="18">
        <f t="shared" si="251"/>
        <v>-2.0606313660887388</v>
      </c>
      <c r="CR94" s="18">
        <f t="shared" si="252"/>
        <v>-3.1069775164381475</v>
      </c>
      <c r="CS94" s="18">
        <f t="shared" si="253"/>
        <v>1.8500686417407985</v>
      </c>
      <c r="CT94" s="18">
        <f t="shared" si="254"/>
        <v>-0.41622495352529043</v>
      </c>
    </row>
    <row r="95" spans="1:98" x14ac:dyDescent="0.2">
      <c r="A95" t="str">
        <f t="shared" si="209"/>
        <v>51 Skilled agricultural and related trades</v>
      </c>
      <c r="B95" s="18">
        <f t="shared" si="210"/>
        <v>11.783170364167894</v>
      </c>
      <c r="C95" s="18">
        <f t="shared" si="210"/>
        <v>-16.0359792725029</v>
      </c>
      <c r="D95" s="18">
        <f t="shared" si="210"/>
        <v>3.7491321058482852</v>
      </c>
      <c r="E95" s="18">
        <f t="shared" si="210"/>
        <v>4.4844254456134269</v>
      </c>
      <c r="F95" s="18">
        <f t="shared" si="211"/>
        <v>2.8390837523908141</v>
      </c>
      <c r="H95" s="18">
        <f t="shared" si="212"/>
        <v>4.2387504610753357</v>
      </c>
      <c r="I95" s="18">
        <f t="shared" si="213"/>
        <v>4.2811953471407982</v>
      </c>
      <c r="J95" s="18">
        <f t="shared" si="214"/>
        <v>6.9489416219420397</v>
      </c>
      <c r="L95" t="str">
        <f t="shared" si="255"/>
        <v>51 Skilled agricultural and related trades</v>
      </c>
      <c r="M95" s="18">
        <f t="shared" si="215"/>
        <v>-0.40615771981429294</v>
      </c>
      <c r="N95" s="18">
        <f t="shared" si="215"/>
        <v>-16.264903782926222</v>
      </c>
      <c r="O95" s="18">
        <f t="shared" si="215"/>
        <v>3.2625789825561524</v>
      </c>
      <c r="P95" s="18">
        <f t="shared" si="215"/>
        <v>3.7403134827832085</v>
      </c>
      <c r="Q95" s="18">
        <f t="shared" si="216"/>
        <v>2.21299642527788</v>
      </c>
      <c r="S95" s="18">
        <f t="shared" si="217"/>
        <v>3.580823575940939</v>
      </c>
      <c r="T95" s="18">
        <f t="shared" si="218"/>
        <v>3.4402081182499877</v>
      </c>
      <c r="U95" s="18">
        <f t="shared" si="219"/>
        <v>5.8793636609126176</v>
      </c>
      <c r="W95" t="str">
        <f t="shared" si="256"/>
        <v>51 Skilled agricultural and related trades</v>
      </c>
      <c r="X95" s="18">
        <f t="shared" si="220"/>
        <v>-3.1890189877804231</v>
      </c>
      <c r="Y95" s="18">
        <f t="shared" si="220"/>
        <v>-3.8521742009139381</v>
      </c>
      <c r="Z95" s="18">
        <f t="shared" si="220"/>
        <v>2.5673266890752444</v>
      </c>
      <c r="AA95" s="18">
        <f t="shared" si="220"/>
        <v>3.0393587093279884</v>
      </c>
      <c r="AB95" s="18">
        <f t="shared" si="221"/>
        <v>2.4474156930334834</v>
      </c>
      <c r="AD95" s="18">
        <f t="shared" si="222"/>
        <v>2.8817738204721666</v>
      </c>
      <c r="AE95" s="18">
        <f t="shared" si="223"/>
        <v>4.1579170297207702</v>
      </c>
      <c r="AF95" s="18">
        <f t="shared" si="224"/>
        <v>5.9324731664798902</v>
      </c>
      <c r="AH95" t="str">
        <f t="shared" si="257"/>
        <v>51 Skilled agricultural and related trades</v>
      </c>
      <c r="AI95" s="18">
        <f t="shared" si="225"/>
        <v>-1.793183901182771</v>
      </c>
      <c r="AJ95" s="18">
        <f t="shared" si="225"/>
        <v>-8.8839481747901683</v>
      </c>
      <c r="AK95" s="18">
        <f t="shared" si="225"/>
        <v>2.8842211694811937</v>
      </c>
      <c r="AL95" s="18">
        <f t="shared" si="225"/>
        <v>2.6911771612843749</v>
      </c>
      <c r="AM95" s="18">
        <f t="shared" si="226"/>
        <v>1.9863104060586556</v>
      </c>
      <c r="AO95" s="18">
        <f t="shared" si="227"/>
        <v>2.7554848845434465</v>
      </c>
      <c r="AP95" s="18">
        <f t="shared" si="228"/>
        <v>4.2787194550658825</v>
      </c>
      <c r="AQ95" s="18">
        <f t="shared" si="229"/>
        <v>5.9454285455682987</v>
      </c>
      <c r="AS95" t="str">
        <f t="shared" si="258"/>
        <v>51 Skilled agricultural and related trades</v>
      </c>
      <c r="AT95" s="18">
        <f t="shared" si="230"/>
        <v>-3.7757210079294223</v>
      </c>
      <c r="AU95" s="18">
        <f t="shared" si="230"/>
        <v>-15.222809888877309</v>
      </c>
      <c r="AV95" s="18">
        <f t="shared" si="230"/>
        <v>2.4187022070830455</v>
      </c>
      <c r="AW95" s="18">
        <f t="shared" si="230"/>
        <v>3.3308036855235867</v>
      </c>
      <c r="AX95" s="18">
        <f t="shared" si="231"/>
        <v>1.7781586723299325</v>
      </c>
      <c r="AZ95" s="18">
        <f t="shared" si="232"/>
        <v>3.025870877196013</v>
      </c>
      <c r="BA95" s="18">
        <f t="shared" si="233"/>
        <v>3.9315131288724547</v>
      </c>
      <c r="BB95" s="18">
        <f t="shared" si="234"/>
        <v>5.8526901669230025</v>
      </c>
      <c r="BD95" t="str">
        <f t="shared" si="259"/>
        <v>51 Skilled agricultural and related trades</v>
      </c>
      <c r="BE95" s="18">
        <f t="shared" si="235"/>
        <v>-0.48084036072728598</v>
      </c>
      <c r="BF95" s="18">
        <f t="shared" si="235"/>
        <v>-24.150516358678033</v>
      </c>
      <c r="BG95" s="18">
        <f t="shared" si="235"/>
        <v>0.39153191919552022</v>
      </c>
      <c r="BH95" s="18">
        <f t="shared" si="235"/>
        <v>0.40451081838666081</v>
      </c>
      <c r="BI95" s="18">
        <f t="shared" si="236"/>
        <v>-1.3440818881642391</v>
      </c>
      <c r="BK95" s="18">
        <f t="shared" si="237"/>
        <v>0.40018433222828165</v>
      </c>
      <c r="BL95" s="18">
        <f t="shared" si="238"/>
        <v>2.9724539204374567</v>
      </c>
      <c r="BM95" s="18">
        <f t="shared" si="239"/>
        <v>3.2406402409693946</v>
      </c>
      <c r="BO95" t="str">
        <f t="shared" si="260"/>
        <v>51 Skilled agricultural and related trades</v>
      </c>
      <c r="BP95" s="18">
        <f t="shared" si="240"/>
        <v>-2.7178169879704672E-2</v>
      </c>
      <c r="BQ95" s="18">
        <f t="shared" si="240"/>
        <v>-27.805090559286604</v>
      </c>
      <c r="BR95" s="18">
        <f t="shared" si="240"/>
        <v>0.91487229546300952</v>
      </c>
      <c r="BS95" s="18">
        <f t="shared" si="240"/>
        <v>-0.7619918462335562</v>
      </c>
      <c r="BT95" s="18">
        <f t="shared" si="241"/>
        <v>-2.2050503531229837</v>
      </c>
      <c r="BV95" s="18">
        <f t="shared" si="242"/>
        <v>-0.2061562002258599</v>
      </c>
      <c r="BW95" s="18">
        <f t="shared" si="243"/>
        <v>3.0993320605159802</v>
      </c>
      <c r="BX95" s="18">
        <f t="shared" si="244"/>
        <v>2.9655808844296194</v>
      </c>
      <c r="BZ95" t="str">
        <f t="shared" si="261"/>
        <v>51 Skilled agricultural and related trades</v>
      </c>
      <c r="CA95" s="18">
        <f t="shared" si="245"/>
        <v>-4.1816581223581784</v>
      </c>
      <c r="CB95" s="18">
        <f t="shared" si="245"/>
        <v>-7.0519767870245715</v>
      </c>
      <c r="CC95" s="18">
        <f t="shared" si="245"/>
        <v>-1.2663430830633149</v>
      </c>
      <c r="CD95" s="18">
        <f t="shared" si="245"/>
        <v>0.39800219104173529</v>
      </c>
      <c r="CE95" s="18">
        <f t="shared" si="246"/>
        <v>-0.60522354198409012</v>
      </c>
      <c r="CG95" s="18">
        <f t="shared" si="247"/>
        <v>-0.15987374311845493</v>
      </c>
      <c r="CH95" s="18">
        <f t="shared" si="248"/>
        <v>2.4894630529248785</v>
      </c>
      <c r="CI95" s="18">
        <f t="shared" si="249"/>
        <v>2.3765457187064465</v>
      </c>
      <c r="CK95" t="str">
        <f t="shared" si="262"/>
        <v>51 Skilled agricultural and related trades</v>
      </c>
      <c r="CL95" s="18">
        <f t="shared" si="250"/>
        <v>-5.351702171141115</v>
      </c>
      <c r="CM95" s="18">
        <f t="shared" si="250"/>
        <v>-21.657817257739332</v>
      </c>
      <c r="CN95" s="18">
        <f t="shared" si="250"/>
        <v>-6.7590972323430591</v>
      </c>
      <c r="CO95" s="18">
        <f t="shared" si="250"/>
        <v>-7.3997184219964929</v>
      </c>
      <c r="CP95" s="18">
        <f t="shared" si="251"/>
        <v>-8.1647435560328496</v>
      </c>
      <c r="CR95" s="18">
        <f t="shared" si="252"/>
        <v>-7.1866685752247195</v>
      </c>
      <c r="CS95" s="18">
        <f t="shared" si="253"/>
        <v>1.367339998674022</v>
      </c>
      <c r="CT95" s="18">
        <f t="shared" si="254"/>
        <v>-3.8764142923963241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1.9294518606187472</v>
      </c>
      <c r="C96" s="18">
        <f t="shared" si="210"/>
        <v>-28.849424221022822</v>
      </c>
      <c r="D96" s="18">
        <f t="shared" si="210"/>
        <v>4.9550459876595898</v>
      </c>
      <c r="E96" s="18">
        <f t="shared" si="210"/>
        <v>3.8192482960828666</v>
      </c>
      <c r="F96" s="18">
        <f t="shared" si="211"/>
        <v>1.7415535244492242</v>
      </c>
      <c r="H96" s="18">
        <f t="shared" si="212"/>
        <v>4.1964752136823824</v>
      </c>
      <c r="I96" s="18">
        <f t="shared" si="213"/>
        <v>3.116417186772158</v>
      </c>
      <c r="J96" s="18">
        <f t="shared" si="214"/>
        <v>6.1190458721655627</v>
      </c>
      <c r="L96" t="str">
        <f t="shared" si="255"/>
        <v>52 Skilled metal, electrical and electronic trades</v>
      </c>
      <c r="M96" s="18">
        <f t="shared" si="215"/>
        <v>7.764753875319208</v>
      </c>
      <c r="N96" s="18">
        <f t="shared" si="215"/>
        <v>-28.387106454346544</v>
      </c>
      <c r="O96" s="18">
        <f t="shared" si="215"/>
        <v>10.228027937944194</v>
      </c>
      <c r="P96" s="18">
        <f t="shared" si="215"/>
        <v>4.8961176785259353</v>
      </c>
      <c r="Q96" s="18">
        <f t="shared" si="216"/>
        <v>4.0226341995221793</v>
      </c>
      <c r="S96" s="18">
        <f t="shared" si="217"/>
        <v>6.644130024429562</v>
      </c>
      <c r="T96" s="18">
        <f t="shared" si="218"/>
        <v>4.1555823489803911</v>
      </c>
      <c r="U96" s="18">
        <f t="shared" si="219"/>
        <v>8.6403908695942491</v>
      </c>
      <c r="W96" t="str">
        <f t="shared" si="256"/>
        <v>52 Skilled metal, electrical and electronic trades</v>
      </c>
      <c r="X96" s="18">
        <f t="shared" si="220"/>
        <v>-0.55134335923016087</v>
      </c>
      <c r="Y96" s="18">
        <f t="shared" si="220"/>
        <v>-19.645577575114881</v>
      </c>
      <c r="Z96" s="18">
        <f t="shared" si="220"/>
        <v>3.8418162672936518</v>
      </c>
      <c r="AA96" s="18">
        <f t="shared" si="220"/>
        <v>1.9968141445768417</v>
      </c>
      <c r="AB96" s="18">
        <f t="shared" si="221"/>
        <v>1.0522707256785502</v>
      </c>
      <c r="AD96" s="18">
        <f t="shared" si="222"/>
        <v>2.6081434611579191</v>
      </c>
      <c r="AE96" s="18">
        <f t="shared" si="223"/>
        <v>3.2353445970839001</v>
      </c>
      <c r="AF96" s="18">
        <f t="shared" si="224"/>
        <v>5.0157670383635944</v>
      </c>
      <c r="AH96" t="str">
        <f t="shared" si="257"/>
        <v>52 Skilled metal, electrical and electronic trades</v>
      </c>
      <c r="AI96" s="18">
        <f t="shared" si="225"/>
        <v>-3.2268927108921264</v>
      </c>
      <c r="AJ96" s="18">
        <f t="shared" si="225"/>
        <v>-15.813024288383614</v>
      </c>
      <c r="AK96" s="18">
        <f t="shared" si="225"/>
        <v>2.4748037742187146</v>
      </c>
      <c r="AL96" s="18">
        <f t="shared" si="225"/>
        <v>2.0937345185184641</v>
      </c>
      <c r="AM96" s="18">
        <f t="shared" si="226"/>
        <v>0.98807188665916978</v>
      </c>
      <c r="AO96" s="18">
        <f t="shared" si="227"/>
        <v>2.2205998909454294</v>
      </c>
      <c r="AP96" s="18">
        <f t="shared" si="228"/>
        <v>2.8145481204822964</v>
      </c>
      <c r="AQ96" s="18">
        <f t="shared" si="229"/>
        <v>4.3960778646516374</v>
      </c>
      <c r="AS96" t="str">
        <f t="shared" si="258"/>
        <v>52 Skilled metal, electrical and electronic trades</v>
      </c>
      <c r="AT96" s="18">
        <f t="shared" si="230"/>
        <v>-2.0127153450577251</v>
      </c>
      <c r="AU96" s="18">
        <f t="shared" si="230"/>
        <v>-11.689015310063711</v>
      </c>
      <c r="AV96" s="18">
        <f t="shared" si="230"/>
        <v>0.85082795448034876</v>
      </c>
      <c r="AW96" s="18">
        <f t="shared" si="230"/>
        <v>0.98084090952754721</v>
      </c>
      <c r="AX96" s="18">
        <f t="shared" si="231"/>
        <v>9.7935084175460041E-2</v>
      </c>
      <c r="AZ96" s="18">
        <f t="shared" si="232"/>
        <v>0.93748464543716992</v>
      </c>
      <c r="BA96" s="18">
        <f t="shared" si="233"/>
        <v>2.5611792696753621</v>
      </c>
      <c r="BB96" s="18">
        <f t="shared" si="234"/>
        <v>3.2324788002818572</v>
      </c>
      <c r="BD96" t="str">
        <f t="shared" si="259"/>
        <v>52 Skilled metal, electrical and electronic trades</v>
      </c>
      <c r="BE96" s="18">
        <f t="shared" si="235"/>
        <v>2.2441718353064299</v>
      </c>
      <c r="BF96" s="18">
        <f t="shared" si="235"/>
        <v>-15.525496002551808</v>
      </c>
      <c r="BG96" s="18">
        <f t="shared" si="235"/>
        <v>0.29491018489480325</v>
      </c>
      <c r="BH96" s="18">
        <f t="shared" si="235"/>
        <v>-0.40001370746887144</v>
      </c>
      <c r="BI96" s="18">
        <f t="shared" si="236"/>
        <v>-1.2056617358995214</v>
      </c>
      <c r="BK96" s="18">
        <f t="shared" si="237"/>
        <v>-0.16890906335731426</v>
      </c>
      <c r="BL96" s="18">
        <f t="shared" si="238"/>
        <v>2.0201717587948087</v>
      </c>
      <c r="BM96" s="18">
        <f t="shared" si="239"/>
        <v>1.8929067752105233</v>
      </c>
      <c r="BO96" t="str">
        <f t="shared" si="260"/>
        <v>52 Skilled metal, electrical and electronic trades</v>
      </c>
      <c r="BP96" s="18">
        <f t="shared" si="240"/>
        <v>1.0682499657956868</v>
      </c>
      <c r="BQ96" s="18">
        <f t="shared" si="240"/>
        <v>-18.959830460929261</v>
      </c>
      <c r="BR96" s="18">
        <f t="shared" si="240"/>
        <v>0.51378361897393976</v>
      </c>
      <c r="BS96" s="18">
        <f t="shared" si="240"/>
        <v>-1.4170056308331791</v>
      </c>
      <c r="BT96" s="18">
        <f t="shared" si="241"/>
        <v>-2.0249415358546852</v>
      </c>
      <c r="BV96" s="18">
        <f t="shared" si="242"/>
        <v>-0.77756578671893672</v>
      </c>
      <c r="BW96" s="18">
        <f t="shared" si="243"/>
        <v>2.1247033539043558</v>
      </c>
      <c r="BX96" s="18">
        <f t="shared" si="244"/>
        <v>1.554108478076599</v>
      </c>
      <c r="BZ96" t="str">
        <f t="shared" si="261"/>
        <v>52 Skilled metal, electrical and electronic trades</v>
      </c>
      <c r="CA96" s="18">
        <f t="shared" si="245"/>
        <v>-2.7564695332469302</v>
      </c>
      <c r="CB96" s="18">
        <f t="shared" si="245"/>
        <v>-11.441443320561341</v>
      </c>
      <c r="CC96" s="18">
        <f t="shared" si="245"/>
        <v>-3.7610776718174477</v>
      </c>
      <c r="CD96" s="18">
        <f t="shared" si="245"/>
        <v>-6.1174104778624949</v>
      </c>
      <c r="CE96" s="18">
        <f t="shared" si="246"/>
        <v>-5.7319159442714369</v>
      </c>
      <c r="CG96" s="18">
        <f t="shared" si="247"/>
        <v>-5.3384473025809953</v>
      </c>
      <c r="CH96" s="18">
        <f t="shared" si="248"/>
        <v>1.5047333780520811</v>
      </c>
      <c r="CI96" s="18">
        <f t="shared" si="249"/>
        <v>-2.4410713911958482</v>
      </c>
      <c r="CK96" t="str">
        <f t="shared" si="262"/>
        <v>52 Skilled metal, electrical and electronic trades</v>
      </c>
      <c r="CL96" s="18">
        <f t="shared" si="250"/>
        <v>-4.058909972540226</v>
      </c>
      <c r="CM96" s="18">
        <f t="shared" si="250"/>
        <v>-19.602125219028586</v>
      </c>
      <c r="CN96" s="18">
        <f t="shared" si="250"/>
        <v>-9.7255397732776352</v>
      </c>
      <c r="CO96" s="18">
        <f t="shared" si="250"/>
        <v>-5.1633003103606185</v>
      </c>
      <c r="CP96" s="18">
        <f t="shared" si="251"/>
        <v>-7.5723125653257668</v>
      </c>
      <c r="CR96" s="18">
        <f t="shared" si="252"/>
        <v>-6.7091060049676798</v>
      </c>
      <c r="CS96" s="18">
        <f t="shared" si="253"/>
        <v>1.1714203825589742</v>
      </c>
      <c r="CT96" s="18">
        <f t="shared" si="254"/>
        <v>-3.9806443082187948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-2.9606752325923136</v>
      </c>
      <c r="C97" s="18">
        <f t="shared" si="210"/>
        <v>-37.868399704825215</v>
      </c>
      <c r="D97" s="18">
        <f t="shared" si="210"/>
        <v>7.4947560797471224</v>
      </c>
      <c r="E97" s="18">
        <f t="shared" si="210"/>
        <v>0.48782512508014353</v>
      </c>
      <c r="F97" s="18">
        <f t="shared" si="211"/>
        <v>-0.41097912832994687</v>
      </c>
      <c r="H97" s="18">
        <f t="shared" si="212"/>
        <v>2.7711912847770748</v>
      </c>
      <c r="I97" s="18">
        <f t="shared" si="213"/>
        <v>3.0356775520998136</v>
      </c>
      <c r="J97" s="18">
        <f t="shared" si="214"/>
        <v>4.979792400245775</v>
      </c>
      <c r="L97" t="str">
        <f t="shared" si="255"/>
        <v>53 Skilled construction and building trades</v>
      </c>
      <c r="M97" s="18">
        <f t="shared" si="215"/>
        <v>9.0209491792270455</v>
      </c>
      <c r="N97" s="18">
        <f t="shared" si="215"/>
        <v>-29.372750798176341</v>
      </c>
      <c r="O97" s="18">
        <f t="shared" si="215"/>
        <v>6.4479860675959344</v>
      </c>
      <c r="P97" s="18">
        <f t="shared" si="215"/>
        <v>3.6433110875756514</v>
      </c>
      <c r="Q97" s="18">
        <f t="shared" si="216"/>
        <v>2.0362573421667252</v>
      </c>
      <c r="S97" s="18">
        <f t="shared" si="217"/>
        <v>4.5698943003460224</v>
      </c>
      <c r="T97" s="18">
        <f t="shared" si="218"/>
        <v>3.5159481910166823</v>
      </c>
      <c r="U97" s="18">
        <f t="shared" si="219"/>
        <v>6.669734934576077</v>
      </c>
      <c r="W97" t="str">
        <f t="shared" si="256"/>
        <v>53 Skilled construction and building trades</v>
      </c>
      <c r="X97" s="18">
        <f t="shared" si="220"/>
        <v>-0.40964218467197666</v>
      </c>
      <c r="Y97" s="18">
        <f t="shared" si="220"/>
        <v>-19.935550006621138</v>
      </c>
      <c r="Z97" s="18">
        <f t="shared" si="220"/>
        <v>3.0248496451730444</v>
      </c>
      <c r="AA97" s="18">
        <f t="shared" si="220"/>
        <v>1.0383341582744121</v>
      </c>
      <c r="AB97" s="18">
        <f t="shared" si="221"/>
        <v>0.18742515983511954</v>
      </c>
      <c r="AD97" s="18">
        <f t="shared" si="222"/>
        <v>1.6962131206811337</v>
      </c>
      <c r="AE97" s="18">
        <f t="shared" si="223"/>
        <v>3.1309651536679084</v>
      </c>
      <c r="AF97" s="18">
        <f t="shared" si="224"/>
        <v>4.2795064224688817</v>
      </c>
      <c r="AH97" t="str">
        <f t="shared" si="257"/>
        <v>53 Skilled construction and building trades</v>
      </c>
      <c r="AI97" s="18">
        <f t="shared" si="225"/>
        <v>4.6015504107929095</v>
      </c>
      <c r="AJ97" s="18">
        <f t="shared" si="225"/>
        <v>-12.780494957290699</v>
      </c>
      <c r="AK97" s="18">
        <f t="shared" si="225"/>
        <v>3.0475133596626014</v>
      </c>
      <c r="AL97" s="18">
        <f t="shared" si="225"/>
        <v>1.4413005740919305</v>
      </c>
      <c r="AM97" s="18">
        <f t="shared" si="226"/>
        <v>0.98266558547990268</v>
      </c>
      <c r="AO97" s="18">
        <f t="shared" si="227"/>
        <v>1.9739035862007315</v>
      </c>
      <c r="AP97" s="18">
        <f t="shared" si="228"/>
        <v>3.3347891905159077</v>
      </c>
      <c r="AQ97" s="18">
        <f t="shared" si="229"/>
        <v>4.6465419303845845</v>
      </c>
      <c r="AS97" t="str">
        <f t="shared" si="258"/>
        <v>53 Skilled construction and building trades</v>
      </c>
      <c r="AT97" s="18">
        <f t="shared" si="230"/>
        <v>2.9057667532903064</v>
      </c>
      <c r="AU97" s="18">
        <f t="shared" si="230"/>
        <v>-13.92051914066611</v>
      </c>
      <c r="AV97" s="18">
        <f t="shared" si="230"/>
        <v>2.3872094009275147</v>
      </c>
      <c r="AW97" s="18">
        <f t="shared" si="230"/>
        <v>0.35533680442332294</v>
      </c>
      <c r="AX97" s="18">
        <f t="shared" si="231"/>
        <v>2.2062621456386822E-2</v>
      </c>
      <c r="AZ97" s="18">
        <f t="shared" si="232"/>
        <v>1.0281074147331593</v>
      </c>
      <c r="BA97" s="18">
        <f t="shared" si="233"/>
        <v>3.0129627567558437</v>
      </c>
      <c r="BB97" s="18">
        <f t="shared" si="234"/>
        <v>3.7086688758951158</v>
      </c>
      <c r="BD97" t="str">
        <f t="shared" si="259"/>
        <v>53 Skilled construction and building trades</v>
      </c>
      <c r="BE97" s="18">
        <f t="shared" si="235"/>
        <v>5.6204919900540329</v>
      </c>
      <c r="BF97" s="18">
        <f t="shared" si="235"/>
        <v>-17.781202354915692</v>
      </c>
      <c r="BG97" s="18">
        <f t="shared" si="235"/>
        <v>-9.745712483212321E-2</v>
      </c>
      <c r="BH97" s="18">
        <f t="shared" si="235"/>
        <v>-1.2346227931328446</v>
      </c>
      <c r="BI97" s="18">
        <f t="shared" si="236"/>
        <v>-2.0100989996158392</v>
      </c>
      <c r="BK97" s="18">
        <f t="shared" si="237"/>
        <v>-0.85701312533172924</v>
      </c>
      <c r="BL97" s="18">
        <f t="shared" si="238"/>
        <v>2.1004418200788022</v>
      </c>
      <c r="BM97" s="18">
        <f t="shared" si="239"/>
        <v>1.4703574491905513</v>
      </c>
      <c r="BO97" t="str">
        <f t="shared" si="260"/>
        <v>53 Skilled construction and building trades</v>
      </c>
      <c r="BP97" s="18">
        <f t="shared" si="240"/>
        <v>7.1076778431635956</v>
      </c>
      <c r="BQ97" s="18">
        <f t="shared" si="240"/>
        <v>-20.381009485742339</v>
      </c>
      <c r="BR97" s="18">
        <f t="shared" si="240"/>
        <v>1.9922744359510469</v>
      </c>
      <c r="BS97" s="18">
        <f t="shared" si="240"/>
        <v>-0.70959497454713416</v>
      </c>
      <c r="BT97" s="18">
        <f t="shared" si="241"/>
        <v>-1.2452788428478079</v>
      </c>
      <c r="BV97" s="18">
        <f t="shared" si="242"/>
        <v>0.18298027616399093</v>
      </c>
      <c r="BW97" s="18">
        <f t="shared" si="243"/>
        <v>2.7054448854289648</v>
      </c>
      <c r="BX97" s="18">
        <f t="shared" si="244"/>
        <v>2.8318952714177392</v>
      </c>
      <c r="BZ97" t="str">
        <f t="shared" si="261"/>
        <v>53 Skilled construction and building trades</v>
      </c>
      <c r="CA97" s="18">
        <f t="shared" si="245"/>
        <v>0.99641976369724272</v>
      </c>
      <c r="CB97" s="18">
        <f t="shared" si="245"/>
        <v>-12.879294532576136</v>
      </c>
      <c r="CC97" s="18">
        <f t="shared" si="245"/>
        <v>-3.1668755979142205</v>
      </c>
      <c r="CD97" s="18">
        <f t="shared" si="245"/>
        <v>-3.7083257651329582</v>
      </c>
      <c r="CE97" s="18">
        <f t="shared" si="246"/>
        <v>-4.14096990843138</v>
      </c>
      <c r="CG97" s="18">
        <f t="shared" si="247"/>
        <v>-3.5281796105628538</v>
      </c>
      <c r="CH97" s="18">
        <f t="shared" si="248"/>
        <v>1.7977993862214214</v>
      </c>
      <c r="CI97" s="18">
        <f t="shared" si="249"/>
        <v>-0.77496981933407039</v>
      </c>
      <c r="CK97" t="str">
        <f t="shared" si="262"/>
        <v>53 Skilled construction and building trades</v>
      </c>
      <c r="CL97" s="18">
        <f t="shared" si="250"/>
        <v>1.5916917678421072</v>
      </c>
      <c r="CM97" s="18">
        <f t="shared" si="250"/>
        <v>-18.687995435343819</v>
      </c>
      <c r="CN97" s="18">
        <f t="shared" si="250"/>
        <v>-12.883380507603926</v>
      </c>
      <c r="CO97" s="18">
        <f t="shared" si="250"/>
        <v>-16.042667428063762</v>
      </c>
      <c r="CP97" s="18">
        <f t="shared" si="251"/>
        <v>-15.237671472955716</v>
      </c>
      <c r="CR97" s="18">
        <f t="shared" si="252"/>
        <v>-15.00251160071997</v>
      </c>
      <c r="CS97" s="18">
        <f t="shared" si="253"/>
        <v>0.75718788720726682</v>
      </c>
      <c r="CT97" s="18">
        <f t="shared" si="254"/>
        <v>-9.9644104029297473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0.93046473901383653</v>
      </c>
      <c r="C98" s="18">
        <f t="shared" si="210"/>
        <v>-8.5681033424079835</v>
      </c>
      <c r="D98" s="18">
        <f t="shared" si="210"/>
        <v>6.8074889750385337</v>
      </c>
      <c r="E98" s="18">
        <f t="shared" si="210"/>
        <v>2.8833940446710615</v>
      </c>
      <c r="F98" s="18">
        <f t="shared" si="211"/>
        <v>3.3290514556078676</v>
      </c>
      <c r="H98" s="18">
        <f t="shared" si="212"/>
        <v>4.1751393922240698</v>
      </c>
      <c r="I98" s="18">
        <f t="shared" si="213"/>
        <v>3.6051845197347721</v>
      </c>
      <c r="J98" s="18">
        <f t="shared" si="214"/>
        <v>6.4340273055589314</v>
      </c>
      <c r="L98" t="str">
        <f t="shared" si="255"/>
        <v>54 Textiles, printing and other skilled trades</v>
      </c>
      <c r="M98" s="18">
        <f t="shared" si="215"/>
        <v>7.3766348991005426</v>
      </c>
      <c r="N98" s="18">
        <f t="shared" si="215"/>
        <v>8.8471513970039375</v>
      </c>
      <c r="O98" s="18">
        <f t="shared" si="215"/>
        <v>5.8959137337481593</v>
      </c>
      <c r="P98" s="18">
        <f t="shared" si="215"/>
        <v>5.1066461957647524</v>
      </c>
      <c r="Q98" s="18">
        <f t="shared" si="216"/>
        <v>5.5831656230712845</v>
      </c>
      <c r="S98" s="18">
        <f t="shared" si="217"/>
        <v>5.3690795783116751</v>
      </c>
      <c r="T98" s="18">
        <f t="shared" si="218"/>
        <v>4.0582862242307671</v>
      </c>
      <c r="U98" s="18">
        <f t="shared" si="219"/>
        <v>7.6166900567077755</v>
      </c>
      <c r="W98" t="str">
        <f t="shared" si="256"/>
        <v>54 Textiles, printing and other skilled trades</v>
      </c>
      <c r="X98" s="18">
        <f t="shared" si="220"/>
        <v>-3.4488048482943179</v>
      </c>
      <c r="Y98" s="18">
        <f t="shared" si="220"/>
        <v>11.586956901228373</v>
      </c>
      <c r="Z98" s="18">
        <f t="shared" si="220"/>
        <v>4.08434174434682</v>
      </c>
      <c r="AA98" s="18">
        <f t="shared" si="220"/>
        <v>2.4348094019090771</v>
      </c>
      <c r="AB98" s="18">
        <f t="shared" si="221"/>
        <v>3.4995602176634222</v>
      </c>
      <c r="AD98" s="18">
        <f t="shared" si="222"/>
        <v>2.9817282161090475</v>
      </c>
      <c r="AE98" s="18">
        <f t="shared" si="223"/>
        <v>3.7245123147569226</v>
      </c>
      <c r="AF98" s="18">
        <f t="shared" si="224"/>
        <v>5.6622155649051154</v>
      </c>
      <c r="AH98" t="str">
        <f t="shared" si="257"/>
        <v>54 Textiles, printing and other skilled trades</v>
      </c>
      <c r="AI98" s="18">
        <f t="shared" si="225"/>
        <v>-5.5908864139723402</v>
      </c>
      <c r="AJ98" s="18">
        <f t="shared" si="225"/>
        <v>25.193420213119499</v>
      </c>
      <c r="AK98" s="18">
        <f t="shared" si="225"/>
        <v>1.439119367640207</v>
      </c>
      <c r="AL98" s="18">
        <f t="shared" si="225"/>
        <v>2.1688444205666402</v>
      </c>
      <c r="AM98" s="18">
        <f t="shared" si="226"/>
        <v>3.2433538959609765</v>
      </c>
      <c r="AO98" s="18">
        <f t="shared" si="227"/>
        <v>1.925021322109588</v>
      </c>
      <c r="AP98" s="18">
        <f t="shared" si="228"/>
        <v>3.4858518227464108</v>
      </c>
      <c r="AQ98" s="18">
        <f t="shared" si="229"/>
        <v>4.739952568493</v>
      </c>
      <c r="AS98" t="str">
        <f t="shared" si="258"/>
        <v>54 Textiles, printing and other skilled trades</v>
      </c>
      <c r="AT98" s="18">
        <f t="shared" si="230"/>
        <v>-5.2672991412774923</v>
      </c>
      <c r="AU98" s="18">
        <f t="shared" si="230"/>
        <v>16.580419100746301</v>
      </c>
      <c r="AV98" s="18">
        <f t="shared" si="230"/>
        <v>2.0231356960630054</v>
      </c>
      <c r="AW98" s="18">
        <f t="shared" si="230"/>
        <v>1.6406639162075631</v>
      </c>
      <c r="AX98" s="18">
        <f t="shared" si="231"/>
        <v>2.6359762566420919</v>
      </c>
      <c r="AZ98" s="18">
        <f t="shared" si="232"/>
        <v>1.7679949281169005</v>
      </c>
      <c r="BA98" s="18">
        <f t="shared" si="233"/>
        <v>3.2809608499131615</v>
      </c>
      <c r="BB98" s="18">
        <f t="shared" si="234"/>
        <v>4.4578963917240699</v>
      </c>
      <c r="BD98" t="str">
        <f t="shared" si="259"/>
        <v>54 Textiles, printing and other skilled trades</v>
      </c>
      <c r="BE98" s="18">
        <f t="shared" si="235"/>
        <v>7.7207060857276133E-2</v>
      </c>
      <c r="BF98" s="18">
        <f t="shared" si="235"/>
        <v>-4.3509218006008048</v>
      </c>
      <c r="BG98" s="18">
        <f t="shared" si="235"/>
        <v>3.3267414998863432</v>
      </c>
      <c r="BH98" s="18">
        <f t="shared" si="235"/>
        <v>0.14310978035159128</v>
      </c>
      <c r="BI98" s="18">
        <f t="shared" si="236"/>
        <v>0.83753010046692111</v>
      </c>
      <c r="BK98" s="18">
        <f t="shared" si="237"/>
        <v>1.1932692692729008</v>
      </c>
      <c r="BL98" s="18">
        <f t="shared" si="238"/>
        <v>2.5709071259214733</v>
      </c>
      <c r="BM98" s="18">
        <f t="shared" si="239"/>
        <v>3.4287926181034045</v>
      </c>
      <c r="BO98" t="str">
        <f t="shared" si="260"/>
        <v>54 Textiles, printing and other skilled trades</v>
      </c>
      <c r="BP98" s="18">
        <f t="shared" si="240"/>
        <v>-2.9936200848381445</v>
      </c>
      <c r="BQ98" s="18">
        <f t="shared" si="240"/>
        <v>-5.0816835086092249</v>
      </c>
      <c r="BR98" s="18">
        <f t="shared" si="240"/>
        <v>1.1386922686043466</v>
      </c>
      <c r="BS98" s="18">
        <f t="shared" si="240"/>
        <v>-0.45352985917567201</v>
      </c>
      <c r="BT98" s="18">
        <f t="shared" si="241"/>
        <v>-0.25590160542506846</v>
      </c>
      <c r="BV98" s="18">
        <f t="shared" si="242"/>
        <v>7.4406039144192526E-2</v>
      </c>
      <c r="BW98" s="18">
        <f t="shared" si="243"/>
        <v>2.346055060961949</v>
      </c>
      <c r="BX98" s="18">
        <f t="shared" si="244"/>
        <v>2.3999161951815617</v>
      </c>
      <c r="BZ98" t="str">
        <f t="shared" si="261"/>
        <v>54 Textiles, printing and other skilled trades</v>
      </c>
      <c r="CA98" s="18">
        <f t="shared" si="245"/>
        <v>-4.4560961389024882</v>
      </c>
      <c r="CB98" s="18">
        <f t="shared" si="245"/>
        <v>-1.3630637684244884</v>
      </c>
      <c r="CC98" s="18">
        <f t="shared" si="245"/>
        <v>-0.94394171370913993</v>
      </c>
      <c r="CD98" s="18">
        <f t="shared" si="245"/>
        <v>-4.7812554041555817</v>
      </c>
      <c r="CE98" s="18">
        <f t="shared" si="246"/>
        <v>-3.3856066806340901</v>
      </c>
      <c r="CG98" s="18">
        <f t="shared" si="247"/>
        <v>-3.5189588105456804</v>
      </c>
      <c r="CH98" s="18">
        <f t="shared" si="248"/>
        <v>1.827614990690507</v>
      </c>
      <c r="CI98" s="18">
        <f t="shared" si="249"/>
        <v>-0.72616192152735737</v>
      </c>
      <c r="CK98" t="str">
        <f t="shared" si="262"/>
        <v>54 Textiles, printing and other skilled trades</v>
      </c>
      <c r="CL98" s="18">
        <f t="shared" si="250"/>
        <v>-6.8514107007345721</v>
      </c>
      <c r="CM98" s="18">
        <f t="shared" si="250"/>
        <v>7.0872917836644289</v>
      </c>
      <c r="CN98" s="18">
        <f t="shared" si="250"/>
        <v>-10.689972407032844</v>
      </c>
      <c r="CO98" s="18">
        <f t="shared" si="250"/>
        <v>-3.6250569975939451</v>
      </c>
      <c r="CP98" s="18">
        <f t="shared" si="251"/>
        <v>-5.2689121222321056</v>
      </c>
      <c r="CR98" s="18">
        <f t="shared" si="252"/>
        <v>-6.0400383914844706</v>
      </c>
      <c r="CS98" s="18">
        <f t="shared" si="253"/>
        <v>1.1419284761697401</v>
      </c>
      <c r="CT98" s="18">
        <f t="shared" si="254"/>
        <v>-3.5834974415294041</v>
      </c>
    </row>
    <row r="99" spans="1:98" x14ac:dyDescent="0.2">
      <c r="A99" t="str">
        <f t="shared" si="209"/>
        <v>61 Caring personal service occupations</v>
      </c>
      <c r="B99" s="18">
        <f t="shared" si="210"/>
        <v>8.3257856436373068</v>
      </c>
      <c r="C99" s="18">
        <f t="shared" si="210"/>
        <v>0.72665386918366881</v>
      </c>
      <c r="D99" s="18">
        <f t="shared" si="210"/>
        <v>6.4979904534775201</v>
      </c>
      <c r="E99" s="18">
        <f t="shared" si="210"/>
        <v>5.8447226187245294</v>
      </c>
      <c r="F99" s="18">
        <f t="shared" si="211"/>
        <v>5.7204426139630726</v>
      </c>
      <c r="H99" s="18">
        <f t="shared" si="212"/>
        <v>6.0620321008622025</v>
      </c>
      <c r="I99" s="18">
        <f t="shared" si="213"/>
        <v>4.2574579561165171</v>
      </c>
      <c r="J99" s="18">
        <f t="shared" si="214"/>
        <v>8.2556128998736877</v>
      </c>
      <c r="L99" t="str">
        <f t="shared" si="255"/>
        <v>61 Caring personal service occupations</v>
      </c>
      <c r="M99" s="18">
        <f t="shared" si="215"/>
        <v>10.969167727509731</v>
      </c>
      <c r="N99" s="18">
        <f t="shared" si="215"/>
        <v>2.7968613044962565</v>
      </c>
      <c r="O99" s="18">
        <f t="shared" si="215"/>
        <v>7.5135079282580897</v>
      </c>
      <c r="P99" s="18">
        <f t="shared" si="215"/>
        <v>6.5581980240015936</v>
      </c>
      <c r="Q99" s="18">
        <f t="shared" si="216"/>
        <v>6.6160849483125839</v>
      </c>
      <c r="S99" s="18">
        <f t="shared" si="217"/>
        <v>6.8756877598287636</v>
      </c>
      <c r="T99" s="18">
        <f t="shared" si="218"/>
        <v>4.7112021409700944</v>
      </c>
      <c r="U99" s="18">
        <f t="shared" si="219"/>
        <v>9.1259496952929666</v>
      </c>
      <c r="W99" t="str">
        <f t="shared" si="256"/>
        <v>61 Caring personal service occupations</v>
      </c>
      <c r="X99" s="18">
        <f t="shared" si="220"/>
        <v>0.89422512671233356</v>
      </c>
      <c r="Y99" s="18">
        <f t="shared" si="220"/>
        <v>16.668312073849979</v>
      </c>
      <c r="Z99" s="18">
        <f t="shared" si="220"/>
        <v>2.6743836027473655</v>
      </c>
      <c r="AA99" s="18">
        <f t="shared" si="220"/>
        <v>2.5071259569650506</v>
      </c>
      <c r="AB99" s="18">
        <f t="shared" si="221"/>
        <v>3.3921938219173331</v>
      </c>
      <c r="AD99" s="18">
        <f t="shared" si="222"/>
        <v>2.5628482097914684</v>
      </c>
      <c r="AE99" s="18">
        <f t="shared" si="223"/>
        <v>4.1010887254403272</v>
      </c>
      <c r="AF99" s="18">
        <f t="shared" si="224"/>
        <v>5.6761796395006447</v>
      </c>
      <c r="AH99" t="str">
        <f t="shared" si="257"/>
        <v>61 Caring personal service occupations</v>
      </c>
      <c r="AI99" s="18">
        <f t="shared" si="225"/>
        <v>-2.1252010424998469</v>
      </c>
      <c r="AJ99" s="18">
        <f t="shared" si="225"/>
        <v>18.740712911432244</v>
      </c>
      <c r="AK99" s="18">
        <f t="shared" si="225"/>
        <v>-0.99438701526946005</v>
      </c>
      <c r="AL99" s="18">
        <f t="shared" si="225"/>
        <v>0.92331765069679772</v>
      </c>
      <c r="AM99" s="18">
        <f t="shared" si="226"/>
        <v>1.3446600479583681</v>
      </c>
      <c r="AO99" s="18">
        <f t="shared" si="227"/>
        <v>0.27999064283121822</v>
      </c>
      <c r="AP99" s="18">
        <f t="shared" si="228"/>
        <v>3.1479431731322949</v>
      </c>
      <c r="AQ99" s="18">
        <f t="shared" si="229"/>
        <v>3.330683076123564</v>
      </c>
      <c r="AS99" t="str">
        <f t="shared" si="258"/>
        <v>61 Caring personal service occupations</v>
      </c>
      <c r="AT99" s="18">
        <f t="shared" si="230"/>
        <v>-0.18811262049089894</v>
      </c>
      <c r="AU99" s="18">
        <f t="shared" si="230"/>
        <v>16.849999600480814</v>
      </c>
      <c r="AV99" s="18">
        <f t="shared" si="230"/>
        <v>-0.38445139862607336</v>
      </c>
      <c r="AW99" s="18">
        <f t="shared" si="230"/>
        <v>1.4030652667787136</v>
      </c>
      <c r="AX99" s="18">
        <f t="shared" si="231"/>
        <v>1.7386452335751423</v>
      </c>
      <c r="AZ99" s="18">
        <f t="shared" si="232"/>
        <v>0.80369056594655763</v>
      </c>
      <c r="BA99" s="18">
        <f t="shared" si="233"/>
        <v>3.3087164747148901</v>
      </c>
      <c r="BB99" s="18">
        <f t="shared" si="234"/>
        <v>3.8291756120348186</v>
      </c>
      <c r="BD99" t="str">
        <f t="shared" si="259"/>
        <v>61 Caring personal service occupations</v>
      </c>
      <c r="BE99" s="18">
        <f t="shared" si="235"/>
        <v>4.1355407184550996</v>
      </c>
      <c r="BF99" s="18">
        <f t="shared" si="235"/>
        <v>-4.9015302801633016</v>
      </c>
      <c r="BG99" s="18">
        <f t="shared" si="235"/>
        <v>1.1138597620026669</v>
      </c>
      <c r="BH99" s="18">
        <f t="shared" si="235"/>
        <v>0.66293033347990526</v>
      </c>
      <c r="BI99" s="18">
        <f t="shared" si="236"/>
        <v>0.44600449581853052</v>
      </c>
      <c r="BK99" s="18">
        <f t="shared" si="237"/>
        <v>0.81301625739611527</v>
      </c>
      <c r="BL99" s="18">
        <f t="shared" si="238"/>
        <v>3.1971418202591417</v>
      </c>
      <c r="BM99" s="18">
        <f t="shared" si="239"/>
        <v>3.7314909297159193</v>
      </c>
      <c r="BO99" t="str">
        <f t="shared" si="260"/>
        <v>61 Caring personal service occupations</v>
      </c>
      <c r="BP99" s="18">
        <f t="shared" si="240"/>
        <v>1.0464373920216596</v>
      </c>
      <c r="BQ99" s="18">
        <f t="shared" si="240"/>
        <v>-17.423874056136356</v>
      </c>
      <c r="BR99" s="18">
        <f t="shared" si="240"/>
        <v>0.23808487892100771</v>
      </c>
      <c r="BS99" s="18">
        <f t="shared" si="240"/>
        <v>-2.0208646727679969</v>
      </c>
      <c r="BT99" s="18">
        <f t="shared" si="241"/>
        <v>-2.3696950777390313</v>
      </c>
      <c r="BV99" s="18">
        <f t="shared" si="242"/>
        <v>-1.2735952686033225</v>
      </c>
      <c r="BW99" s="18">
        <f t="shared" si="243"/>
        <v>2.7214365702310728</v>
      </c>
      <c r="BX99" s="18">
        <f t="shared" si="244"/>
        <v>1.8734328566653247</v>
      </c>
      <c r="BZ99" t="str">
        <f t="shared" si="261"/>
        <v>61 Caring personal service occupations</v>
      </c>
      <c r="CA99" s="18">
        <f t="shared" si="245"/>
        <v>-13.228376382927898</v>
      </c>
      <c r="CB99" s="18">
        <f t="shared" si="245"/>
        <v>-18.887028149706218</v>
      </c>
      <c r="CC99" s="18">
        <f t="shared" si="245"/>
        <v>-6.3041266390121304</v>
      </c>
      <c r="CD99" s="18">
        <f t="shared" si="245"/>
        <v>-3.1471768735342298</v>
      </c>
      <c r="CE99" s="18">
        <f t="shared" si="246"/>
        <v>-5.2016087748422706</v>
      </c>
      <c r="CG99" s="18">
        <f t="shared" si="247"/>
        <v>-4.2111386514758653</v>
      </c>
      <c r="CH99" s="18">
        <f t="shared" si="248"/>
        <v>1.40637981935543</v>
      </c>
      <c r="CI99" s="18">
        <f t="shared" si="249"/>
        <v>-1.8343262393208715</v>
      </c>
      <c r="CK99" t="str">
        <f t="shared" si="262"/>
        <v>61 Caring personal service occupations</v>
      </c>
      <c r="CL99" s="18">
        <f t="shared" si="250"/>
        <v>-5.5947222077121772</v>
      </c>
      <c r="CM99" s="18">
        <f t="shared" si="250"/>
        <v>4.1003682879866554</v>
      </c>
      <c r="CN99" s="18">
        <f t="shared" si="250"/>
        <v>-4.7473470151818686</v>
      </c>
      <c r="CO99" s="18">
        <f t="shared" si="250"/>
        <v>-3.0828167438494924</v>
      </c>
      <c r="CP99" s="18">
        <f t="shared" si="251"/>
        <v>-3.1743671919422622</v>
      </c>
      <c r="CR99" s="18">
        <f t="shared" si="252"/>
        <v>-3.6408672631141781</v>
      </c>
      <c r="CS99" s="18">
        <f t="shared" si="253"/>
        <v>1.3364032384154179</v>
      </c>
      <c r="CT99" s="18">
        <f t="shared" si="254"/>
        <v>-1.528868551965834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14.65350705852777</v>
      </c>
      <c r="C100" s="18">
        <f t="shared" si="210"/>
        <v>8.1577614639514628</v>
      </c>
      <c r="D100" s="18">
        <f t="shared" si="210"/>
        <v>7.3624557925057399</v>
      </c>
      <c r="E100" s="18">
        <f t="shared" si="210"/>
        <v>5.9208661125513373</v>
      </c>
      <c r="F100" s="18">
        <f t="shared" si="211"/>
        <v>6.5082978835352856</v>
      </c>
      <c r="H100" s="18">
        <f t="shared" si="212"/>
        <v>6.3992323271221174</v>
      </c>
      <c r="I100" s="18">
        <f t="shared" si="213"/>
        <v>4.5831935828773318</v>
      </c>
      <c r="J100" s="18">
        <f t="shared" si="214"/>
        <v>8.6982064496757161</v>
      </c>
      <c r="L100" t="str">
        <f t="shared" si="255"/>
        <v>62 Leisure, travel and related personal service occupations</v>
      </c>
      <c r="M100" s="18">
        <f t="shared" si="215"/>
        <v>7.155909231697799</v>
      </c>
      <c r="N100" s="18">
        <f t="shared" si="215"/>
        <v>-0.98314930190968042</v>
      </c>
      <c r="O100" s="18">
        <f t="shared" si="215"/>
        <v>3.2160361277848493</v>
      </c>
      <c r="P100" s="18">
        <f t="shared" si="215"/>
        <v>5.8229464710453316</v>
      </c>
      <c r="Q100" s="18">
        <f t="shared" si="216"/>
        <v>4.5659332778284822</v>
      </c>
      <c r="S100" s="18">
        <f t="shared" si="217"/>
        <v>4.946741477144756</v>
      </c>
      <c r="T100" s="18">
        <f t="shared" si="218"/>
        <v>3.8281578284912632</v>
      </c>
      <c r="U100" s="18">
        <f t="shared" si="219"/>
        <v>7.1559946768400495</v>
      </c>
      <c r="W100" t="str">
        <f t="shared" si="256"/>
        <v>62 Leisure, travel and related personal service occupations</v>
      </c>
      <c r="X100" s="18">
        <f t="shared" si="220"/>
        <v>2.1665330038365127</v>
      </c>
      <c r="Y100" s="18">
        <f t="shared" si="220"/>
        <v>4.646263905654191</v>
      </c>
      <c r="Z100" s="18">
        <f t="shared" si="220"/>
        <v>2.7007159095323363</v>
      </c>
      <c r="AA100" s="18">
        <f t="shared" si="220"/>
        <v>3.316605639171466</v>
      </c>
      <c r="AB100" s="18">
        <f t="shared" si="221"/>
        <v>3.2061966078740234</v>
      </c>
      <c r="AD100" s="18">
        <f t="shared" si="222"/>
        <v>3.1108997690618478</v>
      </c>
      <c r="AE100" s="18">
        <f t="shared" si="223"/>
        <v>3.9626841653196188</v>
      </c>
      <c r="AF100" s="18">
        <f t="shared" si="224"/>
        <v>5.9349584909080821</v>
      </c>
      <c r="AH100" t="str">
        <f t="shared" si="257"/>
        <v>62 Leisure, travel and related personal service occupations</v>
      </c>
      <c r="AI100" s="18">
        <f t="shared" si="225"/>
        <v>1.2966785595124319</v>
      </c>
      <c r="AJ100" s="18">
        <f t="shared" si="225"/>
        <v>8.5947317756732247</v>
      </c>
      <c r="AK100" s="18">
        <f t="shared" si="225"/>
        <v>0.8897566609229246</v>
      </c>
      <c r="AL100" s="18">
        <f t="shared" si="225"/>
        <v>2.9766160075527015</v>
      </c>
      <c r="AM100" s="18">
        <f t="shared" si="226"/>
        <v>2.6601496805511049</v>
      </c>
      <c r="AO100" s="18">
        <f t="shared" si="227"/>
        <v>2.2762435982586426</v>
      </c>
      <c r="AP100" s="18">
        <f t="shared" si="228"/>
        <v>3.7129870496304562</v>
      </c>
      <c r="AQ100" s="18">
        <f t="shared" si="229"/>
        <v>5.1680697569380873</v>
      </c>
      <c r="AS100" t="str">
        <f t="shared" si="258"/>
        <v>62 Leisure, travel and related personal service occupations</v>
      </c>
      <c r="AT100" s="18">
        <f t="shared" si="230"/>
        <v>1.1029352139058535</v>
      </c>
      <c r="AU100" s="18">
        <f t="shared" si="230"/>
        <v>12.221803605159209</v>
      </c>
      <c r="AV100" s="18">
        <f t="shared" si="230"/>
        <v>1.1019461271818409</v>
      </c>
      <c r="AW100" s="18">
        <f t="shared" si="230"/>
        <v>3.2034966505544826</v>
      </c>
      <c r="AX100" s="18">
        <f t="shared" si="231"/>
        <v>3.08042104399322</v>
      </c>
      <c r="AZ100" s="18">
        <f t="shared" si="232"/>
        <v>2.4981703614463058</v>
      </c>
      <c r="BA100" s="18">
        <f t="shared" si="233"/>
        <v>3.7660916678524226</v>
      </c>
      <c r="BB100" s="18">
        <f t="shared" si="234"/>
        <v>5.3619069276264364</v>
      </c>
      <c r="BD100" t="str">
        <f t="shared" si="259"/>
        <v>62 Leisure, travel and related personal service occupations</v>
      </c>
      <c r="BE100" s="18">
        <f t="shared" si="235"/>
        <v>-0.80462092502944227</v>
      </c>
      <c r="BF100" s="18">
        <f t="shared" si="235"/>
        <v>-9.9044178801944831</v>
      </c>
      <c r="BG100" s="18">
        <f t="shared" si="235"/>
        <v>-1.0059610520541495</v>
      </c>
      <c r="BH100" s="18">
        <f t="shared" si="235"/>
        <v>-0.62740359424174885</v>
      </c>
      <c r="BI100" s="18">
        <f t="shared" si="236"/>
        <v>-1.3519640716598502</v>
      </c>
      <c r="BK100" s="18">
        <f t="shared" si="237"/>
        <v>-0.75374998741454258</v>
      </c>
      <c r="BL100" s="18">
        <f t="shared" si="238"/>
        <v>2.3497366063523817</v>
      </c>
      <c r="BM100" s="18">
        <f t="shared" si="239"/>
        <v>1.8138265100470674</v>
      </c>
      <c r="BO100" t="str">
        <f t="shared" si="260"/>
        <v>62 Leisure, travel and related personal service occupations</v>
      </c>
      <c r="BP100" s="18">
        <f t="shared" si="240"/>
        <v>-0.994968044697353</v>
      </c>
      <c r="BQ100" s="18">
        <f t="shared" si="240"/>
        <v>-19.469608657850024</v>
      </c>
      <c r="BR100" s="18">
        <f t="shared" si="240"/>
        <v>-1.3009268574283084</v>
      </c>
      <c r="BS100" s="18">
        <f t="shared" si="240"/>
        <v>-2.0231844294204548</v>
      </c>
      <c r="BT100" s="18">
        <f t="shared" si="241"/>
        <v>-2.9942676353076347</v>
      </c>
      <c r="BV100" s="18">
        <f t="shared" si="242"/>
        <v>-1.7830210811494718</v>
      </c>
      <c r="BW100" s="18">
        <f t="shared" si="243"/>
        <v>2.4424852623952775</v>
      </c>
      <c r="BX100" s="18">
        <f t="shared" si="244"/>
        <v>1.2208551924751898</v>
      </c>
      <c r="BZ100" t="str">
        <f t="shared" si="261"/>
        <v>62 Leisure, travel and related personal service occupations</v>
      </c>
      <c r="CA100" s="18">
        <f t="shared" si="245"/>
        <v>-1.8819988575252355</v>
      </c>
      <c r="CB100" s="18">
        <f t="shared" si="245"/>
        <v>-15.595313654461551</v>
      </c>
      <c r="CC100" s="18">
        <f t="shared" si="245"/>
        <v>-3.5497437832741729</v>
      </c>
      <c r="CD100" s="18">
        <f t="shared" si="245"/>
        <v>-4.6323918605446934</v>
      </c>
      <c r="CE100" s="18">
        <f t="shared" si="246"/>
        <v>-5.0230378308685264</v>
      </c>
      <c r="CG100" s="18">
        <f t="shared" si="247"/>
        <v>-4.2728662441951171</v>
      </c>
      <c r="CH100" s="18">
        <f t="shared" si="248"/>
        <v>1.8682988807397383</v>
      </c>
      <c r="CI100" s="18">
        <f t="shared" si="249"/>
        <v>-1.1598274743214287</v>
      </c>
      <c r="CK100" t="str">
        <f t="shared" si="262"/>
        <v>62 Leisure, travel and related personal service occupations</v>
      </c>
      <c r="CL100" s="18">
        <f t="shared" si="250"/>
        <v>-6.1283372746827709</v>
      </c>
      <c r="CM100" s="18">
        <f t="shared" si="250"/>
        <v>1.4472668115175669</v>
      </c>
      <c r="CN100" s="18">
        <f t="shared" si="250"/>
        <v>-11.940794886347827</v>
      </c>
      <c r="CO100" s="18">
        <f t="shared" si="250"/>
        <v>-5.4311319875081532</v>
      </c>
      <c r="CP100" s="18">
        <f t="shared" si="251"/>
        <v>-7.1087613867491406</v>
      </c>
      <c r="CR100" s="18">
        <f t="shared" si="252"/>
        <v>-7.6528038283139139</v>
      </c>
      <c r="CS100" s="18">
        <f t="shared" si="253"/>
        <v>0.99548295970584011</v>
      </c>
      <c r="CT100" s="18">
        <f t="shared" si="254"/>
        <v>-5.0022081089309944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14.097011404668635</v>
      </c>
      <c r="C101" s="18">
        <f t="shared" si="210"/>
        <v>-20.478112830784589</v>
      </c>
      <c r="D101" s="18">
        <f t="shared" si="210"/>
        <v>8.252959877769328</v>
      </c>
      <c r="E101" s="18">
        <f t="shared" si="210"/>
        <v>4.8609772927002082</v>
      </c>
      <c r="F101" s="18">
        <f t="shared" si="211"/>
        <v>4.0942011562649538</v>
      </c>
      <c r="H101" s="18">
        <f t="shared" si="212"/>
        <v>5.9796613043891167</v>
      </c>
      <c r="I101" s="18">
        <f t="shared" si="213"/>
        <v>4.4438852798768913</v>
      </c>
      <c r="J101" s="18">
        <f t="shared" si="214"/>
        <v>8.3054093852133359</v>
      </c>
      <c r="L101" t="str">
        <f t="shared" si="255"/>
        <v>63 Community and civil enforcement occupations</v>
      </c>
      <c r="M101" s="18">
        <f t="shared" si="215"/>
        <v>4.7353604796313009</v>
      </c>
      <c r="N101" s="18">
        <f t="shared" si="215"/>
        <v>1.5664768075600133</v>
      </c>
      <c r="O101" s="18">
        <f t="shared" si="215"/>
        <v>1.4890633213931137</v>
      </c>
      <c r="P101" s="18">
        <f t="shared" si="215"/>
        <v>5.1240807008525957</v>
      </c>
      <c r="Q101" s="18">
        <f t="shared" si="216"/>
        <v>3.7508814075799091</v>
      </c>
      <c r="S101" s="18">
        <f t="shared" si="217"/>
        <v>3.8981677293855155</v>
      </c>
      <c r="T101" s="18">
        <f t="shared" si="218"/>
        <v>3.4892486301142167</v>
      </c>
      <c r="U101" s="18">
        <f t="shared" si="219"/>
        <v>6.1484898494311713</v>
      </c>
      <c r="W101" t="str">
        <f t="shared" si="256"/>
        <v>63 Community and civil enforcement occupations</v>
      </c>
      <c r="X101" s="18">
        <f t="shared" si="220"/>
        <v>-1.1277621805223625</v>
      </c>
      <c r="Y101" s="18">
        <f t="shared" si="220"/>
        <v>13.493583486365113</v>
      </c>
      <c r="Z101" s="18">
        <f t="shared" si="220"/>
        <v>1.3740148147465936</v>
      </c>
      <c r="AA101" s="18">
        <f t="shared" si="220"/>
        <v>2.4264054464537832</v>
      </c>
      <c r="AB101" s="18">
        <f t="shared" si="221"/>
        <v>2.7531729013481332</v>
      </c>
      <c r="AD101" s="18">
        <f t="shared" si="222"/>
        <v>2.0744002311137821</v>
      </c>
      <c r="AE101" s="18">
        <f t="shared" si="223"/>
        <v>3.90852078207784</v>
      </c>
      <c r="AF101" s="18">
        <f t="shared" si="224"/>
        <v>5.1963005451350908</v>
      </c>
      <c r="AH101" t="str">
        <f t="shared" si="257"/>
        <v>63 Community and civil enforcement occupations</v>
      </c>
      <c r="AI101" s="18">
        <f t="shared" si="225"/>
        <v>-3.2815808791165635</v>
      </c>
      <c r="AJ101" s="18">
        <f t="shared" si="225"/>
        <v>29.178172545183401</v>
      </c>
      <c r="AK101" s="18">
        <f t="shared" si="225"/>
        <v>-2.9350446293259891</v>
      </c>
      <c r="AL101" s="18">
        <f t="shared" si="225"/>
        <v>2.5061769457879857</v>
      </c>
      <c r="AM101" s="18">
        <f t="shared" si="226"/>
        <v>2.2410055819301</v>
      </c>
      <c r="AO101" s="18">
        <f t="shared" si="227"/>
        <v>0.65936291284662829</v>
      </c>
      <c r="AP101" s="18">
        <f t="shared" si="228"/>
        <v>3.0406852137466744</v>
      </c>
      <c r="AQ101" s="18">
        <f t="shared" si="229"/>
        <v>3.4813508703882334</v>
      </c>
      <c r="AS101" t="str">
        <f t="shared" si="258"/>
        <v>63 Community and civil enforcement occupations</v>
      </c>
      <c r="AT101" s="18">
        <f t="shared" si="230"/>
        <v>-4.10191984122722</v>
      </c>
      <c r="AU101" s="18">
        <f t="shared" si="230"/>
        <v>25.315999079887554</v>
      </c>
      <c r="AV101" s="18">
        <f t="shared" si="230"/>
        <v>-4.0811845924185297</v>
      </c>
      <c r="AW101" s="18">
        <f t="shared" si="230"/>
        <v>0.76418044251702621</v>
      </c>
      <c r="AX101" s="18">
        <f t="shared" si="231"/>
        <v>0.58580771718417246</v>
      </c>
      <c r="AZ101" s="18">
        <f t="shared" si="232"/>
        <v>-0.87754416096236243</v>
      </c>
      <c r="BA101" s="18">
        <f t="shared" si="233"/>
        <v>3.019314166421827</v>
      </c>
      <c r="BB101" s="18">
        <f t="shared" si="234"/>
        <v>2.4536715998505265</v>
      </c>
      <c r="BD101" t="str">
        <f t="shared" si="259"/>
        <v>63 Community and civil enforcement occupations</v>
      </c>
      <c r="BE101" s="18">
        <f t="shared" si="235"/>
        <v>-6.8751357438306959</v>
      </c>
      <c r="BF101" s="18">
        <f t="shared" si="235"/>
        <v>36.371609323761774</v>
      </c>
      <c r="BG101" s="18">
        <f t="shared" si="235"/>
        <v>-7.403364744189278</v>
      </c>
      <c r="BH101" s="18">
        <f t="shared" si="235"/>
        <v>1.5802363827989829</v>
      </c>
      <c r="BI101" s="18">
        <f t="shared" si="236"/>
        <v>0.5164198288896138</v>
      </c>
      <c r="BK101" s="18">
        <f t="shared" si="237"/>
        <v>-1.5071854774238114</v>
      </c>
      <c r="BL101" s="18">
        <f t="shared" si="238"/>
        <v>1.6486995760830014</v>
      </c>
      <c r="BM101" s="18">
        <f t="shared" si="239"/>
        <v>0.4787780773534811</v>
      </c>
      <c r="BO101" t="str">
        <f t="shared" si="260"/>
        <v>63 Community and civil enforcement occupations</v>
      </c>
      <c r="BP101" s="18">
        <f t="shared" si="240"/>
        <v>-2.0441992505907725</v>
      </c>
      <c r="BQ101" s="18">
        <f t="shared" si="240"/>
        <v>13.700959728218386</v>
      </c>
      <c r="BR101" s="18">
        <f t="shared" si="240"/>
        <v>-4.8407899139259802</v>
      </c>
      <c r="BS101" s="18">
        <f t="shared" si="240"/>
        <v>0.42169216533241016</v>
      </c>
      <c r="BT101" s="18">
        <f t="shared" si="241"/>
        <v>-0.4838991565418449</v>
      </c>
      <c r="BV101" s="18">
        <f t="shared" si="242"/>
        <v>-1.3640346019820004</v>
      </c>
      <c r="BW101" s="18">
        <f t="shared" si="243"/>
        <v>2.1317062768845263</v>
      </c>
      <c r="BX101" s="18">
        <f t="shared" si="244"/>
        <v>1.1437044731217316</v>
      </c>
      <c r="BZ101" t="str">
        <f t="shared" si="261"/>
        <v>63 Community and civil enforcement occupations</v>
      </c>
      <c r="CA101" s="18">
        <f t="shared" si="245"/>
        <v>-2.8974866332402316</v>
      </c>
      <c r="CB101" s="18">
        <f t="shared" si="245"/>
        <v>17.844510953723702</v>
      </c>
      <c r="CC101" s="18">
        <f t="shared" si="245"/>
        <v>-6.3892921119082295</v>
      </c>
      <c r="CD101" s="18">
        <f t="shared" si="245"/>
        <v>-2.1903723961038124</v>
      </c>
      <c r="CE101" s="18">
        <f t="shared" si="246"/>
        <v>-2.3921905661109633</v>
      </c>
      <c r="CG101" s="18">
        <f t="shared" si="247"/>
        <v>-3.6105327147910593</v>
      </c>
      <c r="CH101" s="18">
        <f t="shared" si="248"/>
        <v>1.6943292104725005</v>
      </c>
      <c r="CI101" s="18">
        <f t="shared" si="249"/>
        <v>-0.98013729462331778</v>
      </c>
      <c r="CK101" t="str">
        <f t="shared" si="262"/>
        <v>63 Community and civil enforcement occupations</v>
      </c>
      <c r="CL101" s="18">
        <f t="shared" si="250"/>
        <v>-11.184103479103147</v>
      </c>
      <c r="CM101" s="18">
        <f t="shared" si="250"/>
        <v>43.966313160527463</v>
      </c>
      <c r="CN101" s="18">
        <f t="shared" si="250"/>
        <v>-20.813875167959871</v>
      </c>
      <c r="CO101" s="18">
        <f t="shared" si="250"/>
        <v>-6.0771405896448254</v>
      </c>
      <c r="CP101" s="18">
        <f t="shared" si="251"/>
        <v>-8.5463144559555833</v>
      </c>
      <c r="CR101" s="18">
        <f t="shared" si="252"/>
        <v>-11.27134451584001</v>
      </c>
      <c r="CS101" s="18">
        <f t="shared" si="253"/>
        <v>0.57170721158323889</v>
      </c>
      <c r="CT101" s="18">
        <f t="shared" si="254"/>
        <v>-8.6930066704182352</v>
      </c>
    </row>
    <row r="102" spans="1:98" x14ac:dyDescent="0.2">
      <c r="A102" t="str">
        <f t="shared" si="209"/>
        <v>71 Sales occupations</v>
      </c>
      <c r="B102" s="18">
        <f t="shared" si="210"/>
        <v>5.1755294653080153</v>
      </c>
      <c r="C102" s="18">
        <f t="shared" si="210"/>
        <v>-11.890513028644623</v>
      </c>
      <c r="D102" s="18">
        <f t="shared" si="210"/>
        <v>4.9069174944534</v>
      </c>
      <c r="E102" s="18">
        <f t="shared" si="210"/>
        <v>4.1901328105105051</v>
      </c>
      <c r="F102" s="18">
        <f t="shared" si="211"/>
        <v>3.3253360053510761</v>
      </c>
      <c r="H102" s="18">
        <f t="shared" si="212"/>
        <v>4.4285152141660289</v>
      </c>
      <c r="I102" s="18">
        <f t="shared" si="213"/>
        <v>3.3547395154510218</v>
      </c>
      <c r="J102" s="18">
        <f t="shared" si="214"/>
        <v>6.4559830720233968</v>
      </c>
      <c r="L102" t="str">
        <f t="shared" si="255"/>
        <v>71 Sales occupations</v>
      </c>
      <c r="M102" s="18">
        <f t="shared" si="215"/>
        <v>5.6455419879755775</v>
      </c>
      <c r="N102" s="18">
        <f t="shared" si="215"/>
        <v>-1.4376712773241929</v>
      </c>
      <c r="O102" s="18">
        <f t="shared" si="215"/>
        <v>6.7842107438017329</v>
      </c>
      <c r="P102" s="18">
        <f t="shared" si="215"/>
        <v>5.7380234432893085</v>
      </c>
      <c r="Q102" s="18">
        <f t="shared" si="216"/>
        <v>5.5990175775662676</v>
      </c>
      <c r="S102" s="18">
        <f t="shared" si="217"/>
        <v>6.0856086986198932</v>
      </c>
      <c r="T102" s="18">
        <f t="shared" si="218"/>
        <v>3.8196564190075444</v>
      </c>
      <c r="U102" s="18">
        <f t="shared" si="219"/>
        <v>8.0187029273361077</v>
      </c>
      <c r="W102" t="str">
        <f t="shared" si="256"/>
        <v>71 Sales occupations</v>
      </c>
      <c r="X102" s="18">
        <f t="shared" si="220"/>
        <v>-2.4866669067952207</v>
      </c>
      <c r="Y102" s="18">
        <f t="shared" si="220"/>
        <v>13.546714213707279</v>
      </c>
      <c r="Z102" s="18">
        <f t="shared" si="220"/>
        <v>2.2849382777624383</v>
      </c>
      <c r="AA102" s="18">
        <f t="shared" si="220"/>
        <v>2.7467347597841973</v>
      </c>
      <c r="AB102" s="18">
        <f t="shared" si="221"/>
        <v>3.2451313712010377</v>
      </c>
      <c r="AD102" s="18">
        <f t="shared" si="222"/>
        <v>2.5925714048679493</v>
      </c>
      <c r="AE102" s="18">
        <f t="shared" si="223"/>
        <v>3.4068004865362322</v>
      </c>
      <c r="AF102" s="18">
        <f t="shared" si="224"/>
        <v>5.1400246548551243</v>
      </c>
      <c r="AH102" t="str">
        <f t="shared" si="257"/>
        <v>71 Sales occupations</v>
      </c>
      <c r="AI102" s="18">
        <f t="shared" si="225"/>
        <v>-3.1921468633508088</v>
      </c>
      <c r="AJ102" s="18">
        <f t="shared" si="225"/>
        <v>16.941899121033831</v>
      </c>
      <c r="AK102" s="18">
        <f t="shared" si="225"/>
        <v>0.77448033538924932</v>
      </c>
      <c r="AL102" s="18">
        <f t="shared" si="225"/>
        <v>2.3356057344795511</v>
      </c>
      <c r="AM102" s="18">
        <f t="shared" si="226"/>
        <v>2.6979829841389247</v>
      </c>
      <c r="AO102" s="18">
        <f t="shared" si="227"/>
        <v>1.8125618448404213</v>
      </c>
      <c r="AP102" s="18">
        <f t="shared" si="228"/>
        <v>3.2026637581256123</v>
      </c>
      <c r="AQ102" s="18">
        <f t="shared" si="229"/>
        <v>4.4223796627601564</v>
      </c>
      <c r="AS102" t="str">
        <f t="shared" si="258"/>
        <v>71 Sales occupations</v>
      </c>
      <c r="AT102" s="18">
        <f t="shared" si="230"/>
        <v>-3.6603838762180652</v>
      </c>
      <c r="AU102" s="18">
        <f t="shared" si="230"/>
        <v>12.114634740356456</v>
      </c>
      <c r="AV102" s="18">
        <f t="shared" si="230"/>
        <v>0.15807238735294771</v>
      </c>
      <c r="AW102" s="18">
        <f t="shared" si="230"/>
        <v>2.2210087230592368</v>
      </c>
      <c r="AX102" s="18">
        <f t="shared" si="231"/>
        <v>2.1599936685236187</v>
      </c>
      <c r="AZ102" s="18">
        <f t="shared" si="232"/>
        <v>1.5286848833590216</v>
      </c>
      <c r="BA102" s="18">
        <f t="shared" si="233"/>
        <v>2.8212434468010361</v>
      </c>
      <c r="BB102" s="18">
        <f t="shared" si="234"/>
        <v>3.8933583517761994</v>
      </c>
      <c r="BD102" t="str">
        <f t="shared" si="259"/>
        <v>71 Sales occupations</v>
      </c>
      <c r="BE102" s="18">
        <f t="shared" si="235"/>
        <v>-1.0838392259922114</v>
      </c>
      <c r="BF102" s="18">
        <f t="shared" si="235"/>
        <v>-0.49241086667676237</v>
      </c>
      <c r="BG102" s="18">
        <f t="shared" si="235"/>
        <v>0.75834384407647004</v>
      </c>
      <c r="BH102" s="18">
        <f t="shared" si="235"/>
        <v>6.5994219031306756E-2</v>
      </c>
      <c r="BI102" s="18">
        <f t="shared" si="236"/>
        <v>0.24677346577293147</v>
      </c>
      <c r="BK102" s="18">
        <f t="shared" si="237"/>
        <v>0.29624720627554613</v>
      </c>
      <c r="BL102" s="18">
        <f t="shared" si="238"/>
        <v>2.5201289247939185</v>
      </c>
      <c r="BM102" s="18">
        <f t="shared" si="239"/>
        <v>2.73055713588779</v>
      </c>
      <c r="BO102" t="str">
        <f t="shared" si="260"/>
        <v>71 Sales occupations</v>
      </c>
      <c r="BP102" s="18">
        <f t="shared" si="240"/>
        <v>-2.9454743340340372</v>
      </c>
      <c r="BQ102" s="18">
        <f t="shared" si="240"/>
        <v>-12.32316870376664</v>
      </c>
      <c r="BR102" s="18">
        <f t="shared" si="240"/>
        <v>0.81711393506307406</v>
      </c>
      <c r="BS102" s="18">
        <f t="shared" si="240"/>
        <v>-1.5053977517050843</v>
      </c>
      <c r="BT102" s="18">
        <f t="shared" si="241"/>
        <v>-1.5042415920582086</v>
      </c>
      <c r="BV102" s="18">
        <f t="shared" si="242"/>
        <v>-0.73723371152506489</v>
      </c>
      <c r="BW102" s="18">
        <f t="shared" si="243"/>
        <v>2.6143139086321376</v>
      </c>
      <c r="BX102" s="18">
        <f t="shared" si="244"/>
        <v>2.1092795136484987</v>
      </c>
      <c r="BZ102" t="str">
        <f t="shared" si="261"/>
        <v>71 Sales occupations</v>
      </c>
      <c r="CA102" s="18">
        <f t="shared" si="245"/>
        <v>-4.1780247924625531</v>
      </c>
      <c r="CB102" s="18">
        <f t="shared" si="245"/>
        <v>-8.8583782210948989</v>
      </c>
      <c r="CC102" s="18">
        <f t="shared" si="245"/>
        <v>-4.0160565054460973</v>
      </c>
      <c r="CD102" s="18">
        <f t="shared" si="245"/>
        <v>-8.0831249633720574</v>
      </c>
      <c r="CE102" s="18">
        <f t="shared" si="246"/>
        <v>-6.8803386566872131</v>
      </c>
      <c r="CG102" s="18">
        <f t="shared" si="247"/>
        <v>-6.7469531787801573</v>
      </c>
      <c r="CH102" s="18">
        <f t="shared" si="248"/>
        <v>1.4950620319849506</v>
      </c>
      <c r="CI102" s="18">
        <f t="shared" si="249"/>
        <v>-3.3478705296567268</v>
      </c>
      <c r="CK102" t="str">
        <f t="shared" si="262"/>
        <v>71 Sales occupations</v>
      </c>
      <c r="CL102" s="18">
        <f t="shared" si="250"/>
        <v>-8.4299770184384499</v>
      </c>
      <c r="CM102" s="18">
        <f t="shared" si="250"/>
        <v>2.2681136451212502</v>
      </c>
      <c r="CN102" s="18">
        <f t="shared" si="250"/>
        <v>-10.987524560453121</v>
      </c>
      <c r="CO102" s="18">
        <f t="shared" si="250"/>
        <v>-6.4293021682564238</v>
      </c>
      <c r="CP102" s="18">
        <f t="shared" si="251"/>
        <v>-7.3651115795050899</v>
      </c>
      <c r="CR102" s="18">
        <f t="shared" si="252"/>
        <v>-7.9740720818800899</v>
      </c>
      <c r="CS102" s="18">
        <f t="shared" si="253"/>
        <v>0.8729050199658861</v>
      </c>
      <c r="CT102" s="18">
        <f t="shared" si="254"/>
        <v>-5.5188028217302847</v>
      </c>
    </row>
    <row r="103" spans="1:98" x14ac:dyDescent="0.2">
      <c r="A103" t="str">
        <f t="shared" si="209"/>
        <v>72 Customer service occupations</v>
      </c>
      <c r="B103" s="18">
        <f t="shared" si="210"/>
        <v>5.369324739242165</v>
      </c>
      <c r="C103" s="18">
        <f t="shared" si="210"/>
        <v>4.3005408397230882</v>
      </c>
      <c r="D103" s="18">
        <f t="shared" si="210"/>
        <v>10.600857423243371</v>
      </c>
      <c r="E103" s="18">
        <f t="shared" si="210"/>
        <v>6.0276674065008029</v>
      </c>
      <c r="F103" s="18">
        <f t="shared" si="211"/>
        <v>7.3258764632640139</v>
      </c>
      <c r="H103" s="18">
        <f t="shared" si="212"/>
        <v>7.5306578335348373</v>
      </c>
      <c r="I103" s="18">
        <f t="shared" si="213"/>
        <v>4.1678556423838442</v>
      </c>
      <c r="J103" s="18">
        <f t="shared" si="214"/>
        <v>9.3398433517927195</v>
      </c>
      <c r="L103" t="str">
        <f t="shared" si="255"/>
        <v>72 Customer service occupations</v>
      </c>
      <c r="M103" s="18">
        <f t="shared" si="215"/>
        <v>8.5819781405016329</v>
      </c>
      <c r="N103" s="18">
        <f t="shared" si="215"/>
        <v>5.3258061209030316</v>
      </c>
      <c r="O103" s="18">
        <f t="shared" si="215"/>
        <v>7.7937467795002213</v>
      </c>
      <c r="P103" s="18">
        <f t="shared" si="215"/>
        <v>5.5578217017107523</v>
      </c>
      <c r="Q103" s="18">
        <f t="shared" si="216"/>
        <v>6.2369090821553286</v>
      </c>
      <c r="S103" s="18">
        <f t="shared" si="217"/>
        <v>6.2979287540244844</v>
      </c>
      <c r="T103" s="18">
        <f t="shared" si="218"/>
        <v>3.9665456870141114</v>
      </c>
      <c r="U103" s="18">
        <f t="shared" si="219"/>
        <v>8.2670450621008094</v>
      </c>
      <c r="W103" t="str">
        <f t="shared" si="256"/>
        <v>72 Customer service occupations</v>
      </c>
      <c r="X103" s="18">
        <f t="shared" si="220"/>
        <v>0.33783390302335459</v>
      </c>
      <c r="Y103" s="18">
        <f t="shared" si="220"/>
        <v>19.086147992715819</v>
      </c>
      <c r="Z103" s="18">
        <f t="shared" si="220"/>
        <v>3.7732045568260819</v>
      </c>
      <c r="AA103" s="18">
        <f t="shared" si="220"/>
        <v>2.8889014822156334</v>
      </c>
      <c r="AB103" s="18">
        <f t="shared" si="221"/>
        <v>4.111401613781096</v>
      </c>
      <c r="AD103" s="18">
        <f t="shared" si="222"/>
        <v>3.182828699458895</v>
      </c>
      <c r="AE103" s="18">
        <f t="shared" si="223"/>
        <v>3.5230013542749683</v>
      </c>
      <c r="AF103" s="18">
        <f t="shared" si="224"/>
        <v>5.6510671289764058</v>
      </c>
      <c r="AH103" t="str">
        <f t="shared" si="257"/>
        <v>72 Customer service occupations</v>
      </c>
      <c r="AI103" s="18">
        <f t="shared" si="225"/>
        <v>0.58691156017258717</v>
      </c>
      <c r="AJ103" s="18">
        <f t="shared" si="225"/>
        <v>25.372388042862283</v>
      </c>
      <c r="AK103" s="18">
        <f t="shared" si="225"/>
        <v>3.7763231828113586</v>
      </c>
      <c r="AL103" s="18">
        <f t="shared" si="225"/>
        <v>3.1633519588014636</v>
      </c>
      <c r="AM103" s="18">
        <f t="shared" si="226"/>
        <v>4.6216906768140609</v>
      </c>
      <c r="AO103" s="18">
        <f t="shared" si="227"/>
        <v>3.3672723502633728</v>
      </c>
      <c r="AP103" s="18">
        <f t="shared" si="228"/>
        <v>3.5969409249440476</v>
      </c>
      <c r="AQ103" s="18">
        <f t="shared" si="229"/>
        <v>5.8387501634719952</v>
      </c>
      <c r="AS103" t="str">
        <f t="shared" si="258"/>
        <v>72 Customer service occupations</v>
      </c>
      <c r="AT103" s="18">
        <f t="shared" si="230"/>
        <v>-0.98275891677367389</v>
      </c>
      <c r="AU103" s="18">
        <f t="shared" si="230"/>
        <v>9.3300988845315338</v>
      </c>
      <c r="AV103" s="18">
        <f t="shared" si="230"/>
        <v>4.2764054436697618</v>
      </c>
      <c r="AW103" s="18">
        <f t="shared" si="230"/>
        <v>1.7760220565112395</v>
      </c>
      <c r="AX103" s="18">
        <f t="shared" si="231"/>
        <v>3.0108083694622589</v>
      </c>
      <c r="AZ103" s="18">
        <f t="shared" si="232"/>
        <v>2.6027494887034708</v>
      </c>
      <c r="BA103" s="18">
        <f t="shared" si="233"/>
        <v>3.1291057960221691</v>
      </c>
      <c r="BB103" s="18">
        <f t="shared" si="234"/>
        <v>4.9283406117613726</v>
      </c>
      <c r="BD103" t="str">
        <f t="shared" si="259"/>
        <v>72 Customer service occupations</v>
      </c>
      <c r="BE103" s="18">
        <f t="shared" si="235"/>
        <v>2.6053522394025475</v>
      </c>
      <c r="BF103" s="18">
        <f t="shared" si="235"/>
        <v>-2.5479825153373881E-2</v>
      </c>
      <c r="BG103" s="18">
        <f t="shared" si="235"/>
        <v>3.286008274565777</v>
      </c>
      <c r="BH103" s="18">
        <f t="shared" si="235"/>
        <v>1.2032702547251972</v>
      </c>
      <c r="BI103" s="18">
        <f t="shared" si="236"/>
        <v>1.7718434552191908</v>
      </c>
      <c r="BK103" s="18">
        <f t="shared" si="237"/>
        <v>1.8928075058363802</v>
      </c>
      <c r="BL103" s="18">
        <f t="shared" si="238"/>
        <v>2.7176241161654069</v>
      </c>
      <c r="BM103" s="18">
        <f t="shared" si="239"/>
        <v>4.0727093238206225</v>
      </c>
      <c r="BO103" t="str">
        <f t="shared" si="260"/>
        <v>72 Customer service occupations</v>
      </c>
      <c r="BP103" s="18">
        <f t="shared" si="240"/>
        <v>1.8503975387610394</v>
      </c>
      <c r="BQ103" s="18">
        <f t="shared" si="240"/>
        <v>-12.103848063019695</v>
      </c>
      <c r="BR103" s="18">
        <f t="shared" si="240"/>
        <v>2.5920792280101468</v>
      </c>
      <c r="BS103" s="18">
        <f t="shared" si="240"/>
        <v>-0.50119066734884976</v>
      </c>
      <c r="BT103" s="18">
        <f t="shared" si="241"/>
        <v>-0.32015221442893704</v>
      </c>
      <c r="BV103" s="18">
        <f t="shared" si="242"/>
        <v>0.51939508577962812</v>
      </c>
      <c r="BW103" s="18">
        <f t="shared" si="243"/>
        <v>2.8755161963547993</v>
      </c>
      <c r="BX103" s="18">
        <f t="shared" si="244"/>
        <v>3.2291130528601997</v>
      </c>
      <c r="BZ103" t="str">
        <f t="shared" si="261"/>
        <v>72 Customer service occupations</v>
      </c>
      <c r="CA103" s="18">
        <f t="shared" si="245"/>
        <v>-1.5505703619159594</v>
      </c>
      <c r="CB103" s="18">
        <f t="shared" si="245"/>
        <v>-2.4073050797846274</v>
      </c>
      <c r="CC103" s="18">
        <f t="shared" si="245"/>
        <v>-1.1226521284701252</v>
      </c>
      <c r="CD103" s="18">
        <f t="shared" si="245"/>
        <v>-2.0400701266084287</v>
      </c>
      <c r="CE103" s="18">
        <f t="shared" si="246"/>
        <v>-1.777354812853682</v>
      </c>
      <c r="CG103" s="18">
        <f t="shared" si="247"/>
        <v>-1.7352138396716121</v>
      </c>
      <c r="CH103" s="18">
        <f t="shared" si="248"/>
        <v>1.771832050882538</v>
      </c>
      <c r="CI103" s="18">
        <f t="shared" si="249"/>
        <v>0.45510664660162181</v>
      </c>
      <c r="CK103" t="str">
        <f t="shared" si="262"/>
        <v>72 Customer service occupations</v>
      </c>
      <c r="CL103" s="18">
        <f t="shared" si="250"/>
        <v>-0.13066610342788998</v>
      </c>
      <c r="CM103" s="18">
        <f t="shared" si="250"/>
        <v>18.742540180847868</v>
      </c>
      <c r="CN103" s="18">
        <f t="shared" si="250"/>
        <v>-2.5795561135683376</v>
      </c>
      <c r="CO103" s="18">
        <f t="shared" si="250"/>
        <v>-0.82621443343879886</v>
      </c>
      <c r="CP103" s="18">
        <f t="shared" si="251"/>
        <v>-0.26120651548936502</v>
      </c>
      <c r="CR103" s="18">
        <f t="shared" si="252"/>
        <v>-1.4141401356810523</v>
      </c>
      <c r="CS103" s="18">
        <f t="shared" si="253"/>
        <v>1.7279226013301008</v>
      </c>
      <c r="CT103" s="18">
        <f t="shared" si="254"/>
        <v>0.64141949585374558</v>
      </c>
    </row>
    <row r="104" spans="1:98" x14ac:dyDescent="0.2">
      <c r="A104" t="str">
        <f t="shared" si="209"/>
        <v>81 Process, plant and machine operatives</v>
      </c>
      <c r="B104" s="18">
        <f t="shared" si="210"/>
        <v>7.6046158089521088</v>
      </c>
      <c r="C104" s="18">
        <f t="shared" si="210"/>
        <v>-13.843520501155126</v>
      </c>
      <c r="D104" s="18">
        <f t="shared" si="210"/>
        <v>9.1471441051743874</v>
      </c>
      <c r="E104" s="18">
        <f t="shared" si="210"/>
        <v>8.0361030714042325</v>
      </c>
      <c r="F104" s="18">
        <f t="shared" si="211"/>
        <v>6.8599418017704084</v>
      </c>
      <c r="H104" s="18">
        <f t="shared" si="212"/>
        <v>8.4051877396513319</v>
      </c>
      <c r="I104" s="18">
        <f t="shared" si="213"/>
        <v>5.1072028984754381</v>
      </c>
      <c r="J104" s="18">
        <f t="shared" si="214"/>
        <v>10.491993582930824</v>
      </c>
      <c r="L104" t="str">
        <f t="shared" si="255"/>
        <v>81 Process, plant and machine operatives</v>
      </c>
      <c r="M104" s="18">
        <f t="shared" si="215"/>
        <v>8.8819011271553236</v>
      </c>
      <c r="N104" s="18">
        <f t="shared" si="215"/>
        <v>-16.329593524990106</v>
      </c>
      <c r="O104" s="18">
        <f t="shared" si="215"/>
        <v>11.084985124971357</v>
      </c>
      <c r="P104" s="18">
        <f t="shared" si="215"/>
        <v>6.3650054752158125</v>
      </c>
      <c r="Q104" s="18">
        <f t="shared" si="216"/>
        <v>6.2129012762589975</v>
      </c>
      <c r="S104" s="18">
        <f t="shared" si="217"/>
        <v>7.9156170341634802</v>
      </c>
      <c r="T104" s="18">
        <f t="shared" si="218"/>
        <v>4.6074350783755769</v>
      </c>
      <c r="U104" s="18">
        <f t="shared" si="219"/>
        <v>9.8641626693688256</v>
      </c>
      <c r="W104" t="str">
        <f t="shared" si="256"/>
        <v>81 Process, plant and machine operatives</v>
      </c>
      <c r="X104" s="18">
        <f t="shared" si="220"/>
        <v>-0.14770301658405538</v>
      </c>
      <c r="Y104" s="18">
        <f t="shared" si="220"/>
        <v>-3.9795729948826186</v>
      </c>
      <c r="Z104" s="18">
        <f t="shared" si="220"/>
        <v>8.8269773031273822</v>
      </c>
      <c r="AA104" s="18">
        <f t="shared" si="220"/>
        <v>5.2817221947068838</v>
      </c>
      <c r="AB104" s="18">
        <f t="shared" si="221"/>
        <v>5.7665935049621808</v>
      </c>
      <c r="AD104" s="18">
        <f t="shared" si="222"/>
        <v>6.4504518518657017</v>
      </c>
      <c r="AE104" s="18">
        <f t="shared" si="223"/>
        <v>4.7043148819124081</v>
      </c>
      <c r="AF104" s="18">
        <f t="shared" si="224"/>
        <v>8.8066828024170984</v>
      </c>
      <c r="AH104" t="str">
        <f t="shared" si="257"/>
        <v>81 Process, plant and machine operatives</v>
      </c>
      <c r="AI104" s="18">
        <f t="shared" si="225"/>
        <v>-0.68494606825189042</v>
      </c>
      <c r="AJ104" s="18">
        <f t="shared" si="225"/>
        <v>-2.9189376913085985</v>
      </c>
      <c r="AK104" s="18">
        <f t="shared" si="225"/>
        <v>5.6372474704427855</v>
      </c>
      <c r="AL104" s="18">
        <f t="shared" si="225"/>
        <v>2.8414598989045636</v>
      </c>
      <c r="AM104" s="18">
        <f t="shared" si="226"/>
        <v>3.3341543223076142</v>
      </c>
      <c r="AO104" s="18">
        <f t="shared" si="227"/>
        <v>3.7650694072675961</v>
      </c>
      <c r="AP104" s="18">
        <f t="shared" si="228"/>
        <v>3.4559247349980282</v>
      </c>
      <c r="AQ104" s="18">
        <f t="shared" si="229"/>
        <v>6.0264808550535509</v>
      </c>
      <c r="AS104" t="str">
        <f t="shared" si="258"/>
        <v>81 Process, plant and machine operatives</v>
      </c>
      <c r="AT104" s="18">
        <f t="shared" si="230"/>
        <v>-2.5767102910428608</v>
      </c>
      <c r="AU104" s="18">
        <f t="shared" si="230"/>
        <v>-6.7665844126592267</v>
      </c>
      <c r="AV104" s="18">
        <f t="shared" si="230"/>
        <v>4.6541392377476898</v>
      </c>
      <c r="AW104" s="18">
        <f t="shared" si="230"/>
        <v>2.6272590689789599</v>
      </c>
      <c r="AX104" s="18">
        <f t="shared" si="231"/>
        <v>2.6387393256199987</v>
      </c>
      <c r="AZ104" s="18">
        <f t="shared" si="232"/>
        <v>3.2984861032535173</v>
      </c>
      <c r="BA104" s="18">
        <f t="shared" si="233"/>
        <v>3.3812230593505133</v>
      </c>
      <c r="BB104" s="18">
        <f t="shared" si="234"/>
        <v>5.6291433549398917</v>
      </c>
      <c r="BD104" t="str">
        <f t="shared" si="259"/>
        <v>81 Process, plant and machine operatives</v>
      </c>
      <c r="BE104" s="18">
        <f t="shared" si="235"/>
        <v>2.8249932505264308</v>
      </c>
      <c r="BF104" s="18">
        <f t="shared" si="235"/>
        <v>-12.456563755467332</v>
      </c>
      <c r="BG104" s="18">
        <f t="shared" si="235"/>
        <v>4.1223146664749022</v>
      </c>
      <c r="BH104" s="18">
        <f t="shared" si="235"/>
        <v>0.91695763638728334</v>
      </c>
      <c r="BI104" s="18">
        <f t="shared" si="236"/>
        <v>1.0064272032660471</v>
      </c>
      <c r="BK104" s="18">
        <f t="shared" si="237"/>
        <v>1.974293284505424</v>
      </c>
      <c r="BL104" s="18">
        <f t="shared" si="238"/>
        <v>2.5643108518130342</v>
      </c>
      <c r="BM104" s="18">
        <f t="shared" si="239"/>
        <v>4.0070591870466465</v>
      </c>
      <c r="BO104" t="str">
        <f t="shared" si="260"/>
        <v>81 Process, plant and machine operatives</v>
      </c>
      <c r="BP104" s="18">
        <f t="shared" si="240"/>
        <v>1.3810295402627348</v>
      </c>
      <c r="BQ104" s="18">
        <f t="shared" si="240"/>
        <v>-18.162144594652808</v>
      </c>
      <c r="BR104" s="18">
        <f t="shared" si="240"/>
        <v>3.9474337986232122</v>
      </c>
      <c r="BS104" s="18">
        <f t="shared" si="240"/>
        <v>-0.71616222056596346</v>
      </c>
      <c r="BT104" s="18">
        <f t="shared" si="241"/>
        <v>-0.49084428400442137</v>
      </c>
      <c r="BV104" s="18">
        <f t="shared" si="242"/>
        <v>0.81464571596074897</v>
      </c>
      <c r="BW104" s="18">
        <f t="shared" si="243"/>
        <v>2.6831241500111069</v>
      </c>
      <c r="BX104" s="18">
        <f t="shared" si="244"/>
        <v>3.2557645095159238</v>
      </c>
      <c r="BZ104" t="str">
        <f t="shared" si="261"/>
        <v>81 Process, plant and machine operatives</v>
      </c>
      <c r="CA104" s="18">
        <f t="shared" si="245"/>
        <v>-2.322352641435721</v>
      </c>
      <c r="CB104" s="18">
        <f t="shared" si="245"/>
        <v>-12.894374617214909</v>
      </c>
      <c r="CC104" s="18">
        <f t="shared" si="245"/>
        <v>-1.3847806501208093</v>
      </c>
      <c r="CD104" s="18">
        <f t="shared" si="245"/>
        <v>-7.1403722600467905</v>
      </c>
      <c r="CE104" s="18">
        <f t="shared" si="246"/>
        <v>-5.7563262943071685</v>
      </c>
      <c r="CG104" s="18">
        <f t="shared" si="247"/>
        <v>-5.260168663037823</v>
      </c>
      <c r="CH104" s="18">
        <f t="shared" si="248"/>
        <v>1.696927011599314</v>
      </c>
      <c r="CI104" s="18">
        <f t="shared" si="249"/>
        <v>-2.0607129941502045</v>
      </c>
      <c r="CK104" t="str">
        <f t="shared" si="262"/>
        <v>81 Process, plant and machine operatives</v>
      </c>
      <c r="CL104" s="18">
        <f t="shared" si="250"/>
        <v>-8.5346420669765166</v>
      </c>
      <c r="CM104" s="18">
        <f t="shared" si="250"/>
        <v>-11.090121604697678</v>
      </c>
      <c r="CN104" s="18">
        <f t="shared" si="250"/>
        <v>-18.45248372306051</v>
      </c>
      <c r="CO104" s="18">
        <f t="shared" si="250"/>
        <v>-9.0578198200059408</v>
      </c>
      <c r="CP104" s="18">
        <f t="shared" si="251"/>
        <v>-12.228487441533032</v>
      </c>
      <c r="CR104" s="18">
        <f t="shared" si="252"/>
        <v>-12.303858191829987</v>
      </c>
      <c r="CS104" s="18">
        <f t="shared" si="253"/>
        <v>0.58614928823079726</v>
      </c>
      <c r="CT104" s="18">
        <f t="shared" si="254"/>
        <v>-9.3025829230963364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15.400157787146075</v>
      </c>
      <c r="C105" s="18">
        <f t="shared" si="210"/>
        <v>-25.879411608475344</v>
      </c>
      <c r="D105" s="18">
        <f t="shared" si="210"/>
        <v>10.807614889291962</v>
      </c>
      <c r="E105" s="18">
        <f t="shared" si="210"/>
        <v>6.450391080515705</v>
      </c>
      <c r="F105" s="18">
        <f t="shared" si="211"/>
        <v>5.381947222703487</v>
      </c>
      <c r="H105" s="18">
        <f t="shared" si="212"/>
        <v>7.8834210701798746</v>
      </c>
      <c r="I105" s="18">
        <f t="shared" si="213"/>
        <v>5.4760887366142708</v>
      </c>
      <c r="J105" s="18">
        <f t="shared" si="214"/>
        <v>10.290962603218002</v>
      </c>
      <c r="L105" t="str">
        <f t="shared" si="255"/>
        <v>82 Transport and mobile machine drivers and operatives</v>
      </c>
      <c r="M105" s="18">
        <f t="shared" si="215"/>
        <v>11.872862516050308</v>
      </c>
      <c r="N105" s="18">
        <f t="shared" si="215"/>
        <v>-21.431177417672622</v>
      </c>
      <c r="O105" s="18">
        <f t="shared" si="215"/>
        <v>9.6016403299871822</v>
      </c>
      <c r="P105" s="18">
        <f t="shared" si="215"/>
        <v>6.0865804425673353</v>
      </c>
      <c r="Q105" s="18">
        <f t="shared" si="216"/>
        <v>5.1801416573230563</v>
      </c>
      <c r="S105" s="18">
        <f t="shared" si="217"/>
        <v>7.2455593048167399</v>
      </c>
      <c r="T105" s="18">
        <f t="shared" si="218"/>
        <v>5.1456159638974874</v>
      </c>
      <c r="U105" s="18">
        <f t="shared" si="219"/>
        <v>9.642447640020201</v>
      </c>
      <c r="W105" t="str">
        <f t="shared" si="256"/>
        <v>82 Transport and mobile machine drivers and operatives</v>
      </c>
      <c r="X105" s="18">
        <f t="shared" si="220"/>
        <v>5.7856036068371086</v>
      </c>
      <c r="Y105" s="18">
        <f t="shared" si="220"/>
        <v>-3.1097109698398073</v>
      </c>
      <c r="Z105" s="18">
        <f t="shared" si="220"/>
        <v>5.9990493463048189</v>
      </c>
      <c r="AA105" s="18">
        <f t="shared" si="220"/>
        <v>3.9453773946847903</v>
      </c>
      <c r="AB105" s="18">
        <f t="shared" si="221"/>
        <v>4.1244257258886918</v>
      </c>
      <c r="AD105" s="18">
        <f t="shared" si="222"/>
        <v>4.6254752366741148</v>
      </c>
      <c r="AE105" s="18">
        <f t="shared" si="223"/>
        <v>4.6731660863967628</v>
      </c>
      <c r="AF105" s="18">
        <f t="shared" si="224"/>
        <v>7.4891028909929158</v>
      </c>
      <c r="AH105" t="str">
        <f t="shared" si="257"/>
        <v>82 Transport and mobile machine drivers and operatives</v>
      </c>
      <c r="AI105" s="18">
        <f t="shared" si="225"/>
        <v>5.0924116143991061</v>
      </c>
      <c r="AJ105" s="18">
        <f t="shared" si="225"/>
        <v>-7.1627371925703347</v>
      </c>
      <c r="AK105" s="18">
        <f t="shared" si="225"/>
        <v>4.9503574844981246</v>
      </c>
      <c r="AL105" s="18">
        <f t="shared" si="225"/>
        <v>2.6662179543391007</v>
      </c>
      <c r="AM105" s="18">
        <f t="shared" si="226"/>
        <v>2.7264661623808806</v>
      </c>
      <c r="AO105" s="18">
        <f t="shared" si="227"/>
        <v>3.4220201238129189</v>
      </c>
      <c r="AP105" s="18">
        <f t="shared" si="228"/>
        <v>4.2241114349984121</v>
      </c>
      <c r="AQ105" s="18">
        <f t="shared" si="229"/>
        <v>6.3458285277986359</v>
      </c>
      <c r="AS105" t="str">
        <f t="shared" si="258"/>
        <v>82 Transport and mobile machine drivers and operatives</v>
      </c>
      <c r="AT105" s="18">
        <f t="shared" si="230"/>
        <v>2.430226890080589</v>
      </c>
      <c r="AU105" s="18">
        <f t="shared" si="230"/>
        <v>-7.008197781116432</v>
      </c>
      <c r="AV105" s="18">
        <f t="shared" si="230"/>
        <v>3.6382464917225077</v>
      </c>
      <c r="AW105" s="18">
        <f t="shared" si="230"/>
        <v>2.1955390070729885</v>
      </c>
      <c r="AX105" s="18">
        <f t="shared" si="231"/>
        <v>2.0405452913648592</v>
      </c>
      <c r="AZ105" s="18">
        <f t="shared" si="232"/>
        <v>2.6741960975712908</v>
      </c>
      <c r="BA105" s="18">
        <f t="shared" si="233"/>
        <v>4.0621584772415842</v>
      </c>
      <c r="BB105" s="18">
        <f t="shared" si="234"/>
        <v>5.7184138305573562</v>
      </c>
      <c r="BD105" t="str">
        <f t="shared" si="259"/>
        <v>82 Transport and mobile machine drivers and operatives</v>
      </c>
      <c r="BE105" s="18">
        <f t="shared" si="235"/>
        <v>6.5259332119538715</v>
      </c>
      <c r="BF105" s="18">
        <f t="shared" si="235"/>
        <v>-8.8857938380821011</v>
      </c>
      <c r="BG105" s="18">
        <f t="shared" si="235"/>
        <v>4.0335334340855455</v>
      </c>
      <c r="BH105" s="18">
        <f t="shared" si="235"/>
        <v>1.7654912044961391</v>
      </c>
      <c r="BI105" s="18">
        <f t="shared" si="236"/>
        <v>1.763289213451702</v>
      </c>
      <c r="BK105" s="18">
        <f t="shared" si="237"/>
        <v>2.5159573893020371</v>
      </c>
      <c r="BL105" s="18">
        <f t="shared" si="238"/>
        <v>3.3865416252814251</v>
      </c>
      <c r="BM105" s="18">
        <f t="shared" si="239"/>
        <v>5.0696005403181088</v>
      </c>
      <c r="BO105" t="str">
        <f t="shared" si="260"/>
        <v>82 Transport and mobile machine drivers and operatives</v>
      </c>
      <c r="BP105" s="18">
        <f t="shared" si="240"/>
        <v>5.7445229084656102</v>
      </c>
      <c r="BQ105" s="18">
        <f t="shared" si="240"/>
        <v>-16.944331193316774</v>
      </c>
      <c r="BR105" s="18">
        <f t="shared" si="240"/>
        <v>4.2586269869646642</v>
      </c>
      <c r="BS105" s="18">
        <f t="shared" si="240"/>
        <v>0.52717920816329755</v>
      </c>
      <c r="BT105" s="18">
        <f t="shared" si="241"/>
        <v>0.47262884907126601</v>
      </c>
      <c r="BV105" s="18">
        <f t="shared" si="242"/>
        <v>1.7559151978205012</v>
      </c>
      <c r="BW105" s="18">
        <f t="shared" si="243"/>
        <v>3.6044099627082993</v>
      </c>
      <c r="BX105" s="18">
        <f t="shared" si="244"/>
        <v>4.7267563654993294</v>
      </c>
      <c r="BZ105" t="str">
        <f t="shared" si="261"/>
        <v>82 Transport and mobile machine drivers and operatives</v>
      </c>
      <c r="CA105" s="18">
        <f t="shared" si="245"/>
        <v>0.30785430732369612</v>
      </c>
      <c r="CB105" s="18">
        <f t="shared" si="245"/>
        <v>-10.56913359883036</v>
      </c>
      <c r="CC105" s="18">
        <f t="shared" si="245"/>
        <v>-1.7891369234660393</v>
      </c>
      <c r="CD105" s="18">
        <f t="shared" si="245"/>
        <v>-2.7848417343892207</v>
      </c>
      <c r="CE105" s="18">
        <f t="shared" si="246"/>
        <v>-2.9821693386276937</v>
      </c>
      <c r="CG105" s="18">
        <f t="shared" si="247"/>
        <v>-2.4540668696708567</v>
      </c>
      <c r="CH105" s="18">
        <f t="shared" si="248"/>
        <v>2.2377086628174503</v>
      </c>
      <c r="CI105" s="18">
        <f t="shared" si="249"/>
        <v>0.53026920817427214</v>
      </c>
      <c r="CK105" t="str">
        <f t="shared" si="262"/>
        <v>82 Transport and mobile machine drivers and operatives</v>
      </c>
      <c r="CL105" s="18">
        <f t="shared" si="250"/>
        <v>1.8864140775873395</v>
      </c>
      <c r="CM105" s="18">
        <f t="shared" si="250"/>
        <v>-9.5969384881573472</v>
      </c>
      <c r="CN105" s="18">
        <f t="shared" si="250"/>
        <v>-9.601300694779269</v>
      </c>
      <c r="CO105" s="18">
        <f t="shared" si="250"/>
        <v>-8.7015524257604948</v>
      </c>
      <c r="CP105" s="18">
        <f t="shared" si="251"/>
        <v>-9.0397283913108755</v>
      </c>
      <c r="CR105" s="18">
        <f t="shared" si="252"/>
        <v>-9.0024591718783959</v>
      </c>
      <c r="CS105" s="18">
        <f t="shared" si="253"/>
        <v>1.2890909110640836</v>
      </c>
      <c r="CT105" s="18">
        <f t="shared" si="254"/>
        <v>-5.1179834386035346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0.45305815207883349</v>
      </c>
      <c r="C106" s="18">
        <f t="shared" si="210"/>
        <v>-22.216005284233319</v>
      </c>
      <c r="D106" s="18">
        <f t="shared" si="210"/>
        <v>41.042340498507698</v>
      </c>
      <c r="E106" s="18">
        <f t="shared" si="210"/>
        <v>10.430333665061209</v>
      </c>
      <c r="F106" s="18">
        <f t="shared" si="211"/>
        <v>16.622568234715839</v>
      </c>
      <c r="H106" s="18">
        <f t="shared" si="212"/>
        <v>19.814328561599972</v>
      </c>
      <c r="I106" s="18">
        <f t="shared" si="213"/>
        <v>13.33854039081206</v>
      </c>
      <c r="J106" s="18">
        <f t="shared" si="214"/>
        <v>22.344244712800787</v>
      </c>
      <c r="L106" t="str">
        <f t="shared" si="255"/>
        <v>91 Elementary trades and related occupations</v>
      </c>
      <c r="M106" s="18">
        <f t="shared" si="215"/>
        <v>5.800906313224119</v>
      </c>
      <c r="N106" s="18">
        <f t="shared" si="215"/>
        <v>-34.718694194083469</v>
      </c>
      <c r="O106" s="18">
        <f t="shared" si="215"/>
        <v>21.980082923122481</v>
      </c>
      <c r="P106" s="18">
        <f t="shared" si="215"/>
        <v>9.4074756876878709</v>
      </c>
      <c r="Q106" s="18">
        <f t="shared" si="216"/>
        <v>9.5958134734045473</v>
      </c>
      <c r="S106" s="18">
        <f t="shared" si="217"/>
        <v>13.447337184173836</v>
      </c>
      <c r="T106" s="18">
        <f t="shared" si="218"/>
        <v>8.2200230119651394</v>
      </c>
      <c r="U106" s="18">
        <f t="shared" si="219"/>
        <v>15.694900667085076</v>
      </c>
      <c r="W106" t="str">
        <f t="shared" si="256"/>
        <v>91 Elementary trades and related occupations</v>
      </c>
      <c r="X106" s="18">
        <f t="shared" si="220"/>
        <v>-4.6924683852648696</v>
      </c>
      <c r="Y106" s="18">
        <f t="shared" si="220"/>
        <v>-11.367140406214116</v>
      </c>
      <c r="Z106" s="18">
        <f t="shared" si="220"/>
        <v>24.58718875059558</v>
      </c>
      <c r="AA106" s="18">
        <f t="shared" si="220"/>
        <v>4.9168436635248947</v>
      </c>
      <c r="AB106" s="18">
        <f t="shared" si="221"/>
        <v>9.5439422647689121</v>
      </c>
      <c r="AD106" s="18">
        <f t="shared" si="222"/>
        <v>11.101845559299095</v>
      </c>
      <c r="AE106" s="18">
        <f t="shared" si="223"/>
        <v>8.6736980078553358</v>
      </c>
      <c r="AF106" s="18">
        <f t="shared" si="224"/>
        <v>14.205260590726866</v>
      </c>
      <c r="AH106" t="str">
        <f t="shared" si="257"/>
        <v>91 Elementary trades and related occupations</v>
      </c>
      <c r="AI106" s="18">
        <f t="shared" si="225"/>
        <v>-4.2356462579383187</v>
      </c>
      <c r="AJ106" s="18">
        <f t="shared" si="225"/>
        <v>-15.201130749929447</v>
      </c>
      <c r="AK106" s="18">
        <f t="shared" si="225"/>
        <v>22.111010594928437</v>
      </c>
      <c r="AL106" s="18">
        <f t="shared" si="225"/>
        <v>4.5098716892383983</v>
      </c>
      <c r="AM106" s="18">
        <f t="shared" si="226"/>
        <v>8.295044322581413</v>
      </c>
      <c r="AO106" s="18">
        <f t="shared" si="227"/>
        <v>10.075284901110271</v>
      </c>
      <c r="AP106" s="18">
        <f t="shared" si="228"/>
        <v>8.0542235089308356</v>
      </c>
      <c r="AQ106" s="18">
        <f t="shared" si="229"/>
        <v>13.193058774696365</v>
      </c>
      <c r="AS106" t="str">
        <f t="shared" si="258"/>
        <v>91 Elementary trades and related occupations</v>
      </c>
      <c r="AT106" s="18">
        <f t="shared" si="230"/>
        <v>-3.6173498136452986</v>
      </c>
      <c r="AU106" s="18">
        <f t="shared" si="230"/>
        <v>-8.2566410784557842</v>
      </c>
      <c r="AV106" s="18">
        <f t="shared" si="230"/>
        <v>21.736695433255981</v>
      </c>
      <c r="AW106" s="18">
        <f t="shared" si="230"/>
        <v>4.1261830096811503</v>
      </c>
      <c r="AX106" s="18">
        <f t="shared" si="231"/>
        <v>8.4751112195890386</v>
      </c>
      <c r="AZ106" s="18">
        <f t="shared" si="232"/>
        <v>9.6933926064328269</v>
      </c>
      <c r="BA106" s="18">
        <f t="shared" si="233"/>
        <v>7.3825630765481653</v>
      </c>
      <c r="BB106" s="18">
        <f t="shared" si="234"/>
        <v>12.58281142785782</v>
      </c>
      <c r="BD106" t="str">
        <f t="shared" si="259"/>
        <v>91 Elementary trades and related occupations</v>
      </c>
      <c r="BE106" s="18">
        <f t="shared" si="235"/>
        <v>0.46198559004120288</v>
      </c>
      <c r="BF106" s="18">
        <f t="shared" si="235"/>
        <v>-17.48164789118367</v>
      </c>
      <c r="BG106" s="18">
        <f t="shared" si="235"/>
        <v>13.689095732952605</v>
      </c>
      <c r="BH106" s="18">
        <f t="shared" si="235"/>
        <v>2.9197827427421164</v>
      </c>
      <c r="BI106" s="18">
        <f t="shared" si="236"/>
        <v>4.7148622953253394</v>
      </c>
      <c r="BK106" s="18">
        <f t="shared" si="237"/>
        <v>6.3911519505119418</v>
      </c>
      <c r="BL106" s="18">
        <f t="shared" si="238"/>
        <v>4.2655267405894204</v>
      </c>
      <c r="BM106" s="18">
        <f t="shared" si="239"/>
        <v>8.5087431036805725</v>
      </c>
      <c r="BO106" t="str">
        <f t="shared" si="260"/>
        <v>91 Elementary trades and related occupations</v>
      </c>
      <c r="BP106" s="18">
        <f t="shared" si="240"/>
        <v>-0.90121009988279877</v>
      </c>
      <c r="BQ106" s="18">
        <f t="shared" si="240"/>
        <v>-17.763549965221227</v>
      </c>
      <c r="BR106" s="18">
        <f t="shared" si="240"/>
        <v>13.834220632641948</v>
      </c>
      <c r="BS106" s="18">
        <f t="shared" si="240"/>
        <v>1.3877118385233311</v>
      </c>
      <c r="BT106" s="18">
        <f t="shared" si="241"/>
        <v>3.7570487690113286</v>
      </c>
      <c r="BV106" s="18">
        <f t="shared" si="242"/>
        <v>5.3774845486648459</v>
      </c>
      <c r="BW106" s="18">
        <f t="shared" si="243"/>
        <v>4.0577950663094775</v>
      </c>
      <c r="BX106" s="18">
        <f t="shared" si="244"/>
        <v>7.6226392038431179</v>
      </c>
      <c r="BZ106" t="str">
        <f t="shared" si="261"/>
        <v>91 Elementary trades and related occupations</v>
      </c>
      <c r="CA106" s="18">
        <f t="shared" si="245"/>
        <v>-2.6051773376633558</v>
      </c>
      <c r="CB106" s="18">
        <f t="shared" si="245"/>
        <v>-14.669031426589385</v>
      </c>
      <c r="CC106" s="18">
        <f t="shared" si="245"/>
        <v>9.5697152865802373</v>
      </c>
      <c r="CD106" s="18">
        <f t="shared" si="245"/>
        <v>-1.7071410016293753</v>
      </c>
      <c r="CE106" s="18">
        <f t="shared" si="246"/>
        <v>0.79144892099496378</v>
      </c>
      <c r="CG106" s="18">
        <f t="shared" si="247"/>
        <v>1.9165755301648879</v>
      </c>
      <c r="CH106" s="18">
        <f t="shared" si="248"/>
        <v>3.3295652490961558</v>
      </c>
      <c r="CI106" s="18">
        <f t="shared" si="249"/>
        <v>4.6022825842455095</v>
      </c>
      <c r="CK106" t="str">
        <f t="shared" si="262"/>
        <v>91 Elementary trades and related occupations</v>
      </c>
      <c r="CL106" s="18">
        <f t="shared" si="250"/>
        <v>-6.1055376520851574</v>
      </c>
      <c r="CM106" s="18">
        <f t="shared" si="250"/>
        <v>-5.3963681422493188</v>
      </c>
      <c r="CN106" s="18">
        <f t="shared" si="250"/>
        <v>4.2584400629297692</v>
      </c>
      <c r="CO106" s="18">
        <f t="shared" si="250"/>
        <v>-2.6100131144796479</v>
      </c>
      <c r="CP106" s="18">
        <f t="shared" si="251"/>
        <v>-0.69401184598898435</v>
      </c>
      <c r="CR106" s="18">
        <f t="shared" si="252"/>
        <v>-0.37233637264790787</v>
      </c>
      <c r="CS106" s="18">
        <f t="shared" si="253"/>
        <v>2.2849731781828586</v>
      </c>
      <c r="CT106" s="18">
        <f t="shared" si="254"/>
        <v>2.0156505540718239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9.6815518463927219</v>
      </c>
      <c r="C107" s="18">
        <f t="shared" si="210"/>
        <v>-13.10623126022994</v>
      </c>
      <c r="D107" s="18">
        <f t="shared" si="210"/>
        <v>5.4615871387492687</v>
      </c>
      <c r="E107" s="18">
        <f t="shared" si="210"/>
        <v>4.818565045006018</v>
      </c>
      <c r="F107" s="18">
        <f t="shared" si="211"/>
        <v>3.795288533804464</v>
      </c>
      <c r="H107" s="18">
        <f t="shared" si="212"/>
        <v>5.0324689310206061</v>
      </c>
      <c r="I107" s="18">
        <f t="shared" si="213"/>
        <v>3.9645348074642595</v>
      </c>
      <c r="J107" s="18">
        <f t="shared" si="214"/>
        <v>7.3073913965713944</v>
      </c>
      <c r="L107" t="str">
        <f t="shared" ref="L107" si="263">A107</f>
        <v>92 Elementary administration and service occupations</v>
      </c>
      <c r="M107" s="18">
        <f t="shared" si="215"/>
        <v>10.220907414528968</v>
      </c>
      <c r="N107" s="18">
        <f t="shared" si="215"/>
        <v>-5.2937795082796724</v>
      </c>
      <c r="O107" s="18">
        <f t="shared" si="215"/>
        <v>6.4134231769647387</v>
      </c>
      <c r="P107" s="18">
        <f t="shared" si="215"/>
        <v>6.5016063006089642</v>
      </c>
      <c r="Q107" s="18">
        <f t="shared" si="216"/>
        <v>5.6957767626196532</v>
      </c>
      <c r="S107" s="18">
        <f t="shared" si="217"/>
        <v>6.4722038094985557</v>
      </c>
      <c r="T107" s="18">
        <f t="shared" si="218"/>
        <v>4.4638925641399485</v>
      </c>
      <c r="U107" s="18">
        <f t="shared" si="219"/>
        <v>8.6836011280521319</v>
      </c>
      <c r="W107" t="str">
        <f t="shared" ref="W107" si="264">A107</f>
        <v>92 Elementary administration and service occupations</v>
      </c>
      <c r="X107" s="18">
        <f t="shared" si="220"/>
        <v>1.2066534175005472</v>
      </c>
      <c r="Y107" s="18">
        <f t="shared" si="220"/>
        <v>10.450931141838016</v>
      </c>
      <c r="Z107" s="18">
        <f t="shared" si="220"/>
        <v>1.7960038424462033</v>
      </c>
      <c r="AA107" s="18">
        <f t="shared" si="220"/>
        <v>2.3286681567092238</v>
      </c>
      <c r="AB107" s="18">
        <f t="shared" si="221"/>
        <v>2.6507827411658802</v>
      </c>
      <c r="AD107" s="18">
        <f t="shared" si="222"/>
        <v>2.1508044084952216</v>
      </c>
      <c r="AE107" s="18">
        <f t="shared" si="223"/>
        <v>3.8730981806717635</v>
      </c>
      <c r="AF107" s="18">
        <f t="shared" si="224"/>
        <v>5.2169073114247455</v>
      </c>
      <c r="AH107" t="str">
        <f t="shared" ref="AH107" si="265">L107</f>
        <v>92 Elementary administration and service occupations</v>
      </c>
      <c r="AI107" s="18">
        <f t="shared" si="225"/>
        <v>1.4044298317029247</v>
      </c>
      <c r="AJ107" s="18">
        <f t="shared" si="225"/>
        <v>9.9292395646164433</v>
      </c>
      <c r="AK107" s="18">
        <f t="shared" si="225"/>
        <v>1.3797359776617668</v>
      </c>
      <c r="AL107" s="18">
        <f t="shared" si="225"/>
        <v>2.9371876711078659</v>
      </c>
      <c r="AM107" s="18">
        <f t="shared" si="226"/>
        <v>2.8695877579139051</v>
      </c>
      <c r="AO107" s="18">
        <f t="shared" si="227"/>
        <v>2.4153966043674924</v>
      </c>
      <c r="AP107" s="18">
        <f t="shared" si="228"/>
        <v>3.6575184268177185</v>
      </c>
      <c r="AQ107" s="18">
        <f t="shared" si="229"/>
        <v>5.2175216487652332</v>
      </c>
      <c r="AS107" t="str">
        <f t="shared" ref="AS107" si="266">W107</f>
        <v>92 Elementary administration and service occupations</v>
      </c>
      <c r="AT107" s="18">
        <f t="shared" si="230"/>
        <v>-0.1143262185328231</v>
      </c>
      <c r="AU107" s="18">
        <f t="shared" si="230"/>
        <v>10.65560097851932</v>
      </c>
      <c r="AV107" s="18">
        <f t="shared" si="230"/>
        <v>1.0353301276800009</v>
      </c>
      <c r="AW107" s="18">
        <f t="shared" si="230"/>
        <v>2.7439994964708836</v>
      </c>
      <c r="AX107" s="18">
        <f t="shared" si="231"/>
        <v>2.6819304582163417</v>
      </c>
      <c r="AZ107" s="18">
        <f t="shared" si="232"/>
        <v>2.1712562331210439</v>
      </c>
      <c r="BA107" s="18">
        <f t="shared" si="233"/>
        <v>3.645028795199301</v>
      </c>
      <c r="BB107" s="18">
        <f t="shared" si="234"/>
        <v>5.0407883555195987</v>
      </c>
      <c r="BD107" t="str">
        <f t="shared" ref="BD107" si="267">AH107</f>
        <v>92 Elementary administration and service occupations</v>
      </c>
      <c r="BE107" s="18">
        <f t="shared" si="235"/>
        <v>0.69378295544593183</v>
      </c>
      <c r="BF107" s="18">
        <f t="shared" si="235"/>
        <v>-7.9937147009701786</v>
      </c>
      <c r="BG107" s="18">
        <f t="shared" si="235"/>
        <v>-1.8472661693157977</v>
      </c>
      <c r="BH107" s="18">
        <f t="shared" si="235"/>
        <v>-1.0418051963368757</v>
      </c>
      <c r="BI107" s="18">
        <f t="shared" si="236"/>
        <v>-1.742559655563225</v>
      </c>
      <c r="BK107" s="18">
        <f t="shared" si="237"/>
        <v>-1.3110239408311575</v>
      </c>
      <c r="BL107" s="18">
        <f t="shared" si="238"/>
        <v>2.3998202555838732</v>
      </c>
      <c r="BM107" s="18">
        <f t="shared" si="239"/>
        <v>1.4858361329083802</v>
      </c>
      <c r="BO107" t="str">
        <f t="shared" ref="BO107" si="268">AS107</f>
        <v>92 Elementary administration and service occupations</v>
      </c>
      <c r="BP107" s="18">
        <f t="shared" si="240"/>
        <v>2.6197935681276263</v>
      </c>
      <c r="BQ107" s="18">
        <f t="shared" si="240"/>
        <v>-17.870423099165322</v>
      </c>
      <c r="BR107" s="18">
        <f t="shared" si="240"/>
        <v>0.41076077482551376</v>
      </c>
      <c r="BS107" s="18">
        <f t="shared" si="240"/>
        <v>-1.0427593846592864</v>
      </c>
      <c r="BT107" s="18">
        <f t="shared" si="241"/>
        <v>-1.7421425383110312</v>
      </c>
      <c r="BV107" s="18">
        <f t="shared" si="242"/>
        <v>-0.56060569869582633</v>
      </c>
      <c r="BW107" s="18">
        <f t="shared" si="243"/>
        <v>2.7241826318954887</v>
      </c>
      <c r="BX107" s="18">
        <f t="shared" si="244"/>
        <v>2.3444477993668444</v>
      </c>
      <c r="BZ107" t="str">
        <f t="shared" ref="BZ107" si="269">BD107</f>
        <v>92 Elementary administration and service occupations</v>
      </c>
      <c r="CA107" s="18">
        <f t="shared" si="245"/>
        <v>-2.8617007896580837E-2</v>
      </c>
      <c r="CB107" s="18">
        <f t="shared" si="245"/>
        <v>-13.973604451098121</v>
      </c>
      <c r="CC107" s="18">
        <f t="shared" si="245"/>
        <v>-3.7358902168988628</v>
      </c>
      <c r="CD107" s="18">
        <f t="shared" si="245"/>
        <v>-4.4498789680868072</v>
      </c>
      <c r="CE107" s="18">
        <f t="shared" si="246"/>
        <v>-4.8537593268479506</v>
      </c>
      <c r="CG107" s="18">
        <f t="shared" si="247"/>
        <v>-4.21247307005107</v>
      </c>
      <c r="CH107" s="18">
        <f t="shared" si="248"/>
        <v>1.787822373552661</v>
      </c>
      <c r="CI107" s="18">
        <f t="shared" si="249"/>
        <v>-1.2436772692423714</v>
      </c>
      <c r="CK107" t="str">
        <f t="shared" ref="CK107" si="270">BO107</f>
        <v>92 Elementary administration and service occupations</v>
      </c>
      <c r="CL107" s="18">
        <f t="shared" si="250"/>
        <v>-8.2271633364260808</v>
      </c>
      <c r="CM107" s="18">
        <f t="shared" si="250"/>
        <v>-2.9316376300553726</v>
      </c>
      <c r="CN107" s="18">
        <f t="shared" si="250"/>
        <v>-12.113796358374728</v>
      </c>
      <c r="CO107" s="18">
        <f t="shared" si="250"/>
        <v>-6.3420658528337341</v>
      </c>
      <c r="CP107" s="18">
        <f t="shared" si="251"/>
        <v>-7.979850276740919</v>
      </c>
      <c r="CR107" s="18">
        <f t="shared" si="252"/>
        <v>-8.3069080334063354</v>
      </c>
      <c r="CS107" s="18">
        <f t="shared" si="253"/>
        <v>0.90293989177148148</v>
      </c>
      <c r="CT107" s="18">
        <f t="shared" si="254"/>
        <v>-5.6697016106863725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9.4451671019124781</v>
      </c>
      <c r="C109" s="26">
        <f>IF(AND(D$6-C$6 &lt;&gt; 0,C35&lt;&gt;0,D35&lt;&gt;0),(EXP(LN(D35/C35)/(D$6-C$6))-1)*100,0)</f>
        <v>-2.7806012379353318</v>
      </c>
      <c r="D109" s="26">
        <f>IF(AND(E$6-D$6 &lt;&gt; 0,D35&lt;&gt;0,E35&lt;&gt;0),(EXP(LN(E35/D35)/(E$6-D$6))-1)*100,0)</f>
        <v>5.3377566196254334</v>
      </c>
      <c r="E109" s="26">
        <f>IF(AND(F$6-E$6 &lt;&gt; 0,E35&lt;&gt;0,F35&lt;&gt;0),(EXP(LN(F35/E35)/(F$6-E$6))-1)*100,0)</f>
        <v>3.9395479635765396</v>
      </c>
      <c r="F109" s="26">
        <f>IF(AND(F$6-C$6 &lt;&gt; 0,C35&lt;&gt;0,F35&lt;&gt;0),(EXP(LN(F35/C35)/(F$6-C$6))-1)*100,0)</f>
        <v>3.9393731520587227</v>
      </c>
      <c r="H109" s="26">
        <f t="shared" ref="H109" si="271">IF($F$6-$D$6 &lt;&gt; 0,(EXP(LN(1+(H72/100))/($F$6-$D$6))-1)*100,0)</f>
        <v>4.4035431188085061</v>
      </c>
      <c r="I109" s="26">
        <f t="shared" ref="I109" si="272">IF(D35&gt;0,((1+(I35/D35))^(1/($F$6-$D$6))-1)*100,0)</f>
        <v>3.5166184973013159</v>
      </c>
      <c r="J109" s="26">
        <f t="shared" ref="J109" si="273">IF($F$6-$D$6 &lt;&gt; 0,(EXP(LN(1+(J72/100))/($F$6-$D$6))-1)*100,0)</f>
        <v>6.5446120911748951</v>
      </c>
      <c r="L109" s="24" t="str">
        <f>L35</f>
        <v>All occupations</v>
      </c>
      <c r="M109" s="26">
        <f>IF(AND(N$6-M$6 &lt;&gt; 0,M35&lt;&gt;0,N35&lt;&gt;0),(EXP(LN(N35/M35)/(N$6-M$6))-1)*100,0)</f>
        <v>9.7136070069219205</v>
      </c>
      <c r="N109" s="26">
        <f>IF(AND(O$6-N$6 &lt;&gt; 0,N35&lt;&gt;0,O35&lt;&gt;0),(EXP(LN(O35/N35)/(O$6-N$6))-1)*100,0)</f>
        <v>-0.48193240752227862</v>
      </c>
      <c r="O109" s="26">
        <f>IF(AND(P$6-O$6 &lt;&gt; 0,O35&lt;&gt;0,P35&lt;&gt;0),(EXP(LN(P35/O35)/(P$6-O$6))-1)*100,0)</f>
        <v>4.9704133414690155</v>
      </c>
      <c r="P109" s="26">
        <f>IF(AND(Q$6-P$6 &lt;&gt; 0,P35&lt;&gt;0,Q35&lt;&gt;0),(EXP(LN(Q35/P35)/(Q$6-P$6))-1)*100,0)</f>
        <v>3.9245850262418003</v>
      </c>
      <c r="Q109" s="26">
        <f>IF(AND(Q$6-N$6 &lt;&gt; 0,N35&lt;&gt;0,Q35&lt;&gt;0),(EXP(LN(Q35/N35)/(Q$6-N$6))-1)*100,0)</f>
        <v>3.9683654785596989</v>
      </c>
      <c r="S109" s="26">
        <f t="shared" ref="S109" si="274">IF($F$6-$D$6 &lt;&gt; 0,(EXP(LN(1+(S72/100))/($F$6-$D$6))-1)*100,0)</f>
        <v>4.272031567243495</v>
      </c>
      <c r="T109" s="26">
        <f t="shared" ref="T109" si="275">IF(O35&gt;0,((1+(T35/O35))^(1/($F$6-$D$6))-1)*100,0)</f>
        <v>3.6074054199021877</v>
      </c>
      <c r="U109" s="26">
        <f t="shared" ref="U109" si="276">IF($F$6-$D$6 &lt;&gt; 0,(EXP(LN(1+(U72/100))/($F$6-$D$6))-1)*100,0)</f>
        <v>6.5074205572388077</v>
      </c>
      <c r="W109" s="24" t="str">
        <f>W35</f>
        <v>All occupations</v>
      </c>
      <c r="X109" s="26">
        <f>IF(AND(Y$6-X$6 &lt;&gt; 0,X35&lt;&gt;0,Y35&lt;&gt;0),(EXP(LN(Y35/X35)/(Y$6-X$6))-1)*100,0)</f>
        <v>0.46796081714304272</v>
      </c>
      <c r="Y109" s="26">
        <f>IF(AND(Z$6-Y$6 &lt;&gt; 0,Y35&lt;&gt;0,Z35&lt;&gt;0),(EXP(LN(Z35/Y35)/(Z$6-Y$6))-1)*100,0)</f>
        <v>10.880754976374707</v>
      </c>
      <c r="Z109" s="26">
        <f>IF(AND(AA$6-Z$6 &lt;&gt; 0,Z35&lt;&gt;0,AA35&lt;&gt;0),(EXP(LN(AA35/Z35)/(AA$6-Z$6))-1)*100,0)</f>
        <v>1.5462331739793056</v>
      </c>
      <c r="AA109" s="26">
        <f>IF(AND(AB$6-AA$6 &lt;&gt; 0,AA35&lt;&gt;0,AB35&lt;&gt;0),(EXP(LN(AB35/AA35)/(AB$6-AA$6))-1)*100,0)</f>
        <v>1.47529836806779</v>
      </c>
      <c r="AB109" s="26">
        <f>IF(AND(AB$6-Y$6 &lt;&gt; 0,Y35&lt;&gt;0,AB35&lt;&gt;0),(EXP(LN(AB35/Y35)/(AB$6-Y$6))-1)*100,0)</f>
        <v>2.0613161655418821</v>
      </c>
      <c r="AD109" s="26">
        <f t="shared" ref="AD109" si="277">IF($F$6-$D$6 &lt;&gt; 0,(EXP(LN(1+(AD72/100))/($F$6-$D$6))-1)*100,0)</f>
        <v>1.4989377959628847</v>
      </c>
      <c r="AE109" s="26">
        <f t="shared" ref="AE109" si="278">IF(Z35&gt;0,((1+(AE35/Z35))^(1/($F$6-$D$6))-1)*100,0)</f>
        <v>3.2980204042583727</v>
      </c>
      <c r="AF109" s="26">
        <f t="shared" ref="AF109" si="279">IF($F$6-$D$6 &lt;&gt; 0,(EXP(LN(1+(AF72/100))/($F$6-$D$6))-1)*100,0)</f>
        <v>4.2872142509097211</v>
      </c>
      <c r="AH109" s="24" t="str">
        <f>AH35</f>
        <v>All occupations</v>
      </c>
      <c r="AI109" s="26">
        <f>IF(AND(AJ$6-AI$6 &lt;&gt; 0,AI35&lt;&gt;0,AJ35&lt;&gt;0),(EXP(LN(AJ35/AI35)/(AJ$6-AI$6))-1)*100,0)</f>
        <v>-1.9744838657099306</v>
      </c>
      <c r="AJ109" s="26">
        <f>IF(AND(AK$6-AJ$6 &lt;&gt; 0,AJ35&lt;&gt;0,AK35&lt;&gt;0),(EXP(LN(AK35/AJ35)/(AK$6-AJ$6))-1)*100,0)</f>
        <v>11.27634568358995</v>
      </c>
      <c r="AK109" s="26">
        <f>IF(AND(AL$6-AK$6 &lt;&gt; 0,AK35&lt;&gt;0,AL35&lt;&gt;0),(EXP(LN(AL35/AK35)/(AL$6-AK$6))-1)*100,0)</f>
        <v>-0.35575462956546344</v>
      </c>
      <c r="AL109" s="26">
        <f>IF(AND(AM$6-AL$6 &lt;&gt; 0,AL35&lt;&gt;0,AM35&lt;&gt;0),(EXP(LN(AM35/AL35)/(AM$6-AL$6))-1)*100,0)</f>
        <v>0.90413288975352835</v>
      </c>
      <c r="AM109" s="26">
        <f>IF(AND(AM$6-AJ$6 &lt;&gt; 0,AJ35&lt;&gt;0,AM35&lt;&gt;0),(EXP(LN(AM35/AJ35)/(AM$6-AJ$6))-1)*100,0)</f>
        <v>1.1252468257301418</v>
      </c>
      <c r="AO109" s="26">
        <f t="shared" ref="AO109" si="280">IF($F$6-$D$6 &lt;&gt; 0,(EXP(LN(1+(AO72/100))/($F$6-$D$6))-1)*100,0)</f>
        <v>0.48241027510396162</v>
      </c>
      <c r="AP109" s="26">
        <f t="shared" ref="AP109" si="281">IF(AK35&gt;0,((1+(AP35/AK35))^(1/($F$6-$D$6))-1)*100,0)</f>
        <v>2.9493113603929588</v>
      </c>
      <c r="AQ109" s="26">
        <f t="shared" ref="AQ109" si="282">IF($F$6-$D$6 &lt;&gt; 0,(EXP(LN(1+(AQ72/100))/($F$6-$D$6))-1)*100,0)</f>
        <v>3.2742431567301278</v>
      </c>
      <c r="AS109" s="24" t="str">
        <f>AS35</f>
        <v>All occupations</v>
      </c>
      <c r="AT109" s="26">
        <f>IF(AND(AU$6-AT$6 &lt;&gt; 0,AT35&lt;&gt;0,AU35&lt;&gt;0),(EXP(LN(AU35/AT35)/(AU$6-AT$6))-1)*100,0)</f>
        <v>-0.69075424477670344</v>
      </c>
      <c r="AU109" s="26">
        <f>IF(AND(AV$6-AU$6 &lt;&gt; 0,AU35&lt;&gt;0,AV35&lt;&gt;0),(EXP(LN(AV35/AU35)/(AV$6-AU$6))-1)*100,0)</f>
        <v>8.7329428946035783</v>
      </c>
      <c r="AV109" s="26">
        <f>IF(AND(AW$6-AV$6 &lt;&gt; 0,AV35&lt;&gt;0,AW35&lt;&gt;0),(EXP(LN(AW35/AV35)/(AW$6-AV$6))-1)*100,0)</f>
        <v>0.95298922669726505</v>
      </c>
      <c r="AW109" s="26">
        <f>IF(AND(AX$6-AW$6 &lt;&gt; 0,AW35&lt;&gt;0,AX35&lt;&gt;0),(EXP(LN(AX35/AW35)/(AX$6-AW$6))-1)*100,0)</f>
        <v>1.3869251825127105</v>
      </c>
      <c r="AX109" s="26">
        <f>IF(AND(AX$6-AU$6 &lt;&gt; 0,AU35&lt;&gt;0,AX35&lt;&gt;0),(EXP(LN(AX35/AU35)/(AX$6-AU$6))-1)*100,0)</f>
        <v>1.6947507435573828</v>
      </c>
      <c r="AZ109" s="26">
        <f t="shared" ref="AZ109" si="283">IF($F$6-$D$6 &lt;&gt; 0,(EXP(LN(1+(AZ72/100))/($F$6-$D$6))-1)*100,0)</f>
        <v>1.2420730112088885</v>
      </c>
      <c r="BA109" s="26">
        <f t="shared" ref="BA109" si="284">IF(AV35&gt;0,((1+(BA35/AV35))^(1/($F$6-$D$6))-1)*100,0)</f>
        <v>3.0407644071426709</v>
      </c>
      <c r="BB109" s="26">
        <f t="shared" ref="BB109" si="285">IF($F$6-$D$6 &lt;&gt; 0,(EXP(LN(1+(BB72/100))/($F$6-$D$6))-1)*100,0)</f>
        <v>3.8824772874745506</v>
      </c>
      <c r="BD109" s="24" t="str">
        <f>BD35</f>
        <v>All occupations</v>
      </c>
      <c r="BE109" s="26">
        <f>IF(AND(BF$6-BE$6 &lt;&gt; 0,BE35&lt;&gt;0,BF35&lt;&gt;0),(EXP(LN(BF35/BE35)/(BF$6-BE$6))-1)*100,0)</f>
        <v>2.6462414646778676</v>
      </c>
      <c r="BF109" s="26">
        <f>IF(AND(BG$6-BF$6 &lt;&gt; 0,BF35&lt;&gt;0,BG35&lt;&gt;0),(EXP(LN(BG35/BF35)/(BG$6-BF$6))-1)*100,0)</f>
        <v>-4.8666900677710512</v>
      </c>
      <c r="BG109" s="26">
        <f>IF(AND(BH$6-BG$6 &lt;&gt; 0,BG35&lt;&gt;0,BH35&lt;&gt;0),(EXP(LN(BH35/BG35)/(BH$6-BG$6))-1)*100,0)</f>
        <v>1.0545385359259196</v>
      </c>
      <c r="BH109" s="26">
        <f>IF(AND(BI$6-BH$6 &lt;&gt; 0,BH35&lt;&gt;0,BI35&lt;&gt;0),(EXP(LN(BI35/BH35)/(BI$6-BH$6))-1)*100,0)</f>
        <v>0.11753974880555074</v>
      </c>
      <c r="BI109" s="26">
        <f>IF(AND(BI$6-BF$6 &lt;&gt; 0,BF35&lt;&gt;0,BI35&lt;&gt;0),(EXP(LN(BI35/BF35)/(BI$6-BF$6))-1)*100,0)</f>
        <v>8.9458177386969595E-2</v>
      </c>
      <c r="BK109" s="26">
        <f t="shared" ref="BK109" si="286">IF($F$6-$D$6 &lt;&gt; 0,(EXP(LN(1+(BK72/100))/($F$6-$D$6))-1)*100,0)</f>
        <v>0.42890333933478519</v>
      </c>
      <c r="BL109" s="26">
        <f t="shared" ref="BL109" si="287">IF(BG35&gt;0,((1+(BL35/BG35))^(1/($F$6-$D$6))-1)*100,0)</f>
        <v>2.6060512761213239</v>
      </c>
      <c r="BM109" s="26">
        <f t="shared" ref="BM109" si="288">IF($F$6-$D$6 &lt;&gt; 0,(EXP(LN(1+(BM72/100))/($F$6-$D$6))-1)*100,0)</f>
        <v>2.9080829298355759</v>
      </c>
      <c r="BO109" s="24" t="str">
        <f>BO35</f>
        <v>All occupations</v>
      </c>
      <c r="BP109" s="26">
        <f>IF(AND(BQ$6-BP$6 &lt;&gt; 0,BP35&lt;&gt;0,BQ35&lt;&gt;0),(EXP(LN(BQ35/BP35)/(BQ$6-BP$6))-1)*100,0)</f>
        <v>1.3566960400751338</v>
      </c>
      <c r="BQ109" s="26">
        <f>IF(AND(BR$6-BQ$6 &lt;&gt; 0,BQ35&lt;&gt;0,BR35&lt;&gt;0),(EXP(LN(BR35/BQ35)/(BR$6-BQ$6))-1)*100,0)</f>
        <v>-13.696575209827566</v>
      </c>
      <c r="BR109" s="26">
        <f>IF(AND(BS$6-BR$6 &lt;&gt; 0,BR35&lt;&gt;0,BS35&lt;&gt;0),(EXP(LN(BS35/BR35)/(BS$6-BR$6))-1)*100,0)</f>
        <v>1.3099544508845096</v>
      </c>
      <c r="BS109" s="26">
        <f>IF(AND(BT$6-BS$6 &lt;&gt; 0,BS35&lt;&gt;0,BT35&lt;&gt;0),(EXP(LN(BT35/BS35)/(BT$6-BS$6))-1)*100,0)</f>
        <v>-1.2312135899004262</v>
      </c>
      <c r="BT109" s="26">
        <f>IF(AND(BT$6-BQ$6 &lt;&gt; 0,BQ35&lt;&gt;0,BT35&lt;&gt;0),(EXP(LN(BT35/BQ35)/(BT$6-BQ$6))-1)*100,0)</f>
        <v>-1.2799508561437856</v>
      </c>
      <c r="BV109" s="26">
        <f t="shared" ref="BV109" si="289">IF($F$6-$D$6 &lt;&gt; 0,(EXP(LN(1+(BV72/100))/($F$6-$D$6))-1)*100,0)</f>
        <v>-0.39131996908351452</v>
      </c>
      <c r="BW109" s="26">
        <f t="shared" ref="BW109" si="290">IF(BR35&gt;0,((1+(BW35/BR35))^(1/($F$6-$D$6))-1)*100,0)</f>
        <v>2.6576907817184914</v>
      </c>
      <c r="BX109" s="26">
        <f t="shared" ref="BX109" si="291">IF($F$6-$D$6 &lt;&gt; 0,(EXP(LN(1+(BX72/100))/($F$6-$D$6))-1)*100,0)</f>
        <v>2.389075317470124</v>
      </c>
      <c r="BZ109" s="24" t="str">
        <f>BZ35</f>
        <v>All occupations</v>
      </c>
      <c r="CA109" s="26">
        <f>IF(AND(CB$6-CA$6 &lt;&gt; 0,CA35&lt;&gt;0,CB35&lt;&gt;0),(EXP(LN(CB35/CA35)/(CB$6-CA$6))-1)*100,0)</f>
        <v>-1.7454269592348859</v>
      </c>
      <c r="CB109" s="26">
        <f>IF(AND(CC$6-CB$6 &lt;&gt; 0,CB35&lt;&gt;0,CC35&lt;&gt;0),(EXP(LN(CC35/CB35)/(CC$6-CB$6))-1)*100,0)</f>
        <v>-9.0050195326188636</v>
      </c>
      <c r="CC109" s="26">
        <f>IF(AND(CD$6-CC$6 &lt;&gt; 0,CC35&lt;&gt;0,CD35&lt;&gt;0),(EXP(LN(CD35/CC35)/(CD$6-CC$6))-1)*100,0)</f>
        <v>-2.605817411022715</v>
      </c>
      <c r="CD109" s="26">
        <f>IF(AND(CE$6-CD$6 &lt;&gt; 0,CD35&lt;&gt;0,CE35&lt;&gt;0),(EXP(LN(CE35/CD35)/(CE$6-CD$6))-1)*100,0)</f>
        <v>-4.5902042183469494</v>
      </c>
      <c r="CE109" s="26">
        <f>IF(AND(CE$6-CB$6 &lt;&gt; 0,CB35&lt;&gt;0,CE35&lt;&gt;0),(EXP(LN(CE35/CB35)/(CE$6-CB$6))-1)*100,0)</f>
        <v>-4.2583822528887705</v>
      </c>
      <c r="CG109" s="26">
        <f t="shared" ref="CG109" si="292">IF($F$6-$D$6 &lt;&gt; 0,(EXP(LN(1+(CG72/100))/($F$6-$D$6))-1)*100,0)</f>
        <v>-3.933275506790912</v>
      </c>
      <c r="CH109" s="26">
        <f t="shared" ref="CH109" si="293">IF(CC35&gt;0,((1+(CH35/CC35))^(1/($F$6-$D$6))-1)*100,0)</f>
        <v>1.8411914569846921</v>
      </c>
      <c r="CI109" s="26">
        <f t="shared" ref="CI109" si="294">IF($F$6-$D$6 &lt;&gt; 0,(EXP(LN(1+(CI72/100))/($F$6-$D$6))-1)*100,0)</f>
        <v>-0.98096244742921224</v>
      </c>
      <c r="CK109" s="24" t="str">
        <f>CK35</f>
        <v>All occupations</v>
      </c>
      <c r="CL109" s="26">
        <f>IF(AND(CM$6-CL$6 &lt;&gt; 0,CL35&lt;&gt;0,CM35&lt;&gt;0),(EXP(LN(CM35/CL35)/(CM$6-CL$6))-1)*100,0)</f>
        <v>-4.4295882844958996</v>
      </c>
      <c r="CM109" s="26">
        <f>IF(AND(CN$6-CM$6 &lt;&gt; 0,CM35&lt;&gt;0,CN35&lt;&gt;0),(EXP(LN(CN35/CM35)/(CN$6-CM$6))-1)*100,0)</f>
        <v>-2.2506029237305714</v>
      </c>
      <c r="CN109" s="26">
        <f>IF(AND(CO$6-CN$6 &lt;&gt; 0,CN35&lt;&gt;0,CO35&lt;&gt;0),(EXP(LN(CO35/CN35)/(CO$6-CN$6))-1)*100,0)</f>
        <v>-8.6121218259927019</v>
      </c>
      <c r="CO109" s="26">
        <f>IF(AND(CP$6-CO$6 &lt;&gt; 0,CO35&lt;&gt;0,CP35&lt;&gt;0),(EXP(LN(CP35/CO35)/(CP$6-CO$6))-1)*100,0)</f>
        <v>-4.7548576107002027</v>
      </c>
      <c r="CP109" s="26">
        <f>IF(AND(CP$6-CM$6 &lt;&gt; 0,CM35&lt;&gt;0,CP35&lt;&gt;0),(EXP(LN(CP35/CM35)/(CP$6-CM$6))-1)*100,0)</f>
        <v>-5.8247919671530868</v>
      </c>
      <c r="CR109" s="26">
        <f t="shared" ref="CR109" si="295">IF($F$6-$D$6 &lt;&gt; 0,(EXP(LN(1+(CR72/100))/($F$6-$D$6))-1)*100,0)</f>
        <v>-6.0583706814587579</v>
      </c>
      <c r="CS109" s="26">
        <f t="shared" ref="CS109" si="296">IF(CN35&gt;0,((1+(CS35/CN35))^(1/($F$6-$D$6))-1)*100,0)</f>
        <v>1.2211433354384349</v>
      </c>
      <c r="CT109" s="26">
        <f t="shared" ref="CT109" si="297">IF($F$6-$D$6 &lt;&gt; 0,(EXP(LN(1+(CT72/100))/($F$6-$D$6))-1)*100,0)</f>
        <v>-3.4420793991716159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Stoke-on-Trent and Staffordshire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Stoke-on-Trent and Staffordshire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Stoke-on-Trent and Staffordshire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Stoke-on-Trent and Staffordshire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Stoke-on-Trent and Staffordshire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Stoke-on-Trent and Staffordshire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Stoke-on-Trent and Staffordshire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Stoke-on-Trent and Staffordshire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Stoke-on-Trent and Staffordshire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8.6068323860546941E-2</v>
      </c>
      <c r="C119" s="27">
        <f t="shared" si="299"/>
        <v>-1.9904855929415599E-2</v>
      </c>
      <c r="D119" s="27">
        <f t="shared" si="299"/>
        <v>4.917034223304767E-2</v>
      </c>
      <c r="E119" s="27">
        <f t="shared" si="299"/>
        <v>0.18088017340071616</v>
      </c>
      <c r="F119" s="27">
        <f t="shared" ref="F119:F144" si="300">F8-D8</f>
        <v>0.23005051563376383</v>
      </c>
      <c r="L119" t="str">
        <f>A119</f>
        <v>11 Corporate managers and directors</v>
      </c>
      <c r="M119" s="27">
        <f t="shared" ref="M119:P144" si="301">N8-M8</f>
        <v>0.94238871053887419</v>
      </c>
      <c r="N119" s="27">
        <f t="shared" si="301"/>
        <v>-8.6738244495978556E-2</v>
      </c>
      <c r="O119" s="27">
        <f t="shared" si="301"/>
        <v>0.34762153477444979</v>
      </c>
      <c r="P119" s="27">
        <f t="shared" si="301"/>
        <v>1.4361421793300302</v>
      </c>
      <c r="Q119" s="27">
        <f t="shared" ref="Q119:Q144" si="302">Q8-O8</f>
        <v>1.78376371410448</v>
      </c>
      <c r="W119" t="str">
        <f>A119</f>
        <v>11 Corporate managers and directors</v>
      </c>
      <c r="X119" s="27">
        <f t="shared" ref="X119:AA144" si="303">Y8-X8</f>
        <v>0.49670952887977737</v>
      </c>
      <c r="Y119" s="27">
        <f t="shared" si="303"/>
        <v>0.42228727766134355</v>
      </c>
      <c r="Z119" s="27">
        <f t="shared" si="303"/>
        <v>-0.36547893412850119</v>
      </c>
      <c r="AA119" s="27">
        <f t="shared" si="303"/>
        <v>0.79018525921345617</v>
      </c>
      <c r="AB119" s="27">
        <f t="shared" ref="AB119:AB144" si="304">AB8-Z8</f>
        <v>0.42470632508495498</v>
      </c>
      <c r="AH119" t="str">
        <f>L119</f>
        <v>11 Corporate managers and directors</v>
      </c>
      <c r="AI119" s="27">
        <f t="shared" ref="AI119:AL144" si="305">AJ8-AI8</f>
        <v>6.127626201588221E-2</v>
      </c>
      <c r="AJ119" s="27">
        <f t="shared" si="305"/>
        <v>0.12665553667399787</v>
      </c>
      <c r="AK119" s="27">
        <f t="shared" si="305"/>
        <v>-0.13489714686874987</v>
      </c>
      <c r="AL119" s="27">
        <f t="shared" si="305"/>
        <v>9.4391584386530392E-2</v>
      </c>
      <c r="AM119" s="27">
        <f t="shared" ref="AM119:AM144" si="306">AM8-AK8</f>
        <v>-4.0505562482219482E-2</v>
      </c>
      <c r="AS119" t="str">
        <f>W119</f>
        <v>11 Corporate managers and directors</v>
      </c>
      <c r="AT119" s="27">
        <f t="shared" ref="AT119:AW144" si="307">AU8-AT8</f>
        <v>6.0087659537172655E-2</v>
      </c>
      <c r="AU119" s="27">
        <f t="shared" si="307"/>
        <v>0.10319743409440241</v>
      </c>
      <c r="AV119" s="27">
        <f t="shared" si="307"/>
        <v>-0.22766566730948767</v>
      </c>
      <c r="AW119" s="27">
        <f t="shared" si="307"/>
        <v>9.4411450503442129E-2</v>
      </c>
      <c r="AX119" s="27">
        <f t="shared" ref="AX119:AX144" si="308">AX8-AV8</f>
        <v>-0.13325421680604554</v>
      </c>
      <c r="BD119" t="str">
        <f>AH119</f>
        <v>11 Corporate managers and directors</v>
      </c>
      <c r="BE119" s="27">
        <f t="shared" ref="BE119:BH144" si="309">BF8-BE8</f>
        <v>0.80636864521618046</v>
      </c>
      <c r="BF119" s="27">
        <f t="shared" si="309"/>
        <v>9.1331116286992753E-2</v>
      </c>
      <c r="BG119" s="27">
        <f t="shared" si="309"/>
        <v>-0.4333580319618946</v>
      </c>
      <c r="BH119" s="27">
        <f t="shared" si="309"/>
        <v>0.27735064142791543</v>
      </c>
      <c r="BI119" s="27">
        <f t="shared" ref="BI119:BI144" si="310">BI8-BG8</f>
        <v>-0.15600739053397916</v>
      </c>
      <c r="BO119" t="str">
        <f>AS119</f>
        <v>11 Corporate managers and directors</v>
      </c>
      <c r="BP119" s="27">
        <f t="shared" ref="BP119:BS144" si="311">BQ8-BP8</f>
        <v>0.45348617705301875</v>
      </c>
      <c r="BQ119" s="27">
        <f t="shared" si="311"/>
        <v>-0.21676699481010298</v>
      </c>
      <c r="BR119" s="27">
        <f t="shared" si="311"/>
        <v>-0.35777453191393649</v>
      </c>
      <c r="BS119" s="27">
        <f t="shared" si="311"/>
        <v>-0.32756948408445652</v>
      </c>
      <c r="BT119" s="27">
        <f t="shared" ref="BT119:BT144" si="312">BT8-BR8</f>
        <v>-0.68534401599839301</v>
      </c>
      <c r="BZ119" t="str">
        <f>BD119</f>
        <v>11 Corporate managers and directors</v>
      </c>
      <c r="CA119" s="68">
        <f t="shared" ref="CA119:CD144" si="313">CB8-CA8</f>
        <v>0.12103347016320409</v>
      </c>
      <c r="CB119" s="68">
        <f t="shared" si="313"/>
        <v>8.9982111654321351E-2</v>
      </c>
      <c r="CC119" s="68">
        <f t="shared" si="313"/>
        <v>-0.54908304057634849</v>
      </c>
      <c r="CD119" s="68">
        <f t="shared" si="313"/>
        <v>-0.51279099543187745</v>
      </c>
      <c r="CE119" s="68">
        <f t="shared" ref="CE119:CE144" si="314">CE8-CC8</f>
        <v>-1.0618740360082259</v>
      </c>
      <c r="CK119" t="str">
        <f>BO119</f>
        <v>11 Corporate managers and directors</v>
      </c>
      <c r="CL119" s="68">
        <f t="shared" ref="CL119:CO144" si="315">CM8-CL8</f>
        <v>6.3316525161339121E-2</v>
      </c>
      <c r="CM119" s="68">
        <f t="shared" si="315"/>
        <v>5.9377059232651463E-2</v>
      </c>
      <c r="CN119" s="68">
        <f t="shared" si="315"/>
        <v>-0.27602188744445527</v>
      </c>
      <c r="CO119" s="68">
        <f t="shared" si="315"/>
        <v>-8.4103449672291108E-2</v>
      </c>
      <c r="CP119" s="68">
        <f t="shared" ref="CP119:CP144" si="316">CP8-CN8</f>
        <v>-0.36012533711674638</v>
      </c>
    </row>
    <row r="120" spans="1:94" x14ac:dyDescent="0.2">
      <c r="A120" t="str">
        <f t="shared" si="298"/>
        <v>12 Other managers and proprietors</v>
      </c>
      <c r="B120" s="27">
        <f t="shared" si="299"/>
        <v>3.0118394963144168E-2</v>
      </c>
      <c r="C120" s="27">
        <f t="shared" si="299"/>
        <v>-1.0656519517764362E-2</v>
      </c>
      <c r="D120" s="27">
        <f t="shared" si="299"/>
        <v>3.2750211119661518E-2</v>
      </c>
      <c r="E120" s="27">
        <f t="shared" si="299"/>
        <v>8.6658204431458455E-2</v>
      </c>
      <c r="F120" s="27">
        <f t="shared" si="300"/>
        <v>0.11940841555111997</v>
      </c>
      <c r="L120" t="str">
        <f t="shared" ref="L120:L143" si="317">A120</f>
        <v>12 Other managers and proprietors</v>
      </c>
      <c r="M120" s="27">
        <f t="shared" si="301"/>
        <v>0.25059868355588089</v>
      </c>
      <c r="N120" s="27">
        <f t="shared" si="301"/>
        <v>1.4733399216934062E-2</v>
      </c>
      <c r="O120" s="27">
        <f t="shared" si="301"/>
        <v>0.26222635960630403</v>
      </c>
      <c r="P120" s="27">
        <f t="shared" si="301"/>
        <v>0.78349169433430421</v>
      </c>
      <c r="Q120" s="27">
        <f t="shared" si="302"/>
        <v>1.0457180539406083</v>
      </c>
      <c r="W120" t="str">
        <f t="shared" ref="W120:W143" si="318">A120</f>
        <v>12 Other managers and proprietors</v>
      </c>
      <c r="X120" s="27">
        <f t="shared" si="303"/>
        <v>2.4184230665702078E-2</v>
      </c>
      <c r="Y120" s="27">
        <f t="shared" si="303"/>
        <v>0.22749440745975202</v>
      </c>
      <c r="Z120" s="27">
        <f t="shared" si="303"/>
        <v>0.17430179024754255</v>
      </c>
      <c r="AA120" s="27">
        <f t="shared" si="303"/>
        <v>0.52445397795601245</v>
      </c>
      <c r="AB120" s="27">
        <f t="shared" si="304"/>
        <v>0.69875576820355501</v>
      </c>
      <c r="AH120" t="str">
        <f t="shared" ref="AH120:AH143" si="319">L120</f>
        <v>12 Other managers and proprietors</v>
      </c>
      <c r="AI120" s="27">
        <f t="shared" si="305"/>
        <v>-7.1499666049639754E-3</v>
      </c>
      <c r="AJ120" s="27">
        <f t="shared" si="305"/>
        <v>9.361241533901371E-2</v>
      </c>
      <c r="AK120" s="27">
        <f t="shared" si="305"/>
        <v>-2.9736726098855693E-3</v>
      </c>
      <c r="AL120" s="27">
        <f t="shared" si="305"/>
        <v>0.14513646662873403</v>
      </c>
      <c r="AM120" s="27">
        <f t="shared" si="306"/>
        <v>0.14216279401884846</v>
      </c>
      <c r="AS120" t="str">
        <f t="shared" ref="AS120:AS143" si="320">W120</f>
        <v>12 Other managers and proprietors</v>
      </c>
      <c r="AT120" s="27">
        <f t="shared" si="307"/>
        <v>-9.7400989319454956E-3</v>
      </c>
      <c r="AU120" s="27">
        <f t="shared" si="307"/>
        <v>7.3878018419516023E-2</v>
      </c>
      <c r="AV120" s="27">
        <f t="shared" si="307"/>
        <v>4.2627713239714926E-2</v>
      </c>
      <c r="AW120" s="27">
        <f t="shared" si="307"/>
        <v>0.12365369522846237</v>
      </c>
      <c r="AX120" s="27">
        <f t="shared" si="308"/>
        <v>0.16628140846817729</v>
      </c>
      <c r="BD120" t="str">
        <f t="shared" ref="BD120:BD143" si="321">AH120</f>
        <v>12 Other managers and proprietors</v>
      </c>
      <c r="BE120" s="27">
        <f t="shared" si="309"/>
        <v>8.3693932139505822E-2</v>
      </c>
      <c r="BF120" s="27">
        <f t="shared" si="309"/>
        <v>-1.8699018766419107E-2</v>
      </c>
      <c r="BG120" s="27">
        <f t="shared" si="309"/>
        <v>2.3213918041554482E-2</v>
      </c>
      <c r="BH120" s="27">
        <f t="shared" si="309"/>
        <v>9.7940181332029752E-2</v>
      </c>
      <c r="BI120" s="27">
        <f t="shared" si="310"/>
        <v>0.12115409937358423</v>
      </c>
      <c r="BO120" t="str">
        <f t="shared" ref="BO120:BO143" si="322">AS120</f>
        <v>12 Other managers and proprietors</v>
      </c>
      <c r="BP120" s="27">
        <f t="shared" si="311"/>
        <v>8.5780389037444671E-2</v>
      </c>
      <c r="BQ120" s="27">
        <f t="shared" si="311"/>
        <v>-4.7639066398120988E-2</v>
      </c>
      <c r="BR120" s="27">
        <f t="shared" si="311"/>
        <v>0.11108565855161512</v>
      </c>
      <c r="BS120" s="27">
        <f t="shared" si="311"/>
        <v>-9.4873848053682375E-2</v>
      </c>
      <c r="BT120" s="27">
        <f t="shared" si="312"/>
        <v>1.6211810497932744E-2</v>
      </c>
      <c r="BZ120" t="str">
        <f t="shared" ref="BZ120:BZ143" si="323">BD120</f>
        <v>12 Other managers and proprietors</v>
      </c>
      <c r="CA120" s="68">
        <f t="shared" si="313"/>
        <v>-1.8722319950828181E-2</v>
      </c>
      <c r="CB120" s="68">
        <f t="shared" si="313"/>
        <v>7.3955267533536428E-3</v>
      </c>
      <c r="CC120" s="68">
        <f t="shared" si="313"/>
        <v>-0.10695069340301511</v>
      </c>
      <c r="CD120" s="68">
        <f t="shared" si="313"/>
        <v>-0.28449129650591787</v>
      </c>
      <c r="CE120" s="68">
        <f t="shared" si="314"/>
        <v>-0.39144198990893297</v>
      </c>
      <c r="CK120" t="str">
        <f t="shared" ref="CK120:CK143" si="324">BO120</f>
        <v>12 Other managers and proprietors</v>
      </c>
      <c r="CL120" s="68">
        <f t="shared" si="315"/>
        <v>-4.6293782693155094E-2</v>
      </c>
      <c r="CM120" s="68">
        <f t="shared" si="315"/>
        <v>4.2729878522465015E-3</v>
      </c>
      <c r="CN120" s="68">
        <f t="shared" si="315"/>
        <v>-0.14532697476891498</v>
      </c>
      <c r="CO120" s="68">
        <f t="shared" si="315"/>
        <v>-0.11971578563950869</v>
      </c>
      <c r="CP120" s="68">
        <f t="shared" si="316"/>
        <v>-0.26504276040842367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0.28779747339251938</v>
      </c>
      <c r="C121" s="27">
        <f t="shared" si="299"/>
        <v>-7.9414896089478715E-2</v>
      </c>
      <c r="D121" s="27">
        <f t="shared" si="299"/>
        <v>0.36353315556381149</v>
      </c>
      <c r="E121" s="27">
        <f t="shared" si="299"/>
        <v>0.52223282719049946</v>
      </c>
      <c r="F121" s="27">
        <f t="shared" si="300"/>
        <v>0.88576598275431095</v>
      </c>
      <c r="L121" t="str">
        <f t="shared" si="317"/>
        <v>21 Science, research, engineering and technology professionals</v>
      </c>
      <c r="M121" s="27">
        <f t="shared" si="301"/>
        <v>1.139254997587734</v>
      </c>
      <c r="N121" s="27">
        <f t="shared" si="301"/>
        <v>-0.16533567606023203</v>
      </c>
      <c r="O121" s="27">
        <f t="shared" si="301"/>
        <v>1.690146007565839</v>
      </c>
      <c r="P121" s="27">
        <f t="shared" si="301"/>
        <v>2.3602607422394151</v>
      </c>
      <c r="Q121" s="27">
        <f t="shared" si="302"/>
        <v>4.0504067498052541</v>
      </c>
      <c r="W121" t="str">
        <f t="shared" si="318"/>
        <v>21 Science, research, engineering and technology professionals</v>
      </c>
      <c r="X121" s="27">
        <f t="shared" si="303"/>
        <v>0.24890859859206849</v>
      </c>
      <c r="Y121" s="27">
        <f t="shared" si="303"/>
        <v>0.55687331450279576</v>
      </c>
      <c r="Z121" s="27">
        <f t="shared" si="303"/>
        <v>1.0315520070957422</v>
      </c>
      <c r="AA121" s="27">
        <f t="shared" si="303"/>
        <v>0.49799829888745162</v>
      </c>
      <c r="AB121" s="27">
        <f t="shared" si="304"/>
        <v>1.5295503059831939</v>
      </c>
      <c r="AH121" t="str">
        <f t="shared" si="319"/>
        <v>21 Science, research, engineering and technology professionals</v>
      </c>
      <c r="AI121" s="27">
        <f t="shared" si="305"/>
        <v>5.1782258723043206E-5</v>
      </c>
      <c r="AJ121" s="27">
        <f t="shared" si="305"/>
        <v>8.2167547125994611E-2</v>
      </c>
      <c r="AK121" s="27">
        <f t="shared" si="305"/>
        <v>0.10686886883233271</v>
      </c>
      <c r="AL121" s="27">
        <f t="shared" si="305"/>
        <v>8.2148692687113334E-2</v>
      </c>
      <c r="AM121" s="27">
        <f t="shared" si="306"/>
        <v>0.18901756151944604</v>
      </c>
      <c r="AS121" t="str">
        <f t="shared" si="320"/>
        <v>21 Science, research, engineering and technology professionals</v>
      </c>
      <c r="AT121" s="27">
        <f t="shared" si="307"/>
        <v>4.0615943098540219E-2</v>
      </c>
      <c r="AU121" s="27">
        <f t="shared" si="307"/>
        <v>0.17538736664256294</v>
      </c>
      <c r="AV121" s="27">
        <f t="shared" si="307"/>
        <v>0.16474826681194532</v>
      </c>
      <c r="AW121" s="27">
        <f t="shared" si="307"/>
        <v>3.3702892995213451E-2</v>
      </c>
      <c r="AX121" s="27">
        <f t="shared" si="308"/>
        <v>0.19845115980715877</v>
      </c>
      <c r="BD121" t="str">
        <f t="shared" si="321"/>
        <v>21 Science, research, engineering and technology professionals</v>
      </c>
      <c r="BE121" s="27">
        <f t="shared" si="309"/>
        <v>0.44786528535926129</v>
      </c>
      <c r="BF121" s="27">
        <f t="shared" si="309"/>
        <v>0.17674795106831054</v>
      </c>
      <c r="BG121" s="27">
        <f t="shared" si="309"/>
        <v>0.45852871939528761</v>
      </c>
      <c r="BH121" s="27">
        <f t="shared" si="309"/>
        <v>0.19654736850842758</v>
      </c>
      <c r="BI121" s="27">
        <f t="shared" si="310"/>
        <v>0.65507608790371519</v>
      </c>
      <c r="BO121" t="str">
        <f t="shared" si="322"/>
        <v>21 Science, research, engineering and technology professionals</v>
      </c>
      <c r="BP121" s="27">
        <f t="shared" si="311"/>
        <v>0.27639801691116683</v>
      </c>
      <c r="BQ121" s="27">
        <f t="shared" si="311"/>
        <v>2.2551356473333728E-2</v>
      </c>
      <c r="BR121" s="27">
        <f t="shared" si="311"/>
        <v>0.35271747599769832</v>
      </c>
      <c r="BS121" s="27">
        <f t="shared" si="311"/>
        <v>-0.17749577912673375</v>
      </c>
      <c r="BT121" s="27">
        <f t="shared" si="312"/>
        <v>0.17522169687096456</v>
      </c>
      <c r="BZ121" t="str">
        <f t="shared" si="323"/>
        <v>21 Science, research, engineering and technology professionals</v>
      </c>
      <c r="CA121" s="68">
        <f t="shared" si="313"/>
        <v>8.5350226689053676E-2</v>
      </c>
      <c r="CB121" s="68">
        <f t="shared" si="313"/>
        <v>9.204114984340217E-2</v>
      </c>
      <c r="CC121" s="68">
        <f t="shared" si="313"/>
        <v>4.6430399053363436E-2</v>
      </c>
      <c r="CD121" s="68">
        <f t="shared" si="313"/>
        <v>-0.3331887426842457</v>
      </c>
      <c r="CE121" s="68">
        <f t="shared" si="314"/>
        <v>-0.28675834363088226</v>
      </c>
      <c r="CK121" t="str">
        <f t="shared" si="324"/>
        <v>21 Science, research, engineering and technology professionals</v>
      </c>
      <c r="CL121" s="68">
        <f t="shared" si="315"/>
        <v>5.9444694646145713E-2</v>
      </c>
      <c r="CM121" s="68">
        <f t="shared" si="315"/>
        <v>5.7948427996601048E-2</v>
      </c>
      <c r="CN121" s="68">
        <f t="shared" si="315"/>
        <v>-4.2402595403817078E-2</v>
      </c>
      <c r="CO121" s="68">
        <f t="shared" si="315"/>
        <v>-8.9721635235718578E-2</v>
      </c>
      <c r="CP121" s="68">
        <f t="shared" si="316"/>
        <v>-0.13212423063953566</v>
      </c>
    </row>
    <row r="122" spans="1:94" x14ac:dyDescent="0.2">
      <c r="A122" t="str">
        <f t="shared" si="298"/>
        <v>22 Health professionals</v>
      </c>
      <c r="B122" s="27">
        <f t="shared" si="299"/>
        <v>0.45895651638483226</v>
      </c>
      <c r="C122" s="27">
        <f t="shared" si="299"/>
        <v>-2.4537349425642008E-2</v>
      </c>
      <c r="D122" s="27">
        <f t="shared" si="299"/>
        <v>0.36224770219409597</v>
      </c>
      <c r="E122" s="27">
        <f t="shared" si="299"/>
        <v>0.74460418722605026</v>
      </c>
      <c r="F122" s="27">
        <f t="shared" si="300"/>
        <v>1.1068518894201462</v>
      </c>
      <c r="L122" t="str">
        <f t="shared" si="317"/>
        <v>22 Health professionals</v>
      </c>
      <c r="M122" s="27">
        <f t="shared" si="301"/>
        <v>1.3494722666252663</v>
      </c>
      <c r="N122" s="27">
        <f t="shared" si="301"/>
        <v>-4.4316644496470659E-2</v>
      </c>
      <c r="O122" s="27">
        <f t="shared" si="301"/>
        <v>0.63973547228133265</v>
      </c>
      <c r="P122" s="27">
        <f t="shared" si="301"/>
        <v>1.6921057071621242</v>
      </c>
      <c r="Q122" s="27">
        <f t="shared" si="302"/>
        <v>2.3318411794434568</v>
      </c>
      <c r="W122" t="str">
        <f t="shared" si="318"/>
        <v>22 Health professionals</v>
      </c>
      <c r="X122" s="27">
        <f t="shared" si="303"/>
        <v>0.7803004823812989</v>
      </c>
      <c r="Y122" s="27">
        <f t="shared" si="303"/>
        <v>0.40394685622984738</v>
      </c>
      <c r="Z122" s="27">
        <f t="shared" si="303"/>
        <v>-9.8973798965018567E-2</v>
      </c>
      <c r="AA122" s="27">
        <f t="shared" si="303"/>
        <v>0.19159545487489194</v>
      </c>
      <c r="AB122" s="27">
        <f t="shared" si="304"/>
        <v>9.2621655909873368E-2</v>
      </c>
      <c r="AH122" t="str">
        <f t="shared" si="319"/>
        <v>22 Health professionals</v>
      </c>
      <c r="AI122" s="27">
        <f t="shared" si="305"/>
        <v>-0.59112296003184772</v>
      </c>
      <c r="AJ122" s="27">
        <f t="shared" si="305"/>
        <v>-4.8481122649602693E-2</v>
      </c>
      <c r="AK122" s="27">
        <f t="shared" si="305"/>
        <v>-1.0669386194416179</v>
      </c>
      <c r="AL122" s="27">
        <f t="shared" si="305"/>
        <v>-0.75675756781087777</v>
      </c>
      <c r="AM122" s="27">
        <f t="shared" si="306"/>
        <v>-1.8236961872524957</v>
      </c>
      <c r="AS122" t="str">
        <f t="shared" si="320"/>
        <v>22 Health professionals</v>
      </c>
      <c r="AT122" s="27">
        <f t="shared" si="307"/>
        <v>3.0172201944261401E-2</v>
      </c>
      <c r="AU122" s="27">
        <f t="shared" si="307"/>
        <v>5.0662420848561984E-2</v>
      </c>
      <c r="AV122" s="27">
        <f t="shared" si="307"/>
        <v>-5.6047061070091386E-4</v>
      </c>
      <c r="AW122" s="27">
        <f t="shared" si="307"/>
        <v>2.5644530157810708E-2</v>
      </c>
      <c r="AX122" s="27">
        <f t="shared" si="308"/>
        <v>2.5084059547109794E-2</v>
      </c>
      <c r="BD122" t="str">
        <f t="shared" si="321"/>
        <v>22 Health professionals</v>
      </c>
      <c r="BE122" s="27">
        <f t="shared" si="309"/>
        <v>0.50256749996304828</v>
      </c>
      <c r="BF122" s="27">
        <f t="shared" si="309"/>
        <v>-0.17151583246061164</v>
      </c>
      <c r="BG122" s="27">
        <f t="shared" si="309"/>
        <v>6.5114525844966575E-2</v>
      </c>
      <c r="BH122" s="27">
        <f t="shared" si="309"/>
        <v>-0.1161631232769913</v>
      </c>
      <c r="BI122" s="27">
        <f t="shared" si="310"/>
        <v>-5.1048597432024723E-2</v>
      </c>
      <c r="BO122" t="str">
        <f t="shared" si="322"/>
        <v>22 Health professionals</v>
      </c>
      <c r="BP122" s="27">
        <f t="shared" si="311"/>
        <v>0.2745111570365717</v>
      </c>
      <c r="BQ122" s="27">
        <f t="shared" si="311"/>
        <v>-0.25790079464281335</v>
      </c>
      <c r="BR122" s="27">
        <f t="shared" si="311"/>
        <v>1.6673283721920118E-2</v>
      </c>
      <c r="BS122" s="27">
        <f t="shared" si="311"/>
        <v>-0.24866867689313321</v>
      </c>
      <c r="BT122" s="27">
        <f t="shared" si="312"/>
        <v>-0.23199539317121309</v>
      </c>
      <c r="BZ122" t="str">
        <f t="shared" si="323"/>
        <v>22 Health professionals</v>
      </c>
      <c r="CA122" s="68">
        <f t="shared" si="313"/>
        <v>0.13615502075910313</v>
      </c>
      <c r="CB122" s="68">
        <f t="shared" si="313"/>
        <v>-0.1971742010606834</v>
      </c>
      <c r="CC122" s="68">
        <f t="shared" si="313"/>
        <v>-0.11430557498167504</v>
      </c>
      <c r="CD122" s="68">
        <f t="shared" si="313"/>
        <v>-0.25698428358602421</v>
      </c>
      <c r="CE122" s="68">
        <f t="shared" si="314"/>
        <v>-0.37128985856769925</v>
      </c>
      <c r="CK122" t="str">
        <f t="shared" si="324"/>
        <v>22 Health professionals</v>
      </c>
      <c r="CL122" s="68">
        <f t="shared" si="315"/>
        <v>2.0344163716647906E-2</v>
      </c>
      <c r="CM122" s="68">
        <f t="shared" si="315"/>
        <v>3.8187055320026198E-2</v>
      </c>
      <c r="CN122" s="68">
        <f t="shared" si="315"/>
        <v>-6.4371357179933489E-2</v>
      </c>
      <c r="CO122" s="68">
        <f t="shared" si="315"/>
        <v>-1.8776281305325535E-2</v>
      </c>
      <c r="CP122" s="68">
        <f t="shared" si="316"/>
        <v>-8.3147638485259023E-2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0.25020433293809397</v>
      </c>
      <c r="C123" s="27">
        <f t="shared" si="299"/>
        <v>3.4014098745959842E-2</v>
      </c>
      <c r="D123" s="27">
        <f t="shared" si="299"/>
        <v>0.16979637696934735</v>
      </c>
      <c r="E123" s="27">
        <f t="shared" si="299"/>
        <v>0.33140068153993552</v>
      </c>
      <c r="F123" s="27">
        <f t="shared" si="300"/>
        <v>0.50119705850928287</v>
      </c>
      <c r="L123" t="str">
        <f t="shared" si="317"/>
        <v>23 Teaching and other educational professionals</v>
      </c>
      <c r="M123" s="27">
        <f t="shared" si="301"/>
        <v>1.6584639433649588</v>
      </c>
      <c r="N123" s="27">
        <f t="shared" si="301"/>
        <v>0.27154101977973166</v>
      </c>
      <c r="O123" s="27">
        <f t="shared" si="301"/>
        <v>0.86523721252842911</v>
      </c>
      <c r="P123" s="27">
        <f t="shared" si="301"/>
        <v>1.7772927348975998</v>
      </c>
      <c r="Q123" s="27">
        <f t="shared" si="302"/>
        <v>2.6425299474260289</v>
      </c>
      <c r="W123" t="str">
        <f t="shared" si="318"/>
        <v>23 Teaching and other educational professionals</v>
      </c>
      <c r="X123" s="27">
        <f t="shared" si="303"/>
        <v>-0.75418289421010387</v>
      </c>
      <c r="Y123" s="27">
        <f t="shared" si="303"/>
        <v>0.37802797485134354</v>
      </c>
      <c r="Z123" s="27">
        <f t="shared" si="303"/>
        <v>-0.82904578915816973</v>
      </c>
      <c r="AA123" s="27">
        <f t="shared" si="303"/>
        <v>-0.79816610017590484</v>
      </c>
      <c r="AB123" s="27">
        <f t="shared" si="304"/>
        <v>-1.6272118893340746</v>
      </c>
      <c r="AH123" t="str">
        <f t="shared" si="319"/>
        <v>23 Teaching and other educational professionals</v>
      </c>
      <c r="AI123" s="27">
        <f t="shared" si="305"/>
        <v>-0.27112248815650075</v>
      </c>
      <c r="AJ123" s="27">
        <f t="shared" si="305"/>
        <v>-6.2187121823414349E-3</v>
      </c>
      <c r="AK123" s="27">
        <f t="shared" si="305"/>
        <v>-0.12450025633520179</v>
      </c>
      <c r="AL123" s="27">
        <f t="shared" si="305"/>
        <v>-1.7333427750653441E-3</v>
      </c>
      <c r="AM123" s="27">
        <f t="shared" si="306"/>
        <v>-0.12623359911026713</v>
      </c>
      <c r="AS123" t="str">
        <f t="shared" si="320"/>
        <v>23 Teaching and other educational professionals</v>
      </c>
      <c r="AT123" s="27">
        <f t="shared" si="307"/>
        <v>-2.0607306068990167E-2</v>
      </c>
      <c r="AU123" s="27">
        <f t="shared" si="307"/>
        <v>1.6180624071714278E-2</v>
      </c>
      <c r="AV123" s="27">
        <f t="shared" si="307"/>
        <v>-3.1417902867999656E-2</v>
      </c>
      <c r="AW123" s="27">
        <f t="shared" si="307"/>
        <v>-1.621708589779533E-2</v>
      </c>
      <c r="AX123" s="27">
        <f t="shared" si="308"/>
        <v>-4.7634988765794986E-2</v>
      </c>
      <c r="BD123" t="str">
        <f t="shared" si="321"/>
        <v>23 Teaching and other educational professionals</v>
      </c>
      <c r="BE123" s="27">
        <f t="shared" si="309"/>
        <v>1.9140143094719342E-2</v>
      </c>
      <c r="BF123" s="27">
        <f t="shared" si="309"/>
        <v>4.194615056864226E-2</v>
      </c>
      <c r="BG123" s="27">
        <f t="shared" si="309"/>
        <v>-5.3980331602923814E-2</v>
      </c>
      <c r="BH123" s="27">
        <f t="shared" si="309"/>
        <v>5.8866651706812601E-4</v>
      </c>
      <c r="BI123" s="27">
        <f t="shared" si="310"/>
        <v>-5.3391665085855688E-2</v>
      </c>
      <c r="BO123" t="str">
        <f t="shared" si="322"/>
        <v>23 Teaching and other educational professionals</v>
      </c>
      <c r="BP123" s="27">
        <f t="shared" si="311"/>
        <v>6.2488039372223247E-3</v>
      </c>
      <c r="BQ123" s="27">
        <f t="shared" si="311"/>
        <v>-4.7491791320231569E-2</v>
      </c>
      <c r="BR123" s="27">
        <f t="shared" si="311"/>
        <v>-4.7306239778058756E-2</v>
      </c>
      <c r="BS123" s="27">
        <f t="shared" si="311"/>
        <v>-9.5361133195255299E-2</v>
      </c>
      <c r="BT123" s="27">
        <f t="shared" si="312"/>
        <v>-0.14266737297331405</v>
      </c>
      <c r="BZ123" t="str">
        <f t="shared" si="323"/>
        <v>23 Teaching and other educational professionals</v>
      </c>
      <c r="CA123" s="68">
        <f t="shared" si="313"/>
        <v>-4.4176788771335684E-3</v>
      </c>
      <c r="CB123" s="68">
        <f t="shared" si="313"/>
        <v>1.877573286024059E-3</v>
      </c>
      <c r="CC123" s="68">
        <f t="shared" si="313"/>
        <v>-6.4570735490918851E-2</v>
      </c>
      <c r="CD123" s="68">
        <f t="shared" si="313"/>
        <v>-0.10363910774133714</v>
      </c>
      <c r="CE123" s="68">
        <f t="shared" si="314"/>
        <v>-0.16820984323225599</v>
      </c>
      <c r="CK123" t="str">
        <f t="shared" si="324"/>
        <v>23 Teaching and other educational professionals</v>
      </c>
      <c r="CL123" s="68">
        <f t="shared" si="315"/>
        <v>7.3048103240448831E-3</v>
      </c>
      <c r="CM123" s="68">
        <f t="shared" si="315"/>
        <v>3.5504173090237845E-2</v>
      </c>
      <c r="CN123" s="68">
        <f t="shared" si="315"/>
        <v>-4.2187693710518878E-2</v>
      </c>
      <c r="CO123" s="68">
        <f t="shared" si="315"/>
        <v>-2.1077221882378191E-2</v>
      </c>
      <c r="CP123" s="68">
        <f t="shared" si="316"/>
        <v>-6.326491559289707E-2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0.10421970290262564</v>
      </c>
      <c r="C124" s="27">
        <f t="shared" si="299"/>
        <v>5.1170303773284131E-3</v>
      </c>
      <c r="D124" s="27">
        <f t="shared" si="299"/>
        <v>9.8857150388805493E-2</v>
      </c>
      <c r="E124" s="27">
        <f t="shared" si="299"/>
        <v>0.22370227243578239</v>
      </c>
      <c r="F124" s="27">
        <f t="shared" si="300"/>
        <v>0.32255942282458788</v>
      </c>
      <c r="L124" t="str">
        <f t="shared" si="317"/>
        <v>24 Business, media and public service professionals</v>
      </c>
      <c r="M124" s="27">
        <f t="shared" si="301"/>
        <v>1.4241657144662101</v>
      </c>
      <c r="N124" s="27">
        <f t="shared" si="301"/>
        <v>2.1931709426960655E-2</v>
      </c>
      <c r="O124" s="27">
        <f t="shared" si="301"/>
        <v>0.93752952570676173</v>
      </c>
      <c r="P124" s="27">
        <f t="shared" si="301"/>
        <v>1.9352022592754068</v>
      </c>
      <c r="Q124" s="27">
        <f t="shared" si="302"/>
        <v>2.8727317849821685</v>
      </c>
      <c r="W124" t="str">
        <f t="shared" si="318"/>
        <v>24 Business, media and public service professionals</v>
      </c>
      <c r="X124" s="27">
        <f t="shared" si="303"/>
        <v>0.41322688269257224</v>
      </c>
      <c r="Y124" s="27">
        <f t="shared" si="303"/>
        <v>1.0109405294151923</v>
      </c>
      <c r="Z124" s="27">
        <f t="shared" si="303"/>
        <v>9.2488748240609375E-2</v>
      </c>
      <c r="AA124" s="27">
        <f t="shared" si="303"/>
        <v>0.55750529117974867</v>
      </c>
      <c r="AB124" s="27">
        <f t="shared" si="304"/>
        <v>0.64999403942035805</v>
      </c>
      <c r="AH124" t="str">
        <f t="shared" si="319"/>
        <v>24 Business, media and public service professionals</v>
      </c>
      <c r="AI124" s="27">
        <f t="shared" si="305"/>
        <v>-4.8140773771084833E-2</v>
      </c>
      <c r="AJ124" s="27">
        <f t="shared" si="305"/>
        <v>0.11978192781387798</v>
      </c>
      <c r="AK124" s="27">
        <f t="shared" si="305"/>
        <v>-7.804211061520705E-2</v>
      </c>
      <c r="AL124" s="27">
        <f t="shared" si="305"/>
        <v>1.4193419207823688E-2</v>
      </c>
      <c r="AM124" s="27">
        <f t="shared" si="306"/>
        <v>-6.3848691407383362E-2</v>
      </c>
      <c r="AS124" t="str">
        <f t="shared" si="320"/>
        <v>24 Business, media and public service professionals</v>
      </c>
      <c r="AT124" s="27">
        <f t="shared" si="307"/>
        <v>1.3351168134568714E-2</v>
      </c>
      <c r="AU124" s="27">
        <f t="shared" si="307"/>
        <v>0.1605317937279459</v>
      </c>
      <c r="AV124" s="27">
        <f t="shared" si="307"/>
        <v>4.8836987089952988E-3</v>
      </c>
      <c r="AW124" s="27">
        <f t="shared" si="307"/>
        <v>9.1397945163832928E-2</v>
      </c>
      <c r="AX124" s="27">
        <f t="shared" si="308"/>
        <v>9.6281643872828226E-2</v>
      </c>
      <c r="BD124" t="str">
        <f t="shared" si="321"/>
        <v>24 Business, media and public service professionals</v>
      </c>
      <c r="BE124" s="27">
        <f t="shared" si="309"/>
        <v>0.51888475345721119</v>
      </c>
      <c r="BF124" s="27">
        <f t="shared" si="309"/>
        <v>0.26260966370471772</v>
      </c>
      <c r="BG124" s="27">
        <f t="shared" si="309"/>
        <v>0.18494283043564597</v>
      </c>
      <c r="BH124" s="27">
        <f t="shared" si="309"/>
        <v>0.2957134043352676</v>
      </c>
      <c r="BI124" s="27">
        <f t="shared" si="310"/>
        <v>0.48065623477091357</v>
      </c>
      <c r="BO124" t="str">
        <f t="shared" si="322"/>
        <v>24 Business, media and public service professionals</v>
      </c>
      <c r="BP124" s="27">
        <f t="shared" si="311"/>
        <v>0.21615670820495692</v>
      </c>
      <c r="BQ124" s="27">
        <f t="shared" si="311"/>
        <v>-3.8715749770755536E-2</v>
      </c>
      <c r="BR124" s="27">
        <f t="shared" si="311"/>
        <v>1.1370236181522664E-2</v>
      </c>
      <c r="BS124" s="27">
        <f t="shared" si="311"/>
        <v>-0.21271460708716261</v>
      </c>
      <c r="BT124" s="27">
        <f t="shared" si="312"/>
        <v>-0.20134437090563995</v>
      </c>
      <c r="BZ124" t="str">
        <f t="shared" si="323"/>
        <v>24 Business, media and public service professionals</v>
      </c>
      <c r="CA124" s="68">
        <f t="shared" si="313"/>
        <v>8.6940946730263979E-2</v>
      </c>
      <c r="CB124" s="68">
        <f t="shared" si="313"/>
        <v>4.8946085863802002E-2</v>
      </c>
      <c r="CC124" s="68">
        <f t="shared" si="313"/>
        <v>-0.15569560773032243</v>
      </c>
      <c r="CD124" s="68">
        <f t="shared" si="313"/>
        <v>-0.35049599012608457</v>
      </c>
      <c r="CE124" s="68">
        <f t="shared" si="314"/>
        <v>-0.50619159785640699</v>
      </c>
      <c r="CK124" t="str">
        <f t="shared" si="324"/>
        <v>24 Business, media and public service professionals</v>
      </c>
      <c r="CL124" s="68">
        <f t="shared" si="315"/>
        <v>3.13645274004416E-2</v>
      </c>
      <c r="CM124" s="68">
        <f t="shared" si="315"/>
        <v>7.3197157470799468E-2</v>
      </c>
      <c r="CN124" s="68">
        <f t="shared" si="315"/>
        <v>-0.11450025033464423</v>
      </c>
      <c r="CO124" s="68">
        <f t="shared" si="315"/>
        <v>-7.7647872799120804E-2</v>
      </c>
      <c r="CP124" s="68">
        <f t="shared" si="316"/>
        <v>-0.19214812313376503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3.4119553692099167E-2</v>
      </c>
      <c r="C125" s="27">
        <f t="shared" si="299"/>
        <v>-4.9133607644095134E-3</v>
      </c>
      <c r="D125" s="27">
        <f t="shared" si="299"/>
        <v>2.2745323790326108E-2</v>
      </c>
      <c r="E125" s="27">
        <f t="shared" si="299"/>
        <v>7.4453799867373952E-2</v>
      </c>
      <c r="F125" s="27">
        <f t="shared" si="300"/>
        <v>9.7199123657700059E-2</v>
      </c>
      <c r="L125" t="str">
        <f t="shared" si="317"/>
        <v>31 Science, engineering and technology associate professionals</v>
      </c>
      <c r="M125" s="27">
        <f t="shared" si="301"/>
        <v>0.2256136910435963</v>
      </c>
      <c r="N125" s="27">
        <f t="shared" si="301"/>
        <v>-2.9172126329384485E-2</v>
      </c>
      <c r="O125" s="27">
        <f t="shared" si="301"/>
        <v>8.9197394701374888E-2</v>
      </c>
      <c r="P125" s="27">
        <f t="shared" si="301"/>
        <v>0.30034963120962166</v>
      </c>
      <c r="Q125" s="27">
        <f t="shared" si="302"/>
        <v>0.38954702591099655</v>
      </c>
      <c r="W125" t="str">
        <f t="shared" si="318"/>
        <v>31 Science, engineering and technology associate professionals</v>
      </c>
      <c r="X125" s="27">
        <f t="shared" si="303"/>
        <v>0.14417928248933798</v>
      </c>
      <c r="Y125" s="27">
        <f t="shared" si="303"/>
        <v>0.12588161747915128</v>
      </c>
      <c r="Z125" s="27">
        <f t="shared" si="303"/>
        <v>-4.283592917365886E-2</v>
      </c>
      <c r="AA125" s="27">
        <f t="shared" si="303"/>
        <v>0.15994134981128161</v>
      </c>
      <c r="AB125" s="27">
        <f t="shared" si="304"/>
        <v>0.11710542063762275</v>
      </c>
      <c r="AH125" t="str">
        <f t="shared" si="319"/>
        <v>31 Science, engineering and technology associate professionals</v>
      </c>
      <c r="AI125" s="27">
        <f t="shared" si="305"/>
        <v>3.0050541379581297E-2</v>
      </c>
      <c r="AJ125" s="27">
        <f t="shared" si="305"/>
        <v>4.4666854363159952E-2</v>
      </c>
      <c r="AK125" s="27">
        <f t="shared" si="305"/>
        <v>7.1993898953230939E-3</v>
      </c>
      <c r="AL125" s="27">
        <f t="shared" si="305"/>
        <v>8.6184444351698808E-2</v>
      </c>
      <c r="AM125" s="27">
        <f t="shared" si="306"/>
        <v>9.3383834247021902E-2</v>
      </c>
      <c r="AS125" t="str">
        <f t="shared" si="320"/>
        <v>31 Science, engineering and technology associate professionals</v>
      </c>
      <c r="AT125" s="27">
        <f t="shared" si="307"/>
        <v>1.2202274356938325E-2</v>
      </c>
      <c r="AU125" s="27">
        <f t="shared" si="307"/>
        <v>5.1503739026776296E-2</v>
      </c>
      <c r="AV125" s="27">
        <f t="shared" si="307"/>
        <v>-8.7158665381779188E-2</v>
      </c>
      <c r="AW125" s="27">
        <f t="shared" si="307"/>
        <v>-9.7364823028989189E-4</v>
      </c>
      <c r="AX125" s="27">
        <f t="shared" si="308"/>
        <v>-8.813231361206908E-2</v>
      </c>
      <c r="BD125" t="str">
        <f t="shared" si="321"/>
        <v>31 Science, engineering and technology associate professionals</v>
      </c>
      <c r="BE125" s="27">
        <f t="shared" si="309"/>
        <v>9.7461242705872531E-2</v>
      </c>
      <c r="BF125" s="27">
        <f t="shared" si="309"/>
        <v>8.1089888449761949E-2</v>
      </c>
      <c r="BG125" s="27">
        <f t="shared" si="309"/>
        <v>-0.15077363176134118</v>
      </c>
      <c r="BH125" s="27">
        <f t="shared" si="309"/>
        <v>-0.12985344440351709</v>
      </c>
      <c r="BI125" s="27">
        <f t="shared" si="310"/>
        <v>-0.28062707616485827</v>
      </c>
      <c r="BO125" t="str">
        <f t="shared" si="322"/>
        <v>31 Science, engineering and technology associate professionals</v>
      </c>
      <c r="BP125" s="27">
        <f t="shared" si="311"/>
        <v>0.14816580065349583</v>
      </c>
      <c r="BQ125" s="27">
        <f t="shared" si="311"/>
        <v>2.6104134336943807E-2</v>
      </c>
      <c r="BR125" s="27">
        <f t="shared" si="311"/>
        <v>-3.6401002607968191E-2</v>
      </c>
      <c r="BS125" s="27">
        <f t="shared" si="311"/>
        <v>-2.6350651445650741E-2</v>
      </c>
      <c r="BT125" s="27">
        <f t="shared" si="312"/>
        <v>-6.2751654053618933E-2</v>
      </c>
      <c r="BZ125" t="str">
        <f t="shared" si="323"/>
        <v>31 Science, engineering and technology associate professionals</v>
      </c>
      <c r="CA125" s="68">
        <f t="shared" si="313"/>
        <v>7.4940676049473409E-2</v>
      </c>
      <c r="CB125" s="68">
        <f t="shared" si="313"/>
        <v>9.2388542957120401E-2</v>
      </c>
      <c r="CC125" s="68">
        <f t="shared" si="313"/>
        <v>-0.14096963960788023</v>
      </c>
      <c r="CD125" s="68">
        <f t="shared" si="313"/>
        <v>-0.12654415417673692</v>
      </c>
      <c r="CE125" s="68">
        <f t="shared" si="314"/>
        <v>-0.26751379378461715</v>
      </c>
      <c r="CK125" t="str">
        <f t="shared" si="324"/>
        <v>31 Science, engineering and technology associate professionals</v>
      </c>
      <c r="CL125" s="68">
        <f t="shared" si="315"/>
        <v>2.785043458728656E-2</v>
      </c>
      <c r="CM125" s="68">
        <f t="shared" si="315"/>
        <v>5.246149938158759E-2</v>
      </c>
      <c r="CN125" s="68">
        <f t="shared" si="315"/>
        <v>-4.4096638116908837E-2</v>
      </c>
      <c r="CO125" s="68">
        <f t="shared" si="315"/>
        <v>2.8228752349959946E-2</v>
      </c>
      <c r="CP125" s="68">
        <f t="shared" si="316"/>
        <v>-1.5867885766948892E-2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9.6905081010756171E-3</v>
      </c>
      <c r="C126" s="27">
        <f t="shared" si="299"/>
        <v>-2.9183775852688679E-3</v>
      </c>
      <c r="D126" s="27">
        <f t="shared" si="299"/>
        <v>3.042224992781813E-2</v>
      </c>
      <c r="E126" s="27">
        <f t="shared" si="299"/>
        <v>6.400079601970074E-2</v>
      </c>
      <c r="F126" s="27">
        <f t="shared" si="300"/>
        <v>9.4423045947518866E-2</v>
      </c>
      <c r="L126" t="str">
        <f t="shared" si="317"/>
        <v>32 Health and social care associate professionals</v>
      </c>
      <c r="M126" s="27">
        <f t="shared" si="301"/>
        <v>0.31684978840360456</v>
      </c>
      <c r="N126" s="27">
        <f t="shared" si="301"/>
        <v>1.7254395539253897E-2</v>
      </c>
      <c r="O126" s="27">
        <f t="shared" si="301"/>
        <v>0.89685196301806613</v>
      </c>
      <c r="P126" s="27">
        <f t="shared" si="301"/>
        <v>1.5402440060686677</v>
      </c>
      <c r="Q126" s="27">
        <f t="shared" si="302"/>
        <v>2.4370959690867338</v>
      </c>
      <c r="W126" t="str">
        <f t="shared" si="318"/>
        <v>32 Health and social care associate professionals</v>
      </c>
      <c r="X126" s="27">
        <f t="shared" si="303"/>
        <v>0.2935728945406304</v>
      </c>
      <c r="Y126" s="27">
        <f t="shared" si="303"/>
        <v>0.23821694932194992</v>
      </c>
      <c r="Z126" s="27">
        <f t="shared" si="303"/>
        <v>1.6650920748764872</v>
      </c>
      <c r="AA126" s="27">
        <f t="shared" si="303"/>
        <v>1.1297874312010667</v>
      </c>
      <c r="AB126" s="27">
        <f t="shared" si="304"/>
        <v>2.794879506077554</v>
      </c>
      <c r="AH126" t="str">
        <f t="shared" si="319"/>
        <v>32 Health and social care associate professionals</v>
      </c>
      <c r="AI126" s="27">
        <f t="shared" si="305"/>
        <v>-0.15891100298490479</v>
      </c>
      <c r="AJ126" s="27">
        <f t="shared" si="305"/>
        <v>6.3289031272586449E-2</v>
      </c>
      <c r="AK126" s="27">
        <f t="shared" si="305"/>
        <v>0.14686274760178941</v>
      </c>
      <c r="AL126" s="27">
        <f t="shared" si="305"/>
        <v>-0.5125613555202394</v>
      </c>
      <c r="AM126" s="27">
        <f t="shared" si="306"/>
        <v>-0.36569860791844999</v>
      </c>
      <c r="AS126" t="str">
        <f t="shared" si="320"/>
        <v>32 Health and social care associate professionals</v>
      </c>
      <c r="AT126" s="27">
        <f t="shared" si="307"/>
        <v>1.6530619571361205E-2</v>
      </c>
      <c r="AU126" s="27">
        <f t="shared" si="307"/>
        <v>4.4670334741206019E-2</v>
      </c>
      <c r="AV126" s="27">
        <f t="shared" si="307"/>
        <v>0.14659644333638072</v>
      </c>
      <c r="AW126" s="27">
        <f t="shared" si="307"/>
        <v>8.3999590600507212E-2</v>
      </c>
      <c r="AX126" s="27">
        <f t="shared" si="308"/>
        <v>0.23059603393688793</v>
      </c>
      <c r="BD126" t="str">
        <f t="shared" si="321"/>
        <v>32 Health and social care associate professionals</v>
      </c>
      <c r="BE126" s="27">
        <f t="shared" si="309"/>
        <v>0.34448819518628104</v>
      </c>
      <c r="BF126" s="27">
        <f t="shared" si="309"/>
        <v>-7.3841776444083962E-2</v>
      </c>
      <c r="BG126" s="27">
        <f t="shared" si="309"/>
        <v>0.87326066161636828</v>
      </c>
      <c r="BH126" s="27">
        <f t="shared" si="309"/>
        <v>0.21559105318902505</v>
      </c>
      <c r="BI126" s="27">
        <f t="shared" si="310"/>
        <v>1.0888517148053933</v>
      </c>
      <c r="BO126" t="str">
        <f t="shared" si="322"/>
        <v>32 Health and social care associate professionals</v>
      </c>
      <c r="BP126" s="27">
        <f t="shared" si="311"/>
        <v>0.17863377122136614</v>
      </c>
      <c r="BQ126" s="27">
        <f t="shared" si="311"/>
        <v>-0.19446315209417564</v>
      </c>
      <c r="BR126" s="27">
        <f t="shared" si="311"/>
        <v>0.56274201359019871</v>
      </c>
      <c r="BS126" s="27">
        <f t="shared" si="311"/>
        <v>-0.21567293945761579</v>
      </c>
      <c r="BT126" s="27">
        <f t="shared" si="312"/>
        <v>0.34706907413258292</v>
      </c>
      <c r="BZ126" t="str">
        <f t="shared" si="323"/>
        <v>32 Health and social care associate professionals</v>
      </c>
      <c r="CA126" s="68">
        <f t="shared" si="313"/>
        <v>-3.2295192079657697E-3</v>
      </c>
      <c r="CB126" s="68">
        <f t="shared" si="313"/>
        <v>-6.3375045384984896E-2</v>
      </c>
      <c r="CC126" s="68">
        <f t="shared" si="313"/>
        <v>6.3714961875283582E-2</v>
      </c>
      <c r="CD126" s="68">
        <f t="shared" si="313"/>
        <v>-0.15409773989422557</v>
      </c>
      <c r="CE126" s="68">
        <f t="shared" si="314"/>
        <v>-9.0382778018941984E-2</v>
      </c>
      <c r="CK126" t="str">
        <f t="shared" si="324"/>
        <v>32 Health and social care associate professionals</v>
      </c>
      <c r="CL126" s="68">
        <f t="shared" si="315"/>
        <v>4.1243102061164494E-3</v>
      </c>
      <c r="CM126" s="68">
        <f t="shared" si="315"/>
        <v>1.1596676953353938E-2</v>
      </c>
      <c r="CN126" s="68">
        <f t="shared" si="315"/>
        <v>4.1031410361567072E-3</v>
      </c>
      <c r="CO126" s="68">
        <f t="shared" si="315"/>
        <v>-7.7198080945675568E-3</v>
      </c>
      <c r="CP126" s="68">
        <f t="shared" si="316"/>
        <v>-3.6166670584108496E-3</v>
      </c>
    </row>
    <row r="127" spans="1:94" x14ac:dyDescent="0.2">
      <c r="A127" t="str">
        <f t="shared" si="298"/>
        <v>33 Protective service occupations</v>
      </c>
      <c r="B127" s="27">
        <f t="shared" si="299"/>
        <v>6.2633443591916544E-3</v>
      </c>
      <c r="C127" s="27">
        <f t="shared" si="299"/>
        <v>-1.9665221002565323E-3</v>
      </c>
      <c r="D127" s="27">
        <f t="shared" si="299"/>
        <v>3.8867720862600739E-3</v>
      </c>
      <c r="E127" s="27">
        <f t="shared" si="299"/>
        <v>1.4507773652666086E-2</v>
      </c>
      <c r="F127" s="27">
        <f t="shared" si="300"/>
        <v>1.8394545738926162E-2</v>
      </c>
      <c r="L127" t="str">
        <f t="shared" si="317"/>
        <v>33 Protective service occupations</v>
      </c>
      <c r="M127" s="27">
        <f t="shared" si="301"/>
        <v>6.0348667195921024E-2</v>
      </c>
      <c r="N127" s="27">
        <f t="shared" si="301"/>
        <v>-2.007376547297865E-2</v>
      </c>
      <c r="O127" s="27">
        <f t="shared" si="301"/>
        <v>2.240098564492643E-2</v>
      </c>
      <c r="P127" s="27">
        <f t="shared" si="301"/>
        <v>0.13901183438422704</v>
      </c>
      <c r="Q127" s="27">
        <f t="shared" si="302"/>
        <v>0.16141282002915347</v>
      </c>
      <c r="W127" t="str">
        <f t="shared" si="318"/>
        <v>33 Protective service occupations</v>
      </c>
      <c r="X127" s="27">
        <f t="shared" si="303"/>
        <v>7.509749498972984E-3</v>
      </c>
      <c r="Y127" s="27">
        <f t="shared" si="303"/>
        <v>0.1323717435726951</v>
      </c>
      <c r="Z127" s="27">
        <f t="shared" si="303"/>
        <v>-7.7939460163130025E-2</v>
      </c>
      <c r="AA127" s="27">
        <f t="shared" si="303"/>
        <v>0.31405278373544565</v>
      </c>
      <c r="AB127" s="27">
        <f t="shared" si="304"/>
        <v>0.23611332357231563</v>
      </c>
      <c r="AH127" t="str">
        <f t="shared" si="319"/>
        <v>33 Protective service occupations</v>
      </c>
      <c r="AI127" s="27">
        <f t="shared" si="305"/>
        <v>4.9035987251058732E-4</v>
      </c>
      <c r="AJ127" s="27">
        <f t="shared" si="305"/>
        <v>3.5590413891684769E-2</v>
      </c>
      <c r="AK127" s="27">
        <f t="shared" si="305"/>
        <v>-1.4075744412828439E-2</v>
      </c>
      <c r="AL127" s="27">
        <f t="shared" si="305"/>
        <v>8.8564673436977409E-2</v>
      </c>
      <c r="AM127" s="27">
        <f t="shared" si="306"/>
        <v>7.448892902414897E-2</v>
      </c>
      <c r="AS127" t="str">
        <f t="shared" si="320"/>
        <v>33 Protective service occupations</v>
      </c>
      <c r="AT127" s="27">
        <f t="shared" si="307"/>
        <v>-1.9129455087454422E-2</v>
      </c>
      <c r="AU127" s="27">
        <f t="shared" si="307"/>
        <v>2.6149381409404177E-2</v>
      </c>
      <c r="AV127" s="27">
        <f t="shared" si="307"/>
        <v>-3.6764348018493986E-2</v>
      </c>
      <c r="AW127" s="27">
        <f t="shared" si="307"/>
        <v>2.8322490475646916E-2</v>
      </c>
      <c r="AX127" s="27">
        <f t="shared" si="308"/>
        <v>-8.4418575428470699E-3</v>
      </c>
      <c r="BD127" t="str">
        <f t="shared" si="321"/>
        <v>33 Protective service occupations</v>
      </c>
      <c r="BE127" s="27">
        <f t="shared" si="309"/>
        <v>-1.2305413830534517E-3</v>
      </c>
      <c r="BF127" s="27">
        <f t="shared" si="309"/>
        <v>2.9168046639718614E-2</v>
      </c>
      <c r="BG127" s="27">
        <f t="shared" si="309"/>
        <v>-0.10313960776423337</v>
      </c>
      <c r="BH127" s="27">
        <f t="shared" si="309"/>
        <v>-4.2884899143315836E-2</v>
      </c>
      <c r="BI127" s="27">
        <f t="shared" si="310"/>
        <v>-0.1460245069075492</v>
      </c>
      <c r="BO127" t="str">
        <f t="shared" si="322"/>
        <v>33 Protective service occupations</v>
      </c>
      <c r="BP127" s="27">
        <f t="shared" si="311"/>
        <v>3.9870020051062882E-2</v>
      </c>
      <c r="BQ127" s="27">
        <f t="shared" si="311"/>
        <v>-2.8481961891048013E-2</v>
      </c>
      <c r="BR127" s="27">
        <f t="shared" si="311"/>
        <v>-0.12250995459189229</v>
      </c>
      <c r="BS127" s="27">
        <f t="shared" si="311"/>
        <v>-0.12842143330779954</v>
      </c>
      <c r="BT127" s="27">
        <f t="shared" si="312"/>
        <v>-0.25093138789969183</v>
      </c>
      <c r="BZ127" t="str">
        <f t="shared" si="323"/>
        <v>33 Protective service occupations</v>
      </c>
      <c r="CA127" s="68">
        <f t="shared" si="313"/>
        <v>-1.5515116294420317E-2</v>
      </c>
      <c r="CB127" s="68">
        <f t="shared" si="313"/>
        <v>8.4127702026000617E-3</v>
      </c>
      <c r="CC127" s="68">
        <f t="shared" si="313"/>
        <v>-0.11213050119741264</v>
      </c>
      <c r="CD127" s="68">
        <f t="shared" si="313"/>
        <v>-0.1116142102775626</v>
      </c>
      <c r="CE127" s="68">
        <f t="shared" si="314"/>
        <v>-0.22374471147497524</v>
      </c>
      <c r="CK127" t="str">
        <f t="shared" si="324"/>
        <v>33 Protective service occupations</v>
      </c>
      <c r="CL127" s="68">
        <f t="shared" si="315"/>
        <v>-2.1136440635205533E-2</v>
      </c>
      <c r="CM127" s="68">
        <f t="shared" si="315"/>
        <v>9.4917910585442661E-3</v>
      </c>
      <c r="CN127" s="68">
        <f t="shared" si="315"/>
        <v>-3.019921918530942E-2</v>
      </c>
      <c r="CO127" s="68">
        <f t="shared" si="315"/>
        <v>-1.6594686871225381E-2</v>
      </c>
      <c r="CP127" s="68">
        <f t="shared" si="316"/>
        <v>-4.6793906056534801E-2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1.6721707675162824E-2</v>
      </c>
      <c r="C128" s="27">
        <f t="shared" si="299"/>
        <v>1.5548946696665109E-3</v>
      </c>
      <c r="D128" s="27">
        <f t="shared" si="299"/>
        <v>8.8371945147257477E-3</v>
      </c>
      <c r="E128" s="27">
        <f t="shared" si="299"/>
        <v>2.5536419237898823E-2</v>
      </c>
      <c r="F128" s="27">
        <f t="shared" si="300"/>
        <v>3.4373613752624571E-2</v>
      </c>
      <c r="L128" t="str">
        <f t="shared" si="317"/>
        <v>34 Culture, media and sports occupations</v>
      </c>
      <c r="M128" s="27">
        <f t="shared" si="301"/>
        <v>0.3600507288068121</v>
      </c>
      <c r="N128" s="27">
        <f t="shared" si="301"/>
        <v>-3.5224182497632484E-2</v>
      </c>
      <c r="O128" s="27">
        <f t="shared" si="301"/>
        <v>5.2983381822189646E-2</v>
      </c>
      <c r="P128" s="27">
        <f t="shared" si="301"/>
        <v>0.43016505395604065</v>
      </c>
      <c r="Q128" s="27">
        <f t="shared" si="302"/>
        <v>0.4831484357782303</v>
      </c>
      <c r="W128" t="str">
        <f t="shared" si="318"/>
        <v>34 Culture, media and sports occupations</v>
      </c>
      <c r="X128" s="27">
        <f t="shared" si="303"/>
        <v>0.10373823870044285</v>
      </c>
      <c r="Y128" s="27">
        <f t="shared" si="303"/>
        <v>4.3399306611302091E-2</v>
      </c>
      <c r="Z128" s="27">
        <f t="shared" si="303"/>
        <v>-0.24925160183548356</v>
      </c>
      <c r="AA128" s="27">
        <f t="shared" si="303"/>
        <v>0.19929470536546545</v>
      </c>
      <c r="AB128" s="27">
        <f t="shared" si="304"/>
        <v>-4.9956896470018108E-2</v>
      </c>
      <c r="AH128" t="str">
        <f t="shared" si="319"/>
        <v>34 Culture, media and sports occupations</v>
      </c>
      <c r="AI128" s="27">
        <f t="shared" si="305"/>
        <v>-3.2578956828231476E-2</v>
      </c>
      <c r="AJ128" s="27">
        <f t="shared" si="305"/>
        <v>5.2476695377401184E-2</v>
      </c>
      <c r="AK128" s="27">
        <f t="shared" si="305"/>
        <v>-2.5340169510816635E-2</v>
      </c>
      <c r="AL128" s="27">
        <f t="shared" si="305"/>
        <v>8.7213173947183198E-2</v>
      </c>
      <c r="AM128" s="27">
        <f t="shared" si="306"/>
        <v>6.1873004436366563E-2</v>
      </c>
      <c r="AS128" t="str">
        <f t="shared" si="320"/>
        <v>34 Culture, media and sports occupations</v>
      </c>
      <c r="AT128" s="27">
        <f t="shared" si="307"/>
        <v>-1.2218026325788722E-3</v>
      </c>
      <c r="AU128" s="27">
        <f t="shared" si="307"/>
        <v>7.0141349742433023E-3</v>
      </c>
      <c r="AV128" s="27">
        <f t="shared" si="307"/>
        <v>-5.3304606552932066E-2</v>
      </c>
      <c r="AW128" s="27">
        <f t="shared" si="307"/>
        <v>1.9942486193687492E-2</v>
      </c>
      <c r="AX128" s="27">
        <f t="shared" si="308"/>
        <v>-3.3362120359244574E-2</v>
      </c>
      <c r="BD128" t="str">
        <f t="shared" si="321"/>
        <v>34 Culture, media and sports occupations</v>
      </c>
      <c r="BE128" s="27">
        <f t="shared" si="309"/>
        <v>0.11634340271465482</v>
      </c>
      <c r="BF128" s="27">
        <f t="shared" si="309"/>
        <v>6.0261544611126538E-3</v>
      </c>
      <c r="BG128" s="27">
        <f t="shared" si="309"/>
        <v>-0.11301352874861614</v>
      </c>
      <c r="BH128" s="27">
        <f t="shared" si="309"/>
        <v>0.12108244422291226</v>
      </c>
      <c r="BI128" s="27">
        <f t="shared" si="310"/>
        <v>8.0689154742961122E-3</v>
      </c>
      <c r="BO128" t="str">
        <f t="shared" si="322"/>
        <v>34 Culture, media and sports occupations</v>
      </c>
      <c r="BP128" s="27">
        <f t="shared" si="311"/>
        <v>1.4425829401551793E-2</v>
      </c>
      <c r="BQ128" s="27">
        <f t="shared" si="311"/>
        <v>-8.640241887414768E-2</v>
      </c>
      <c r="BR128" s="27">
        <f t="shared" si="311"/>
        <v>-9.8036446613534445E-2</v>
      </c>
      <c r="BS128" s="27">
        <f t="shared" si="311"/>
        <v>-0.12462991574253063</v>
      </c>
      <c r="BT128" s="27">
        <f t="shared" si="312"/>
        <v>-0.22266636235606507</v>
      </c>
      <c r="BZ128" t="str">
        <f t="shared" si="323"/>
        <v>34 Culture, media and sports occupations</v>
      </c>
      <c r="CA128" s="68">
        <f t="shared" si="313"/>
        <v>-3.2845827879722178E-2</v>
      </c>
      <c r="CB128" s="68">
        <f t="shared" si="313"/>
        <v>-1.7002113453307321E-2</v>
      </c>
      <c r="CC128" s="68">
        <f t="shared" si="313"/>
        <v>-0.12748123582773666</v>
      </c>
      <c r="CD128" s="68">
        <f t="shared" si="313"/>
        <v>-0.10487106936362096</v>
      </c>
      <c r="CE128" s="68">
        <f t="shared" si="314"/>
        <v>-0.23235230519135763</v>
      </c>
      <c r="CK128" t="str">
        <f t="shared" si="324"/>
        <v>34 Culture, media and sports occupations</v>
      </c>
      <c r="CL128" s="68">
        <f t="shared" si="315"/>
        <v>2.3691980553007808E-3</v>
      </c>
      <c r="CM128" s="68">
        <f t="shared" si="315"/>
        <v>1.3900654848476746E-2</v>
      </c>
      <c r="CN128" s="68">
        <f t="shared" si="315"/>
        <v>-8.0472624239782325E-2</v>
      </c>
      <c r="CO128" s="68">
        <f t="shared" si="315"/>
        <v>-2.1961096236574995E-2</v>
      </c>
      <c r="CP128" s="68">
        <f t="shared" si="316"/>
        <v>-0.10243372047635732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7.0810065556121127E-2</v>
      </c>
      <c r="C129" s="27">
        <f t="shared" si="299"/>
        <v>-1.411835843691947E-2</v>
      </c>
      <c r="D129" s="27">
        <f t="shared" si="299"/>
        <v>7.6325742768227234E-2</v>
      </c>
      <c r="E129" s="27">
        <f t="shared" si="299"/>
        <v>0.19496533030965185</v>
      </c>
      <c r="F129" s="27">
        <f t="shared" si="300"/>
        <v>0.27129107307787909</v>
      </c>
      <c r="L129" t="str">
        <f t="shared" si="317"/>
        <v>35 Business and public service associate professionals</v>
      </c>
      <c r="M129" s="27">
        <f t="shared" si="301"/>
        <v>0.62828667425627782</v>
      </c>
      <c r="N129" s="27">
        <f t="shared" si="301"/>
        <v>-6.5101204185522565E-2</v>
      </c>
      <c r="O129" s="27">
        <f t="shared" si="301"/>
        <v>0.5939174249594994</v>
      </c>
      <c r="P129" s="27">
        <f t="shared" si="301"/>
        <v>1.324079768340376</v>
      </c>
      <c r="Q129" s="27">
        <f t="shared" si="302"/>
        <v>1.9179971932998754</v>
      </c>
      <c r="W129" t="str">
        <f t="shared" si="318"/>
        <v>35 Business and public service associate professionals</v>
      </c>
      <c r="X129" s="27">
        <f t="shared" si="303"/>
        <v>-0.19899643813766232</v>
      </c>
      <c r="Y129" s="27">
        <f t="shared" si="303"/>
        <v>0.46070462460184736</v>
      </c>
      <c r="Z129" s="27">
        <f t="shared" si="303"/>
        <v>7.9415657305664134E-2</v>
      </c>
      <c r="AA129" s="27">
        <f t="shared" si="303"/>
        <v>0.32062820556320659</v>
      </c>
      <c r="AB129" s="27">
        <f t="shared" si="304"/>
        <v>0.40004386286887073</v>
      </c>
      <c r="AH129" t="str">
        <f t="shared" si="319"/>
        <v>35 Business and public service associate professionals</v>
      </c>
      <c r="AI129" s="27">
        <f t="shared" si="305"/>
        <v>-1.6241830538530122E-2</v>
      </c>
      <c r="AJ129" s="27">
        <f t="shared" si="305"/>
        <v>0.18997497676288511</v>
      </c>
      <c r="AK129" s="27">
        <f t="shared" si="305"/>
        <v>3.6561369315896375E-2</v>
      </c>
      <c r="AL129" s="27">
        <f t="shared" si="305"/>
        <v>0.16152584261683955</v>
      </c>
      <c r="AM129" s="27">
        <f t="shared" si="306"/>
        <v>0.19808721193273593</v>
      </c>
      <c r="AS129" t="str">
        <f t="shared" si="320"/>
        <v>35 Business and public service associate professionals</v>
      </c>
      <c r="AT129" s="27">
        <f t="shared" si="307"/>
        <v>-5.2654527133822571E-2</v>
      </c>
      <c r="AU129" s="27">
        <f t="shared" si="307"/>
        <v>0.1241313144516778</v>
      </c>
      <c r="AV129" s="27">
        <f t="shared" si="307"/>
        <v>2.0398725788345118E-2</v>
      </c>
      <c r="AW129" s="27">
        <f t="shared" si="307"/>
        <v>0.1371751220839279</v>
      </c>
      <c r="AX129" s="27">
        <f t="shared" si="308"/>
        <v>0.15757384787227302</v>
      </c>
      <c r="BD129" t="str">
        <f t="shared" si="321"/>
        <v>35 Business and public service associate professionals</v>
      </c>
      <c r="BE129" s="27">
        <f t="shared" si="309"/>
        <v>0.26561318991345395</v>
      </c>
      <c r="BF129" s="27">
        <f t="shared" si="309"/>
        <v>4.6543421404890761E-2</v>
      </c>
      <c r="BG129" s="27">
        <f t="shared" si="309"/>
        <v>-1.8782665732719472E-2</v>
      </c>
      <c r="BH129" s="27">
        <f t="shared" si="309"/>
        <v>-3.4242088369800694E-2</v>
      </c>
      <c r="BI129" s="27">
        <f t="shared" si="310"/>
        <v>-5.3024754102520166E-2</v>
      </c>
      <c r="BO129" t="str">
        <f t="shared" si="322"/>
        <v>35 Business and public service associate professionals</v>
      </c>
      <c r="BP129" s="27">
        <f t="shared" si="311"/>
        <v>4.8781160177656879E-2</v>
      </c>
      <c r="BQ129" s="27">
        <f t="shared" si="311"/>
        <v>-0.22263767336777995</v>
      </c>
      <c r="BR129" s="27">
        <f t="shared" si="311"/>
        <v>-8.2845131675903794E-3</v>
      </c>
      <c r="BS129" s="27">
        <f t="shared" si="311"/>
        <v>-0.3671219273309041</v>
      </c>
      <c r="BT129" s="27">
        <f t="shared" si="312"/>
        <v>-0.37540644049849448</v>
      </c>
      <c r="BZ129" t="str">
        <f t="shared" si="323"/>
        <v>35 Business and public service associate professionals</v>
      </c>
      <c r="CA129" s="68">
        <f t="shared" si="313"/>
        <v>-4.8031849451436681E-2</v>
      </c>
      <c r="CB129" s="68">
        <f t="shared" si="313"/>
        <v>-2.9322541879730046E-2</v>
      </c>
      <c r="CC129" s="68">
        <f t="shared" si="313"/>
        <v>-0.29391939083589125</v>
      </c>
      <c r="CD129" s="68">
        <f t="shared" si="313"/>
        <v>-0.52384085347083664</v>
      </c>
      <c r="CE129" s="68">
        <f t="shared" si="314"/>
        <v>-0.81776024430672789</v>
      </c>
      <c r="CK129" t="str">
        <f t="shared" si="324"/>
        <v>35 Business and public service associate professionals</v>
      </c>
      <c r="CL129" s="68">
        <f t="shared" si="315"/>
        <v>-3.2731933266057722E-2</v>
      </c>
      <c r="CM129" s="68">
        <f t="shared" si="315"/>
        <v>7.2588758072107518E-2</v>
      </c>
      <c r="CN129" s="68">
        <f t="shared" si="315"/>
        <v>-0.21529378652416964</v>
      </c>
      <c r="CO129" s="68">
        <f t="shared" si="315"/>
        <v>-4.9560648947567842E-2</v>
      </c>
      <c r="CP129" s="68">
        <f t="shared" si="316"/>
        <v>-0.26485443547173748</v>
      </c>
    </row>
    <row r="130" spans="1:94" x14ac:dyDescent="0.2">
      <c r="A130" t="str">
        <f t="shared" si="298"/>
        <v>41 Administrative occupations</v>
      </c>
      <c r="B130" s="27">
        <f t="shared" si="299"/>
        <v>4.1729754757614729E-2</v>
      </c>
      <c r="C130" s="27">
        <f t="shared" si="299"/>
        <v>1.0096301482910824E-2</v>
      </c>
      <c r="D130" s="27">
        <f t="shared" si="299"/>
        <v>7.5215876164118872E-2</v>
      </c>
      <c r="E130" s="27">
        <f t="shared" si="299"/>
        <v>0.18181115723653024</v>
      </c>
      <c r="F130" s="27">
        <f t="shared" si="300"/>
        <v>0.25702703340064914</v>
      </c>
      <c r="L130" t="str">
        <f t="shared" si="317"/>
        <v>41 Administrative occupations</v>
      </c>
      <c r="M130" s="27">
        <f t="shared" si="301"/>
        <v>0.46565666173770759</v>
      </c>
      <c r="N130" s="27">
        <f t="shared" si="301"/>
        <v>0.15318128395751018</v>
      </c>
      <c r="O130" s="27">
        <f t="shared" si="301"/>
        <v>0.70976482478101377</v>
      </c>
      <c r="P130" s="27">
        <f t="shared" si="301"/>
        <v>1.3036672295872727</v>
      </c>
      <c r="Q130" s="27">
        <f t="shared" si="302"/>
        <v>2.0134320543682867</v>
      </c>
      <c r="W130" t="str">
        <f t="shared" si="318"/>
        <v>41 Administrative occupations</v>
      </c>
      <c r="X130" s="27">
        <f t="shared" si="303"/>
        <v>-0.41358824707043951</v>
      </c>
      <c r="Y130" s="27">
        <f t="shared" si="303"/>
        <v>1.0263537171566206</v>
      </c>
      <c r="Z130" s="27">
        <f t="shared" si="303"/>
        <v>0.98815310891983899</v>
      </c>
      <c r="AA130" s="27">
        <f t="shared" si="303"/>
        <v>1.4926619677802053</v>
      </c>
      <c r="AB130" s="27">
        <f t="shared" si="304"/>
        <v>2.4808150767000443</v>
      </c>
      <c r="AH130" t="str">
        <f t="shared" si="319"/>
        <v>41 Administrative occupations</v>
      </c>
      <c r="AI130" s="27">
        <f t="shared" si="305"/>
        <v>-5.9184324516168285E-2</v>
      </c>
      <c r="AJ130" s="27">
        <f t="shared" si="305"/>
        <v>0.42671391293820515</v>
      </c>
      <c r="AK130" s="27">
        <f t="shared" si="305"/>
        <v>0.28966008328491366</v>
      </c>
      <c r="AL130" s="27">
        <f t="shared" si="305"/>
        <v>0.56435770590161471</v>
      </c>
      <c r="AM130" s="27">
        <f t="shared" si="306"/>
        <v>0.85401778918652838</v>
      </c>
      <c r="AS130" t="str">
        <f t="shared" si="320"/>
        <v>41 Administrative occupations</v>
      </c>
      <c r="AT130" s="27">
        <f t="shared" si="307"/>
        <v>-0.18015721923872485</v>
      </c>
      <c r="AU130" s="27">
        <f t="shared" si="307"/>
        <v>0.37706967132242442</v>
      </c>
      <c r="AV130" s="27">
        <f t="shared" si="307"/>
        <v>0.14816242333956753</v>
      </c>
      <c r="AW130" s="27">
        <f t="shared" si="307"/>
        <v>0.38534619035112083</v>
      </c>
      <c r="AX130" s="27">
        <f t="shared" si="308"/>
        <v>0.53350861369068836</v>
      </c>
      <c r="BD130" t="str">
        <f t="shared" si="321"/>
        <v>41 Administrative occupations</v>
      </c>
      <c r="BE130" s="27">
        <f t="shared" si="309"/>
        <v>-2.1607264089199774E-2</v>
      </c>
      <c r="BF130" s="27">
        <f t="shared" si="309"/>
        <v>9.5968683554238154E-2</v>
      </c>
      <c r="BG130" s="27">
        <f t="shared" si="309"/>
        <v>0.26455395852943475</v>
      </c>
      <c r="BH130" s="27">
        <f t="shared" si="309"/>
        <v>-0.51123654151904852</v>
      </c>
      <c r="BI130" s="27">
        <f t="shared" si="310"/>
        <v>-0.24668258298961376</v>
      </c>
      <c r="BO130" t="str">
        <f t="shared" si="322"/>
        <v>41 Administrative occupations</v>
      </c>
      <c r="BP130" s="27">
        <f t="shared" si="311"/>
        <v>-0.39096207794220739</v>
      </c>
      <c r="BQ130" s="27">
        <f t="shared" si="311"/>
        <v>-0.65872676306017475</v>
      </c>
      <c r="BR130" s="27">
        <f t="shared" si="311"/>
        <v>0.26209499846230333</v>
      </c>
      <c r="BS130" s="27">
        <f t="shared" si="311"/>
        <v>-1.8249137492779122</v>
      </c>
      <c r="BT130" s="27">
        <f t="shared" si="312"/>
        <v>-1.5628187508156088</v>
      </c>
      <c r="BZ130" t="str">
        <f t="shared" si="323"/>
        <v>41 Administrative occupations</v>
      </c>
      <c r="CA130" s="68">
        <f t="shared" si="313"/>
        <v>-0.76356368191838664</v>
      </c>
      <c r="CB130" s="68">
        <f t="shared" si="313"/>
        <v>-0.34110432505287269</v>
      </c>
      <c r="CC130" s="68">
        <f t="shared" si="313"/>
        <v>-0.79237421820366283</v>
      </c>
      <c r="CD130" s="68">
        <f t="shared" si="313"/>
        <v>-1.5629431274102141</v>
      </c>
      <c r="CE130" s="68">
        <f t="shared" si="314"/>
        <v>-2.355317345613877</v>
      </c>
      <c r="CK130" t="str">
        <f t="shared" si="324"/>
        <v>41 Administrative occupations</v>
      </c>
      <c r="CL130" s="68">
        <f t="shared" si="315"/>
        <v>-0.35092147966851739</v>
      </c>
      <c r="CM130" s="68">
        <f t="shared" si="315"/>
        <v>0.14978275611767433</v>
      </c>
      <c r="CN130" s="68">
        <f t="shared" si="315"/>
        <v>-0.40599901252354165</v>
      </c>
      <c r="CO130" s="68">
        <f t="shared" si="315"/>
        <v>-0.27549133047632635</v>
      </c>
      <c r="CP130" s="68">
        <f t="shared" si="316"/>
        <v>-0.68149034299986799</v>
      </c>
    </row>
    <row r="131" spans="1:94" x14ac:dyDescent="0.2">
      <c r="A131" t="str">
        <f t="shared" si="298"/>
        <v>42 Secretarial and related occupations</v>
      </c>
      <c r="B131" s="27">
        <f t="shared" si="299"/>
        <v>2.0991846788859358E-3</v>
      </c>
      <c r="C131" s="27">
        <f t="shared" si="299"/>
        <v>2.2975347063071382E-3</v>
      </c>
      <c r="D131" s="27">
        <f t="shared" si="299"/>
        <v>7.5578351005841388E-3</v>
      </c>
      <c r="E131" s="27">
        <f t="shared" si="299"/>
        <v>1.4310043972702038E-2</v>
      </c>
      <c r="F131" s="27">
        <f t="shared" si="300"/>
        <v>2.1867879073286176E-2</v>
      </c>
      <c r="L131" t="str">
        <f t="shared" si="317"/>
        <v>42 Secretarial and related occupations</v>
      </c>
      <c r="M131" s="27">
        <f t="shared" si="301"/>
        <v>5.8197399963422519E-2</v>
      </c>
      <c r="N131" s="27">
        <f t="shared" si="301"/>
        <v>4.1131076018255386E-2</v>
      </c>
      <c r="O131" s="27">
        <f t="shared" si="301"/>
        <v>9.0667455603313074E-2</v>
      </c>
      <c r="P131" s="27">
        <f t="shared" si="301"/>
        <v>-4.7707983939137666E-2</v>
      </c>
      <c r="Q131" s="27">
        <f t="shared" si="302"/>
        <v>4.2959471664175408E-2</v>
      </c>
      <c r="W131" t="str">
        <f t="shared" si="318"/>
        <v>42 Secretarial and related occupations</v>
      </c>
      <c r="X131" s="27">
        <f t="shared" si="303"/>
        <v>-8.9108118502419842E-2</v>
      </c>
      <c r="Y131" s="27">
        <f t="shared" si="303"/>
        <v>0.16554567022449429</v>
      </c>
      <c r="Z131" s="27">
        <f t="shared" si="303"/>
        <v>0.21299986708486651</v>
      </c>
      <c r="AA131" s="27">
        <f t="shared" si="303"/>
        <v>0.34498947303364313</v>
      </c>
      <c r="AB131" s="27">
        <f t="shared" si="304"/>
        <v>0.55798934011850965</v>
      </c>
      <c r="AH131" t="str">
        <f t="shared" si="319"/>
        <v>42 Secretarial and related occupations</v>
      </c>
      <c r="AI131" s="27">
        <f t="shared" si="305"/>
        <v>-4.9891616135584238E-2</v>
      </c>
      <c r="AJ131" s="27">
        <f t="shared" si="305"/>
        <v>9.24341773614617E-2</v>
      </c>
      <c r="AK131" s="27">
        <f t="shared" si="305"/>
        <v>1.8693558365745377E-2</v>
      </c>
      <c r="AL131" s="27">
        <f t="shared" si="305"/>
        <v>-2.1078923007942396E-2</v>
      </c>
      <c r="AM131" s="27">
        <f t="shared" si="306"/>
        <v>-2.3853646421970187E-3</v>
      </c>
      <c r="AS131" t="str">
        <f t="shared" si="320"/>
        <v>42 Secretarial and related occupations</v>
      </c>
      <c r="AT131" s="27">
        <f t="shared" si="307"/>
        <v>-6.1481961946369346E-2</v>
      </c>
      <c r="AU131" s="27">
        <f t="shared" si="307"/>
        <v>7.0666256790259285E-2</v>
      </c>
      <c r="AV131" s="27">
        <f t="shared" si="307"/>
        <v>9.7096711996577656E-3</v>
      </c>
      <c r="AW131" s="27">
        <f t="shared" si="307"/>
        <v>-5.129015680127802E-3</v>
      </c>
      <c r="AX131" s="27">
        <f t="shared" si="308"/>
        <v>4.5806555195299636E-3</v>
      </c>
      <c r="BD131" t="str">
        <f t="shared" si="321"/>
        <v>42 Secretarial and related occupations</v>
      </c>
      <c r="BE131" s="27">
        <f t="shared" si="309"/>
        <v>-8.2040223434123094E-2</v>
      </c>
      <c r="BF131" s="27">
        <f t="shared" si="309"/>
        <v>-7.3137165347397559E-2</v>
      </c>
      <c r="BG131" s="27">
        <f t="shared" si="309"/>
        <v>-2.602671671146406E-2</v>
      </c>
      <c r="BH131" s="27">
        <f t="shared" si="309"/>
        <v>-0.80207683437560684</v>
      </c>
      <c r="BI131" s="27">
        <f t="shared" si="310"/>
        <v>-0.8281035510870709</v>
      </c>
      <c r="BO131" t="str">
        <f t="shared" si="322"/>
        <v>42 Secretarial and related occupations</v>
      </c>
      <c r="BP131" s="27">
        <f t="shared" si="311"/>
        <v>-0.33851817546060214</v>
      </c>
      <c r="BQ131" s="27">
        <f t="shared" si="311"/>
        <v>-0.26237061354709823</v>
      </c>
      <c r="BR131" s="27">
        <f t="shared" si="311"/>
        <v>-0.32231585154787101</v>
      </c>
      <c r="BS131" s="27">
        <f t="shared" si="311"/>
        <v>-0.75759134153237917</v>
      </c>
      <c r="BT131" s="27">
        <f t="shared" si="312"/>
        <v>-1.0799071930802502</v>
      </c>
      <c r="BZ131" t="str">
        <f t="shared" si="323"/>
        <v>42 Secretarial and related occupations</v>
      </c>
      <c r="CA131" s="68">
        <f t="shared" si="313"/>
        <v>-0.1752326281051888</v>
      </c>
      <c r="CB131" s="68">
        <f t="shared" si="313"/>
        <v>-0.23948776860615784</v>
      </c>
      <c r="CC131" s="68">
        <f t="shared" si="313"/>
        <v>-0.29373512895767417</v>
      </c>
      <c r="CD131" s="68">
        <f t="shared" si="313"/>
        <v>-0.67672632151537149</v>
      </c>
      <c r="CE131" s="68">
        <f t="shared" si="314"/>
        <v>-0.97046145047304566</v>
      </c>
      <c r="CK131" t="str">
        <f t="shared" si="324"/>
        <v>42 Secretarial and related occupations</v>
      </c>
      <c r="CL131" s="68">
        <f t="shared" si="315"/>
        <v>-7.7545939617405801E-2</v>
      </c>
      <c r="CM131" s="68">
        <f t="shared" si="315"/>
        <v>6.1881943330962308E-2</v>
      </c>
      <c r="CN131" s="68">
        <f t="shared" si="315"/>
        <v>-9.6623654464557229E-2</v>
      </c>
      <c r="CO131" s="68">
        <f t="shared" si="315"/>
        <v>-8.16709994296696E-2</v>
      </c>
      <c r="CP131" s="68">
        <f t="shared" si="316"/>
        <v>-0.17829465389422683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4.2945941521804892E-3</v>
      </c>
      <c r="C132" s="27">
        <f t="shared" si="299"/>
        <v>-1.9154662035317863E-3</v>
      </c>
      <c r="D132" s="27">
        <f t="shared" si="299"/>
        <v>2.0264228459266117E-3</v>
      </c>
      <c r="E132" s="27">
        <f t="shared" si="299"/>
        <v>6.6385820053952525E-3</v>
      </c>
      <c r="F132" s="27">
        <f t="shared" si="300"/>
        <v>8.6650048513218642E-3</v>
      </c>
      <c r="L132" t="str">
        <f t="shared" si="317"/>
        <v>51 Skilled agricultural and related trades</v>
      </c>
      <c r="M132" s="27">
        <f t="shared" si="301"/>
        <v>-1.0713133037414113E-3</v>
      </c>
      <c r="N132" s="27">
        <f t="shared" si="301"/>
        <v>-1.0616711500558866E-2</v>
      </c>
      <c r="O132" s="27">
        <f t="shared" si="301"/>
        <v>9.5172297072249404E-3</v>
      </c>
      <c r="P132" s="27">
        <f t="shared" si="301"/>
        <v>2.8473821828921081E-2</v>
      </c>
      <c r="Q132" s="27">
        <f t="shared" si="302"/>
        <v>3.7991051536146021E-2</v>
      </c>
      <c r="W132" t="str">
        <f t="shared" si="318"/>
        <v>51 Skilled agricultural and related trades</v>
      </c>
      <c r="X132" s="27">
        <f t="shared" si="303"/>
        <v>-6.7891318615451612E-2</v>
      </c>
      <c r="Y132" s="27">
        <f t="shared" si="303"/>
        <v>-1.889424525166955E-2</v>
      </c>
      <c r="Z132" s="27">
        <f t="shared" si="303"/>
        <v>6.3725219814848855E-2</v>
      </c>
      <c r="AA132" s="27">
        <f t="shared" si="303"/>
        <v>0.18685690751421502</v>
      </c>
      <c r="AB132" s="27">
        <f t="shared" si="304"/>
        <v>0.25058212732906388</v>
      </c>
      <c r="AH132" t="str">
        <f t="shared" si="319"/>
        <v>51 Skilled agricultural and related trades</v>
      </c>
      <c r="AI132" s="27">
        <f t="shared" si="305"/>
        <v>-1.4494385919979369E-2</v>
      </c>
      <c r="AJ132" s="27">
        <f t="shared" si="305"/>
        <v>-1.7154822371088146E-2</v>
      </c>
      <c r="AK132" s="27">
        <f t="shared" si="305"/>
        <v>2.6879567719442887E-2</v>
      </c>
      <c r="AL132" s="27">
        <f t="shared" si="305"/>
        <v>6.1691167437115835E-2</v>
      </c>
      <c r="AM132" s="27">
        <f t="shared" si="306"/>
        <v>8.8570735156558722E-2</v>
      </c>
      <c r="AS132" t="str">
        <f t="shared" si="320"/>
        <v>51 Skilled agricultural and related trades</v>
      </c>
      <c r="AT132" s="27">
        <f t="shared" si="307"/>
        <v>-5.7942685878543787E-2</v>
      </c>
      <c r="AU132" s="27">
        <f t="shared" si="307"/>
        <v>-5.2996015042028943E-2</v>
      </c>
      <c r="AV132" s="27">
        <f t="shared" si="307"/>
        <v>3.7461604634176748E-2</v>
      </c>
      <c r="AW132" s="27">
        <f t="shared" si="307"/>
        <v>0.12895210736839074</v>
      </c>
      <c r="AX132" s="27">
        <f t="shared" si="308"/>
        <v>0.16641371200256749</v>
      </c>
      <c r="BD132" t="str">
        <f t="shared" si="321"/>
        <v>51 Skilled agricultural and related trades</v>
      </c>
      <c r="BE132" s="27">
        <f t="shared" si="309"/>
        <v>-1.2332426423580234E-2</v>
      </c>
      <c r="BF132" s="27">
        <f t="shared" si="309"/>
        <v>-0.15299403279863688</v>
      </c>
      <c r="BG132" s="27">
        <f t="shared" si="309"/>
        <v>9.4806621870647256E-3</v>
      </c>
      <c r="BH132" s="27">
        <f t="shared" si="309"/>
        <v>2.018528816139703E-2</v>
      </c>
      <c r="BI132" s="27">
        <f t="shared" si="310"/>
        <v>2.9665950348461756E-2</v>
      </c>
      <c r="BO132" t="str">
        <f t="shared" si="322"/>
        <v>51 Skilled agricultural and related trades</v>
      </c>
      <c r="BP132" s="27">
        <f t="shared" si="311"/>
        <v>-1.2041411740157937E-3</v>
      </c>
      <c r="BQ132" s="27">
        <f t="shared" si="311"/>
        <v>-0.30777006554418929</v>
      </c>
      <c r="BR132" s="27">
        <f t="shared" si="311"/>
        <v>3.7229353044478719E-2</v>
      </c>
      <c r="BS132" s="27">
        <f t="shared" si="311"/>
        <v>-6.1587251609869775E-2</v>
      </c>
      <c r="BT132" s="27">
        <f t="shared" si="312"/>
        <v>-2.4357898565391056E-2</v>
      </c>
      <c r="BZ132" t="str">
        <f t="shared" si="323"/>
        <v>51 Skilled agricultural and related trades</v>
      </c>
      <c r="CA132" s="68">
        <f t="shared" si="313"/>
        <v>-0.13737772113395963</v>
      </c>
      <c r="CB132" s="68">
        <f t="shared" si="313"/>
        <v>-5.1993032407566808E-2</v>
      </c>
      <c r="CC132" s="68">
        <f t="shared" si="313"/>
        <v>-4.2305496684100108E-2</v>
      </c>
      <c r="CD132" s="68">
        <f t="shared" si="313"/>
        <v>2.6054160989811836E-2</v>
      </c>
      <c r="CE132" s="68">
        <f t="shared" si="314"/>
        <v>-1.6251335694288271E-2</v>
      </c>
      <c r="CK132" t="str">
        <f t="shared" si="324"/>
        <v>51 Skilled agricultural and related trades</v>
      </c>
      <c r="CL132" s="68">
        <f t="shared" si="315"/>
        <v>-0.18933448393896402</v>
      </c>
      <c r="CM132" s="68">
        <f t="shared" si="315"/>
        <v>-0.16663019115392108</v>
      </c>
      <c r="CN132" s="68">
        <f t="shared" si="315"/>
        <v>-0.17796357095274024</v>
      </c>
      <c r="CO132" s="68">
        <f t="shared" si="315"/>
        <v>-0.22786277614443237</v>
      </c>
      <c r="CP132" s="68">
        <f t="shared" si="316"/>
        <v>-0.40582634709717258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5.8939355657525866E-4</v>
      </c>
      <c r="C133" s="27">
        <f t="shared" si="299"/>
        <v>-2.3104612467435776E-3</v>
      </c>
      <c r="D133" s="27">
        <f t="shared" si="299"/>
        <v>1.5587610496055884E-3</v>
      </c>
      <c r="E133" s="27">
        <f t="shared" si="299"/>
        <v>3.2998840561146228E-3</v>
      </c>
      <c r="F133" s="27">
        <f t="shared" si="300"/>
        <v>4.8586451057202112E-3</v>
      </c>
      <c r="L133" t="str">
        <f t="shared" si="317"/>
        <v>52 Skilled metal, electrical and electronic trades</v>
      </c>
      <c r="M133" s="27">
        <f t="shared" si="301"/>
        <v>8.4165433624183494E-2</v>
      </c>
      <c r="N133" s="27">
        <f t="shared" si="301"/>
        <v>-9.2414979041093887E-2</v>
      </c>
      <c r="O133" s="27">
        <f t="shared" si="301"/>
        <v>0.1462407687570326</v>
      </c>
      <c r="P133" s="27">
        <f t="shared" si="301"/>
        <v>0.2325023188333683</v>
      </c>
      <c r="Q133" s="27">
        <f t="shared" si="302"/>
        <v>0.37874308759040087</v>
      </c>
      <c r="W133" t="str">
        <f t="shared" si="318"/>
        <v>52 Skilled metal, electrical and electronic trades</v>
      </c>
      <c r="X133" s="27">
        <f t="shared" si="303"/>
        <v>-1.7103290051827313E-2</v>
      </c>
      <c r="Y133" s="27">
        <f t="shared" si="303"/>
        <v>-0.15026274868051881</v>
      </c>
      <c r="Z133" s="27">
        <f t="shared" si="303"/>
        <v>0.12748658248490752</v>
      </c>
      <c r="AA133" s="27">
        <f t="shared" si="303"/>
        <v>0.1622314807652272</v>
      </c>
      <c r="AB133" s="27">
        <f t="shared" si="304"/>
        <v>0.28971806325013472</v>
      </c>
      <c r="AH133" t="str">
        <f t="shared" si="319"/>
        <v>52 Skilled metal, electrical and electronic trades</v>
      </c>
      <c r="AI133" s="27">
        <f t="shared" si="305"/>
        <v>-4.0841333890692888E-2</v>
      </c>
      <c r="AJ133" s="27">
        <f t="shared" si="305"/>
        <v>-4.6064361929692904E-2</v>
      </c>
      <c r="AK133" s="27">
        <f t="shared" si="305"/>
        <v>3.1885961328446927E-2</v>
      </c>
      <c r="AL133" s="27">
        <f t="shared" si="305"/>
        <v>6.3806797037930352E-2</v>
      </c>
      <c r="AM133" s="27">
        <f t="shared" si="306"/>
        <v>9.5692758366377279E-2</v>
      </c>
      <c r="AS133" t="str">
        <f t="shared" si="320"/>
        <v>52 Skilled metal, electrical and electronic trades</v>
      </c>
      <c r="AT133" s="27">
        <f t="shared" si="307"/>
        <v>-0.10696643752794199</v>
      </c>
      <c r="AU133" s="27">
        <f t="shared" si="307"/>
        <v>-0.14756902616287637</v>
      </c>
      <c r="AV133" s="27">
        <f t="shared" si="307"/>
        <v>4.8242952043057841E-2</v>
      </c>
      <c r="AW133" s="27">
        <f t="shared" si="307"/>
        <v>0.11925428810128746</v>
      </c>
      <c r="AX133" s="27">
        <f t="shared" si="308"/>
        <v>0.16749724014434531</v>
      </c>
      <c r="BD133" t="str">
        <f t="shared" si="321"/>
        <v>52 Skilled metal, electrical and electronic trades</v>
      </c>
      <c r="BE133" s="27">
        <f t="shared" si="309"/>
        <v>0.59938473764348998</v>
      </c>
      <c r="BF133" s="27">
        <f t="shared" si="309"/>
        <v>-1.0954631716996088</v>
      </c>
      <c r="BG133" s="27">
        <f t="shared" si="309"/>
        <v>8.8409569880067096E-2</v>
      </c>
      <c r="BH133" s="27">
        <f t="shared" si="309"/>
        <v>-0.23765273959618138</v>
      </c>
      <c r="BI133" s="27">
        <f t="shared" si="310"/>
        <v>-0.14924316971611429</v>
      </c>
      <c r="BO133" t="str">
        <f t="shared" si="322"/>
        <v>52 Skilled metal, electrical and electronic trades</v>
      </c>
      <c r="BP133" s="27">
        <f t="shared" si="311"/>
        <v>0.17881230038663265</v>
      </c>
      <c r="BQ133" s="27">
        <f t="shared" si="311"/>
        <v>-0.81471399897699825</v>
      </c>
      <c r="BR133" s="27">
        <f t="shared" si="311"/>
        <v>9.0382422228466375E-2</v>
      </c>
      <c r="BS133" s="27">
        <f t="shared" si="311"/>
        <v>-0.47516515747048738</v>
      </c>
      <c r="BT133" s="27">
        <f t="shared" si="312"/>
        <v>-0.384782735242021</v>
      </c>
      <c r="BZ133" t="str">
        <f t="shared" si="323"/>
        <v>52 Skilled metal, electrical and electronic trades</v>
      </c>
      <c r="CA133" s="68">
        <f t="shared" si="313"/>
        <v>-0.23259259837313939</v>
      </c>
      <c r="CB133" s="68">
        <f t="shared" si="313"/>
        <v>-0.22495894280416628</v>
      </c>
      <c r="CC133" s="68">
        <f t="shared" si="313"/>
        <v>-0.3037210239875221</v>
      </c>
      <c r="CD133" s="68">
        <f t="shared" si="313"/>
        <v>-0.67285573025864365</v>
      </c>
      <c r="CE133" s="68">
        <f t="shared" si="314"/>
        <v>-0.97657675424616575</v>
      </c>
      <c r="CK133" t="str">
        <f t="shared" si="324"/>
        <v>52 Skilled metal, electrical and electronic trades</v>
      </c>
      <c r="CL133" s="68">
        <f t="shared" si="315"/>
        <v>-0.19369883760057283</v>
      </c>
      <c r="CM133" s="68">
        <f t="shared" si="315"/>
        <v>-0.21062332533773909</v>
      </c>
      <c r="CN133" s="68">
        <f t="shared" si="315"/>
        <v>-0.34593740926182237</v>
      </c>
      <c r="CO133" s="68">
        <f t="shared" si="315"/>
        <v>-0.21311630648479146</v>
      </c>
      <c r="CP133" s="68">
        <f t="shared" si="316"/>
        <v>-0.55905371574661378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-4.8042112426102505E-4</v>
      </c>
      <c r="C134" s="27">
        <f t="shared" si="299"/>
        <v>-1.4242051862858852E-3</v>
      </c>
      <c r="D134" s="27">
        <f t="shared" si="299"/>
        <v>1.0171290785419757E-3</v>
      </c>
      <c r="E134" s="27">
        <f t="shared" si="299"/>
        <v>1.6724827317592941E-4</v>
      </c>
      <c r="F134" s="27">
        <f t="shared" si="300"/>
        <v>1.1843773517179051E-3</v>
      </c>
      <c r="L134" t="str">
        <f t="shared" si="317"/>
        <v>53 Skilled construction and building trades</v>
      </c>
      <c r="M134" s="27">
        <f t="shared" si="301"/>
        <v>3.7652491490907256E-2</v>
      </c>
      <c r="N134" s="27">
        <f t="shared" si="301"/>
        <v>-3.7859799849113418E-2</v>
      </c>
      <c r="O134" s="27">
        <f t="shared" si="301"/>
        <v>3.3386374756700213E-2</v>
      </c>
      <c r="P134" s="27">
        <f t="shared" si="301"/>
        <v>5.3532420186271315E-2</v>
      </c>
      <c r="Q134" s="27">
        <f t="shared" si="302"/>
        <v>8.6918794942971528E-2</v>
      </c>
      <c r="W134" t="str">
        <f t="shared" si="318"/>
        <v>53 Skilled construction and building trades</v>
      </c>
      <c r="X134" s="27">
        <f t="shared" si="303"/>
        <v>-6.3545077219418489E-3</v>
      </c>
      <c r="Y134" s="27">
        <f t="shared" si="303"/>
        <v>-7.6521614971063301E-2</v>
      </c>
      <c r="Z134" s="27">
        <f t="shared" si="303"/>
        <v>4.9378626160021977E-2</v>
      </c>
      <c r="AA134" s="27">
        <f t="shared" si="303"/>
        <v>3.8816972207294076E-2</v>
      </c>
      <c r="AB134" s="27">
        <f t="shared" si="304"/>
        <v>8.8195598367316053E-2</v>
      </c>
      <c r="AH134" t="str">
        <f t="shared" si="319"/>
        <v>53 Skilled construction and building trades</v>
      </c>
      <c r="AI134" s="27">
        <f t="shared" si="305"/>
        <v>4.511216747660432E-2</v>
      </c>
      <c r="AJ134" s="27">
        <f t="shared" si="305"/>
        <v>-3.5008482664093343E-2</v>
      </c>
      <c r="AK134" s="27">
        <f t="shared" si="305"/>
        <v>3.8692001616709937E-2</v>
      </c>
      <c r="AL134" s="27">
        <f t="shared" si="305"/>
        <v>4.27085478224834E-2</v>
      </c>
      <c r="AM134" s="27">
        <f t="shared" si="306"/>
        <v>8.1400549439193337E-2</v>
      </c>
      <c r="AS134" t="str">
        <f t="shared" si="320"/>
        <v>53 Skilled construction and building trades</v>
      </c>
      <c r="AT134" s="27">
        <f t="shared" si="307"/>
        <v>4.4069116256285124E-2</v>
      </c>
      <c r="AU134" s="27">
        <f t="shared" si="307"/>
        <v>-5.6669012092674165E-2</v>
      </c>
      <c r="AV134" s="27">
        <f t="shared" si="307"/>
        <v>4.3871599207397083E-2</v>
      </c>
      <c r="AW134" s="27">
        <f t="shared" si="307"/>
        <v>1.4236828060542384E-2</v>
      </c>
      <c r="AX134" s="27">
        <f t="shared" si="308"/>
        <v>5.8108427267939466E-2</v>
      </c>
      <c r="BD134" t="str">
        <f t="shared" si="321"/>
        <v>53 Skilled construction and building trades</v>
      </c>
      <c r="BE134" s="27">
        <f t="shared" si="309"/>
        <v>0.88642149675007875</v>
      </c>
      <c r="BF134" s="27">
        <f t="shared" si="309"/>
        <v>-0.80228054560245621</v>
      </c>
      <c r="BG134" s="27">
        <f t="shared" si="309"/>
        <v>-1.8041529617303098E-2</v>
      </c>
      <c r="BH134" s="27">
        <f t="shared" si="309"/>
        <v>-0.43127171762348171</v>
      </c>
      <c r="BI134" s="27">
        <f t="shared" si="310"/>
        <v>-0.44931324724078481</v>
      </c>
      <c r="BO134" t="str">
        <f t="shared" si="322"/>
        <v>53 Skilled construction and building trades</v>
      </c>
      <c r="BP134" s="27">
        <f t="shared" si="311"/>
        <v>1.0975021843744783</v>
      </c>
      <c r="BQ134" s="27">
        <f t="shared" si="311"/>
        <v>-0.93135652337860586</v>
      </c>
      <c r="BR134" s="27">
        <f t="shared" si="311"/>
        <v>0.37716349197256926</v>
      </c>
      <c r="BS134" s="27">
        <f t="shared" si="311"/>
        <v>-0.27601168379549801</v>
      </c>
      <c r="BT134" s="27">
        <f t="shared" si="312"/>
        <v>0.10115180817707126</v>
      </c>
      <c r="BZ134" t="str">
        <f t="shared" si="323"/>
        <v>53 Skilled construction and building trades</v>
      </c>
      <c r="CA134" s="68">
        <f t="shared" si="313"/>
        <v>7.6898529158637485E-2</v>
      </c>
      <c r="CB134" s="68">
        <f t="shared" si="313"/>
        <v>-0.25471003034602191</v>
      </c>
      <c r="CC134" s="68">
        <f t="shared" si="313"/>
        <v>-0.25607897171912475</v>
      </c>
      <c r="CD134" s="68">
        <f t="shared" si="313"/>
        <v>-0.46161227431293383</v>
      </c>
      <c r="CE134" s="68">
        <f t="shared" si="314"/>
        <v>-0.71769124603205858</v>
      </c>
      <c r="CK134" t="str">
        <f t="shared" si="324"/>
        <v>53 Skilled construction and building trades</v>
      </c>
      <c r="CL134" s="68">
        <f t="shared" si="315"/>
        <v>9.6580475979543223E-2</v>
      </c>
      <c r="CM134" s="68">
        <f t="shared" si="315"/>
        <v>-0.29485662791661449</v>
      </c>
      <c r="CN134" s="68">
        <f t="shared" si="315"/>
        <v>-0.63919347608004351</v>
      </c>
      <c r="CO134" s="68">
        <f t="shared" si="315"/>
        <v>-0.53171651924565877</v>
      </c>
      <c r="CP134" s="68">
        <f t="shared" si="316"/>
        <v>-1.1709099953257023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7.6746771590695262E-4</v>
      </c>
      <c r="C135" s="27">
        <f t="shared" si="299"/>
        <v>-1.808078576419854E-3</v>
      </c>
      <c r="D135" s="27">
        <f t="shared" si="299"/>
        <v>7.5244121174548005E-3</v>
      </c>
      <c r="E135" s="27">
        <f t="shared" si="299"/>
        <v>8.8174543953768204E-3</v>
      </c>
      <c r="F135" s="27">
        <f t="shared" si="300"/>
        <v>1.6341866512831621E-2</v>
      </c>
      <c r="L135" t="str">
        <f t="shared" si="317"/>
        <v>54 Textiles, printing and other skilled trades</v>
      </c>
      <c r="M135" s="27">
        <f t="shared" si="301"/>
        <v>4.3647286018131781E-2</v>
      </c>
      <c r="N135" s="27">
        <f t="shared" si="301"/>
        <v>1.5586296353233831E-2</v>
      </c>
      <c r="O135" s="27">
        <f t="shared" si="301"/>
        <v>6.3600465870758988E-2</v>
      </c>
      <c r="P135" s="27">
        <f t="shared" si="301"/>
        <v>0.16483853071305493</v>
      </c>
      <c r="Q135" s="27">
        <f t="shared" si="302"/>
        <v>0.22843899658381392</v>
      </c>
      <c r="W135" t="str">
        <f t="shared" si="318"/>
        <v>54 Textiles, printing and other skilled trades</v>
      </c>
      <c r="X135" s="27">
        <f t="shared" si="303"/>
        <v>-5.6105108194751452E-2</v>
      </c>
      <c r="Y135" s="27">
        <f t="shared" si="303"/>
        <v>4.3132340898169419E-2</v>
      </c>
      <c r="Z135" s="27">
        <f t="shared" si="303"/>
        <v>9.2046158611436502E-2</v>
      </c>
      <c r="AA135" s="27">
        <f t="shared" si="303"/>
        <v>0.13800324965863087</v>
      </c>
      <c r="AB135" s="27">
        <f t="shared" si="304"/>
        <v>0.23004940827006737</v>
      </c>
      <c r="AH135" t="str">
        <f t="shared" si="319"/>
        <v>54 Textiles, printing and other skilled trades</v>
      </c>
      <c r="AI135" s="27">
        <f t="shared" si="305"/>
        <v>-3.5937246328454076E-2</v>
      </c>
      <c r="AJ135" s="27">
        <f t="shared" si="305"/>
        <v>3.4988718933198049E-2</v>
      </c>
      <c r="AK135" s="27">
        <f t="shared" si="305"/>
        <v>1.2876233448482599E-2</v>
      </c>
      <c r="AL135" s="27">
        <f t="shared" si="305"/>
        <v>4.4692616134227481E-2</v>
      </c>
      <c r="AM135" s="27">
        <f t="shared" si="306"/>
        <v>5.756884958271008E-2</v>
      </c>
      <c r="AS135" t="str">
        <f t="shared" si="320"/>
        <v>54 Textiles, printing and other skilled trades</v>
      </c>
      <c r="AT135" s="27">
        <f t="shared" si="307"/>
        <v>-3.9529495039675094E-2</v>
      </c>
      <c r="AU135" s="27">
        <f t="shared" si="307"/>
        <v>2.7122153298524659E-2</v>
      </c>
      <c r="AV135" s="27">
        <f t="shared" si="307"/>
        <v>2.008726647688E-2</v>
      </c>
      <c r="AW135" s="27">
        <f t="shared" si="307"/>
        <v>3.7251629989073415E-2</v>
      </c>
      <c r="AX135" s="27">
        <f t="shared" si="308"/>
        <v>5.7338896465953415E-2</v>
      </c>
      <c r="BD135" t="str">
        <f t="shared" si="321"/>
        <v>54 Textiles, printing and other skilled trades</v>
      </c>
      <c r="BE135" s="27">
        <f t="shared" si="309"/>
        <v>4.1329096145688027E-3</v>
      </c>
      <c r="BF135" s="27">
        <f t="shared" si="309"/>
        <v>-5.8338862096953381E-2</v>
      </c>
      <c r="BG135" s="27">
        <f t="shared" si="309"/>
        <v>0.22800113622920248</v>
      </c>
      <c r="BH135" s="27">
        <f t="shared" si="309"/>
        <v>2.1756495630478545E-2</v>
      </c>
      <c r="BI135" s="27">
        <f t="shared" si="310"/>
        <v>0.24975763185968103</v>
      </c>
      <c r="BO135" t="str">
        <f t="shared" si="322"/>
        <v>54 Textiles, printing and other skilled trades</v>
      </c>
      <c r="BP135" s="27">
        <f t="shared" si="311"/>
        <v>-0.19136376173568337</v>
      </c>
      <c r="BQ135" s="27">
        <f t="shared" si="311"/>
        <v>-7.5224736461511732E-2</v>
      </c>
      <c r="BR135" s="27">
        <f t="shared" si="311"/>
        <v>8.1840789024214322E-2</v>
      </c>
      <c r="BS135" s="27">
        <f t="shared" si="311"/>
        <v>-6.6076807240184054E-2</v>
      </c>
      <c r="BT135" s="27">
        <f t="shared" si="312"/>
        <v>1.5763981784030268E-2</v>
      </c>
      <c r="BZ135" t="str">
        <f t="shared" si="323"/>
        <v>54 Textiles, printing and other skilled trades</v>
      </c>
      <c r="CA135" s="68">
        <f t="shared" si="313"/>
        <v>-0.21711697471312075</v>
      </c>
      <c r="CB135" s="68">
        <f t="shared" si="313"/>
        <v>-1.4795819013679878E-2</v>
      </c>
      <c r="CC135" s="68">
        <f t="shared" si="313"/>
        <v>-4.9588245438355161E-2</v>
      </c>
      <c r="CD135" s="68">
        <f t="shared" si="313"/>
        <v>-0.39550509563428216</v>
      </c>
      <c r="CE135" s="68">
        <f t="shared" si="314"/>
        <v>-0.44509334107263732</v>
      </c>
      <c r="CK135" t="str">
        <f t="shared" si="324"/>
        <v>54 Textiles, printing and other skilled trades</v>
      </c>
      <c r="CL135" s="68">
        <f t="shared" si="315"/>
        <v>-0.23644997001139023</v>
      </c>
      <c r="CM135" s="68">
        <f t="shared" si="315"/>
        <v>5.1045088000205907E-2</v>
      </c>
      <c r="CN135" s="68">
        <f t="shared" si="315"/>
        <v>-0.33303844051454279</v>
      </c>
      <c r="CO135" s="68">
        <f t="shared" si="315"/>
        <v>-0.13530248933792016</v>
      </c>
      <c r="CP135" s="68">
        <f t="shared" si="316"/>
        <v>-0.46834092985246295</v>
      </c>
    </row>
    <row r="136" spans="1:94" x14ac:dyDescent="0.2">
      <c r="A136" t="str">
        <f t="shared" si="298"/>
        <v>61 Caring personal service occupations</v>
      </c>
      <c r="B136" s="27">
        <f t="shared" si="299"/>
        <v>5.0068168298299243E-3</v>
      </c>
      <c r="C136" s="27">
        <f t="shared" si="299"/>
        <v>1.3289212901942959E-4</v>
      </c>
      <c r="D136" s="27">
        <f t="shared" si="299"/>
        <v>6.8150304920787247E-3</v>
      </c>
      <c r="E136" s="27">
        <f t="shared" si="299"/>
        <v>1.9300260262148372E-2</v>
      </c>
      <c r="F136" s="27">
        <f t="shared" si="300"/>
        <v>2.6115290754227097E-2</v>
      </c>
      <c r="L136" t="str">
        <f t="shared" si="317"/>
        <v>61 Caring personal service occupations</v>
      </c>
      <c r="M136" s="27">
        <f t="shared" si="301"/>
        <v>0.35900071085076257</v>
      </c>
      <c r="N136" s="27">
        <f t="shared" si="301"/>
        <v>2.9485087354444994E-2</v>
      </c>
      <c r="O136" s="27">
        <f t="shared" si="301"/>
        <v>0.47307168473290662</v>
      </c>
      <c r="P136" s="27">
        <f t="shared" si="301"/>
        <v>1.3815161920112005</v>
      </c>
      <c r="Q136" s="27">
        <f t="shared" si="302"/>
        <v>1.8545878767441071</v>
      </c>
      <c r="W136" t="str">
        <f t="shared" si="318"/>
        <v>61 Caring personal service occupations</v>
      </c>
      <c r="X136" s="27">
        <f t="shared" si="303"/>
        <v>0.10163890279021492</v>
      </c>
      <c r="Y136" s="27">
        <f t="shared" si="303"/>
        <v>0.48427159020931576</v>
      </c>
      <c r="Z136" s="27">
        <f t="shared" si="303"/>
        <v>0.47815716173489298</v>
      </c>
      <c r="AA136" s="27">
        <f t="shared" si="303"/>
        <v>1.0867461476313047</v>
      </c>
      <c r="AB136" s="27">
        <f t="shared" si="304"/>
        <v>1.5649033093661977</v>
      </c>
      <c r="AH136" t="str">
        <f t="shared" si="319"/>
        <v>61 Caring personal service occupations</v>
      </c>
      <c r="AI136" s="27">
        <f t="shared" si="305"/>
        <v>-0.20794034659767791</v>
      </c>
      <c r="AJ136" s="27">
        <f t="shared" si="305"/>
        <v>0.43432699744822267</v>
      </c>
      <c r="AK136" s="27">
        <f t="shared" si="305"/>
        <v>-0.13412780772006583</v>
      </c>
      <c r="AL136" s="27">
        <f t="shared" si="305"/>
        <v>0.2519960555048093</v>
      </c>
      <c r="AM136" s="27">
        <f t="shared" si="306"/>
        <v>0.11786824778474347</v>
      </c>
      <c r="AS136" t="str">
        <f t="shared" si="320"/>
        <v>61 Caring personal service occupations</v>
      </c>
      <c r="AT136" s="27">
        <f t="shared" si="307"/>
        <v>-9.8879906409274909E-3</v>
      </c>
      <c r="AU136" s="27">
        <f t="shared" si="307"/>
        <v>0.22038636627140851</v>
      </c>
      <c r="AV136" s="27">
        <f t="shared" si="307"/>
        <v>-2.9153164286575883E-2</v>
      </c>
      <c r="AW136" s="27">
        <f t="shared" si="307"/>
        <v>0.22413241600222333</v>
      </c>
      <c r="AX136" s="27">
        <f t="shared" si="308"/>
        <v>0.19497925171564745</v>
      </c>
      <c r="BD136" t="str">
        <f t="shared" si="321"/>
        <v>61 Caring personal service occupations</v>
      </c>
      <c r="BE136" s="27">
        <f t="shared" si="309"/>
        <v>1.4852310694102915</v>
      </c>
      <c r="BF136" s="27">
        <f t="shared" si="309"/>
        <v>-0.48650268228817239</v>
      </c>
      <c r="BG136" s="27">
        <f t="shared" si="309"/>
        <v>0.53752944804825376</v>
      </c>
      <c r="BH136" s="27">
        <f t="shared" si="309"/>
        <v>0.68145892080757697</v>
      </c>
      <c r="BI136" s="27">
        <f t="shared" si="310"/>
        <v>1.2189883688558307</v>
      </c>
      <c r="BO136" t="str">
        <f t="shared" si="322"/>
        <v>61 Caring personal service occupations</v>
      </c>
      <c r="BP136" s="27">
        <f t="shared" si="311"/>
        <v>0.32767571982848409</v>
      </c>
      <c r="BQ136" s="27">
        <f t="shared" si="311"/>
        <v>-1.3998736708431672</v>
      </c>
      <c r="BR136" s="27">
        <f t="shared" si="311"/>
        <v>7.9353926559178056E-2</v>
      </c>
      <c r="BS136" s="27">
        <f t="shared" si="311"/>
        <v>-1.2397876029082022</v>
      </c>
      <c r="BT136" s="27">
        <f t="shared" si="312"/>
        <v>-1.1604336763490242</v>
      </c>
      <c r="BZ136" t="str">
        <f t="shared" si="323"/>
        <v>61 Caring personal service occupations</v>
      </c>
      <c r="CA136" s="68">
        <f t="shared" si="313"/>
        <v>-0.90104800605450275</v>
      </c>
      <c r="CB136" s="68">
        <f t="shared" si="313"/>
        <v>-0.22276147158243809</v>
      </c>
      <c r="CC136" s="68">
        <f t="shared" si="313"/>
        <v>-0.26585350305671562</v>
      </c>
      <c r="CD136" s="68">
        <f t="shared" si="313"/>
        <v>-0.18907139883139601</v>
      </c>
      <c r="CE136" s="68">
        <f t="shared" si="314"/>
        <v>-0.45492490188811163</v>
      </c>
      <c r="CK136" t="str">
        <f t="shared" si="324"/>
        <v>61 Caring personal service occupations</v>
      </c>
      <c r="CL136" s="68">
        <f t="shared" si="315"/>
        <v>-9.0842419669610319E-2</v>
      </c>
      <c r="CM136" s="68">
        <f t="shared" si="315"/>
        <v>1.4383495231233001E-2</v>
      </c>
      <c r="CN136" s="68">
        <f t="shared" si="315"/>
        <v>-7.8830778129415746E-2</v>
      </c>
      <c r="CO136" s="68">
        <f t="shared" si="315"/>
        <v>-7.6981363998499502E-2</v>
      </c>
      <c r="CP136" s="68">
        <f t="shared" si="316"/>
        <v>-0.15581214212791525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4.2486127063466519E-3</v>
      </c>
      <c r="C137" s="27">
        <f t="shared" si="299"/>
        <v>8.226645109937706E-4</v>
      </c>
      <c r="D137" s="27">
        <f t="shared" si="299"/>
        <v>4.6515362012824035E-3</v>
      </c>
      <c r="E137" s="27">
        <f t="shared" si="299"/>
        <v>1.209720080987175E-2</v>
      </c>
      <c r="F137" s="27">
        <f t="shared" si="300"/>
        <v>1.6748737011154154E-2</v>
      </c>
      <c r="L137" t="str">
        <f t="shared" si="317"/>
        <v>62 Leisure, travel and related personal service occupations</v>
      </c>
      <c r="M137" s="27">
        <f t="shared" si="301"/>
        <v>4.0103644357201984E-2</v>
      </c>
      <c r="N137" s="27">
        <f t="shared" si="301"/>
        <v>-1.6323868765371896E-3</v>
      </c>
      <c r="O137" s="27">
        <f t="shared" si="301"/>
        <v>2.8192465924904958E-2</v>
      </c>
      <c r="P137" s="27">
        <f t="shared" si="301"/>
        <v>0.14659657886751948</v>
      </c>
      <c r="Q137" s="27">
        <f t="shared" si="302"/>
        <v>0.17478904479242444</v>
      </c>
      <c r="W137" t="str">
        <f t="shared" si="318"/>
        <v>62 Leisure, travel and related personal service occupations</v>
      </c>
      <c r="X137" s="27">
        <f t="shared" si="303"/>
        <v>5.413204327222032E-2</v>
      </c>
      <c r="Y137" s="27">
        <f t="shared" si="303"/>
        <v>3.0611170809661914E-2</v>
      </c>
      <c r="Z137" s="27">
        <f t="shared" si="303"/>
        <v>9.8266167085479639E-2</v>
      </c>
      <c r="AA137" s="27">
        <f t="shared" si="303"/>
        <v>0.30390092468094831</v>
      </c>
      <c r="AB137" s="27">
        <f t="shared" si="304"/>
        <v>0.40216709176642795</v>
      </c>
      <c r="AH137" t="str">
        <f t="shared" si="319"/>
        <v>62 Leisure, travel and related personal service occupations</v>
      </c>
      <c r="AI137" s="27">
        <f t="shared" si="305"/>
        <v>2.1169967766538733E-2</v>
      </c>
      <c r="AJ137" s="27">
        <f t="shared" si="305"/>
        <v>3.6224563791862896E-2</v>
      </c>
      <c r="AK137" s="27">
        <f t="shared" si="305"/>
        <v>2.0727602558301472E-2</v>
      </c>
      <c r="AL137" s="27">
        <f t="shared" si="305"/>
        <v>0.16308038431094846</v>
      </c>
      <c r="AM137" s="27">
        <f t="shared" si="306"/>
        <v>0.18380798686924993</v>
      </c>
      <c r="AS137" t="str">
        <f t="shared" si="320"/>
        <v>62 Leisure, travel and related personal service occupations</v>
      </c>
      <c r="AT137" s="27">
        <f t="shared" si="307"/>
        <v>1.9192149706877937E-2</v>
      </c>
      <c r="AU137" s="27">
        <f t="shared" si="307"/>
        <v>5.4641886096170933E-2</v>
      </c>
      <c r="AV137" s="27">
        <f t="shared" si="307"/>
        <v>2.8259806417121003E-2</v>
      </c>
      <c r="AW137" s="27">
        <f t="shared" si="307"/>
        <v>0.19646902890970752</v>
      </c>
      <c r="AX137" s="27">
        <f t="shared" si="308"/>
        <v>0.22472883532682852</v>
      </c>
      <c r="BD137" t="str">
        <f t="shared" si="321"/>
        <v>62 Leisure, travel and related personal service occupations</v>
      </c>
      <c r="BE137" s="27">
        <f t="shared" si="309"/>
        <v>-5.7108487162566446E-2</v>
      </c>
      <c r="BF137" s="27">
        <f t="shared" si="309"/>
        <v>-0.1722222208717028</v>
      </c>
      <c r="BG137" s="27">
        <f t="shared" si="309"/>
        <v>-7.7228460545250677E-2</v>
      </c>
      <c r="BH137" s="27">
        <f t="shared" si="309"/>
        <v>-9.0850385654170696E-2</v>
      </c>
      <c r="BI137" s="27">
        <f t="shared" si="310"/>
        <v>-0.16807884619942137</v>
      </c>
      <c r="BO137" t="str">
        <f t="shared" si="322"/>
        <v>62 Leisure, travel and related personal service occupations</v>
      </c>
      <c r="BP137" s="27">
        <f t="shared" si="311"/>
        <v>-8.3356564780646902E-2</v>
      </c>
      <c r="BQ137" s="27">
        <f t="shared" si="311"/>
        <v>-0.39768932816742075</v>
      </c>
      <c r="BR137" s="27">
        <f t="shared" si="311"/>
        <v>-0.10424854987704935</v>
      </c>
      <c r="BS137" s="27">
        <f t="shared" si="311"/>
        <v>-0.28480686870880279</v>
      </c>
      <c r="BT137" s="27">
        <f t="shared" si="312"/>
        <v>-0.38905541858585213</v>
      </c>
      <c r="BZ137" t="str">
        <f t="shared" si="323"/>
        <v>62 Leisure, travel and related personal service occupations</v>
      </c>
      <c r="CA137" s="68">
        <f t="shared" si="313"/>
        <v>-8.8167958605723351E-2</v>
      </c>
      <c r="CB137" s="68">
        <f t="shared" si="313"/>
        <v>-0.17414030752456766</v>
      </c>
      <c r="CC137" s="68">
        <f t="shared" si="313"/>
        <v>-0.1558162311642346</v>
      </c>
      <c r="CD137" s="68">
        <f t="shared" si="313"/>
        <v>-0.29711232438143759</v>
      </c>
      <c r="CE137" s="68">
        <f t="shared" si="314"/>
        <v>-0.45292855554567218</v>
      </c>
      <c r="CK137" t="str">
        <f t="shared" si="324"/>
        <v>62 Leisure, travel and related personal service occupations</v>
      </c>
      <c r="CL137" s="68">
        <f t="shared" si="315"/>
        <v>-0.14698660271042019</v>
      </c>
      <c r="CM137" s="68">
        <f t="shared" si="315"/>
        <v>7.3905199627180007E-3</v>
      </c>
      <c r="CN137" s="68">
        <f t="shared" si="315"/>
        <v>-0.24373480295997624</v>
      </c>
      <c r="CO137" s="68">
        <f t="shared" si="315"/>
        <v>-0.11737335509183666</v>
      </c>
      <c r="CP137" s="68">
        <f t="shared" si="316"/>
        <v>-0.3611081580518129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4.520916886304161E-4</v>
      </c>
      <c r="C138" s="27">
        <f t="shared" si="299"/>
        <v>-2.2584260417143984E-4</v>
      </c>
      <c r="D138" s="27">
        <f t="shared" si="299"/>
        <v>4.2676549424946228E-4</v>
      </c>
      <c r="E138" s="27">
        <f t="shared" si="299"/>
        <v>7.9198347708628498E-4</v>
      </c>
      <c r="F138" s="27">
        <f t="shared" si="300"/>
        <v>1.2187489713357473E-3</v>
      </c>
      <c r="L138" t="str">
        <f t="shared" si="317"/>
        <v>63 Community and civil enforcement occupations</v>
      </c>
      <c r="M138" s="27">
        <f t="shared" si="301"/>
        <v>1.973161946907236E-3</v>
      </c>
      <c r="N138" s="27">
        <f t="shared" si="301"/>
        <v>1.8294735638994114E-4</v>
      </c>
      <c r="O138" s="27">
        <f t="shared" si="301"/>
        <v>9.0984852033512524E-4</v>
      </c>
      <c r="P138" s="27">
        <f t="shared" si="301"/>
        <v>8.2792085963783336E-3</v>
      </c>
      <c r="Q138" s="27">
        <f t="shared" si="302"/>
        <v>9.1890571167134588E-3</v>
      </c>
      <c r="W138" t="str">
        <f t="shared" si="318"/>
        <v>63 Community and civil enforcement occupations</v>
      </c>
      <c r="X138" s="27">
        <f t="shared" si="303"/>
        <v>-2.1991334961077649E-3</v>
      </c>
      <c r="Y138" s="27">
        <f t="shared" si="303"/>
        <v>6.3937017077558972E-3</v>
      </c>
      <c r="Z138" s="27">
        <f t="shared" si="303"/>
        <v>3.7974491530145191E-3</v>
      </c>
      <c r="AA138" s="27">
        <f t="shared" si="303"/>
        <v>1.5598249403911205E-2</v>
      </c>
      <c r="AB138" s="27">
        <f t="shared" si="304"/>
        <v>1.9395698556925724E-2</v>
      </c>
      <c r="AH138" t="str">
        <f t="shared" si="319"/>
        <v>63 Community and civil enforcement occupations</v>
      </c>
      <c r="AI138" s="27">
        <f t="shared" si="305"/>
        <v>-1.7403792781438259E-3</v>
      </c>
      <c r="AJ138" s="27">
        <f t="shared" si="305"/>
        <v>3.5565565480933162E-3</v>
      </c>
      <c r="AK138" s="27">
        <f t="shared" si="305"/>
        <v>-2.1789924781849546E-3</v>
      </c>
      <c r="AL138" s="27">
        <f t="shared" si="305"/>
        <v>3.8102812224484438E-3</v>
      </c>
      <c r="AM138" s="27">
        <f t="shared" si="306"/>
        <v>1.6312887442634892E-3</v>
      </c>
      <c r="AS138" t="str">
        <f t="shared" si="320"/>
        <v>63 Community and civil enforcement occupations</v>
      </c>
      <c r="AT138" s="27">
        <f t="shared" si="307"/>
        <v>-2.2078926684949412E-3</v>
      </c>
      <c r="AU138" s="27">
        <f t="shared" si="307"/>
        <v>3.0646056286789975E-3</v>
      </c>
      <c r="AV138" s="27">
        <f t="shared" si="307"/>
        <v>-2.8530123373463577E-3</v>
      </c>
      <c r="AW138" s="27">
        <f t="shared" si="307"/>
        <v>9.7427735868477715E-4</v>
      </c>
      <c r="AX138" s="27">
        <f t="shared" si="308"/>
        <v>-1.8787349786615806E-3</v>
      </c>
      <c r="BD138" t="str">
        <f t="shared" si="321"/>
        <v>63 Community and civil enforcement occupations</v>
      </c>
      <c r="BE138" s="27">
        <f t="shared" si="309"/>
        <v>-1.2429261299017259E-2</v>
      </c>
      <c r="BF138" s="27">
        <f t="shared" si="309"/>
        <v>1.371369697795171E-2</v>
      </c>
      <c r="BG138" s="27">
        <f t="shared" si="309"/>
        <v>-1.6416164019436234E-2</v>
      </c>
      <c r="BH138" s="27">
        <f t="shared" si="309"/>
        <v>5.9414967511533315E-3</v>
      </c>
      <c r="BI138" s="27">
        <f t="shared" si="310"/>
        <v>-1.0474667268282903E-2</v>
      </c>
      <c r="BO138" t="str">
        <f t="shared" si="322"/>
        <v>63 Community and civil enforcement occupations</v>
      </c>
      <c r="BP138" s="27">
        <f t="shared" si="311"/>
        <v>-6.0914418117013064E-3</v>
      </c>
      <c r="BQ138" s="27">
        <f t="shared" si="311"/>
        <v>9.6905291024213525E-3</v>
      </c>
      <c r="BR138" s="27">
        <f t="shared" si="311"/>
        <v>-1.7669212796395328E-2</v>
      </c>
      <c r="BS138" s="27">
        <f t="shared" si="311"/>
        <v>2.6969067825937248E-3</v>
      </c>
      <c r="BT138" s="27">
        <f t="shared" si="312"/>
        <v>-1.4972306013801603E-2</v>
      </c>
      <c r="BZ138" t="str">
        <f t="shared" si="323"/>
        <v>63 Community and civil enforcement occupations</v>
      </c>
      <c r="CA138" s="68">
        <f t="shared" si="313"/>
        <v>-6.9773332307414074E-3</v>
      </c>
      <c r="CB138" s="68">
        <f t="shared" si="313"/>
        <v>9.9759491303251027E-3</v>
      </c>
      <c r="CC138" s="68">
        <f t="shared" si="313"/>
        <v>-1.8523549059744661E-2</v>
      </c>
      <c r="CD138" s="68">
        <f t="shared" si="313"/>
        <v>-9.4080606655883997E-3</v>
      </c>
      <c r="CE138" s="68">
        <f t="shared" si="314"/>
        <v>-2.7931609725333061E-2</v>
      </c>
      <c r="CK138" t="str">
        <f t="shared" si="324"/>
        <v>63 Community and civil enforcement occupations</v>
      </c>
      <c r="CL138" s="68">
        <f t="shared" si="315"/>
        <v>-1.2018960508503627E-2</v>
      </c>
      <c r="CM138" s="68">
        <f t="shared" si="315"/>
        <v>8.7044604931190116E-3</v>
      </c>
      <c r="CN138" s="68">
        <f t="shared" si="315"/>
        <v>-1.962830465187973E-2</v>
      </c>
      <c r="CO138" s="68">
        <f t="shared" si="315"/>
        <v>-4.1334920358002559E-3</v>
      </c>
      <c r="CP138" s="68">
        <f t="shared" si="316"/>
        <v>-2.3761796687679984E-2</v>
      </c>
    </row>
    <row r="139" spans="1:94" x14ac:dyDescent="0.2">
      <c r="A139" t="str">
        <f t="shared" si="298"/>
        <v>71 Sales occupations</v>
      </c>
      <c r="B139" s="27">
        <f t="shared" si="299"/>
        <v>7.2559121431138573E-3</v>
      </c>
      <c r="C139" s="27">
        <f t="shared" si="299"/>
        <v>-4.7203446236306484E-3</v>
      </c>
      <c r="D139" s="27">
        <f t="shared" si="299"/>
        <v>9.4662700447988718E-3</v>
      </c>
      <c r="E139" s="27">
        <f t="shared" si="299"/>
        <v>2.2556826323558196E-2</v>
      </c>
      <c r="F139" s="27">
        <f t="shared" si="300"/>
        <v>3.2023096368357068E-2</v>
      </c>
      <c r="L139" t="str">
        <f t="shared" si="317"/>
        <v>71 Sales occupations</v>
      </c>
      <c r="M139" s="27">
        <f t="shared" si="301"/>
        <v>0.1216925951081394</v>
      </c>
      <c r="N139" s="27">
        <f t="shared" si="301"/>
        <v>-8.8709007836375031E-3</v>
      </c>
      <c r="O139" s="27">
        <f t="shared" si="301"/>
        <v>0.23625007538336484</v>
      </c>
      <c r="P139" s="27">
        <f t="shared" si="301"/>
        <v>0.63084006347925026</v>
      </c>
      <c r="Q139" s="27">
        <f t="shared" si="302"/>
        <v>0.8670901388626151</v>
      </c>
      <c r="W139" t="str">
        <f t="shared" si="318"/>
        <v>71 Sales occupations</v>
      </c>
      <c r="X139" s="27">
        <f t="shared" si="303"/>
        <v>-0.21707560538882387</v>
      </c>
      <c r="Y139" s="27">
        <f t="shared" si="303"/>
        <v>0.27749508147372426</v>
      </c>
      <c r="Z139" s="27">
        <f t="shared" si="303"/>
        <v>0.27815405014345007</v>
      </c>
      <c r="AA139" s="27">
        <f t="shared" si="303"/>
        <v>0.8104789493501503</v>
      </c>
      <c r="AB139" s="27">
        <f t="shared" si="304"/>
        <v>1.0886329994936004</v>
      </c>
      <c r="AH139" t="str">
        <f t="shared" si="319"/>
        <v>71 Sales occupations</v>
      </c>
      <c r="AI139" s="27">
        <f t="shared" si="305"/>
        <v>-9.3207722988536856E-2</v>
      </c>
      <c r="AJ139" s="27">
        <f t="shared" si="305"/>
        <v>0.11396250028648613</v>
      </c>
      <c r="AK139" s="27">
        <f t="shared" si="305"/>
        <v>3.0936943430966424E-2</v>
      </c>
      <c r="AL139" s="27">
        <f t="shared" si="305"/>
        <v>0.21232313063499575</v>
      </c>
      <c r="AM139" s="27">
        <f t="shared" si="306"/>
        <v>0.24326007406596217</v>
      </c>
      <c r="AS139" t="str">
        <f t="shared" si="320"/>
        <v>71 Sales occupations</v>
      </c>
      <c r="AT139" s="27">
        <f t="shared" si="307"/>
        <v>-9.4005179814293238E-2</v>
      </c>
      <c r="AU139" s="27">
        <f t="shared" si="307"/>
        <v>7.0796271255197163E-2</v>
      </c>
      <c r="AV139" s="27">
        <f t="shared" si="307"/>
        <v>5.1947108884221604E-3</v>
      </c>
      <c r="AW139" s="27">
        <f t="shared" si="307"/>
        <v>0.16223227962615627</v>
      </c>
      <c r="AX139" s="27">
        <f t="shared" si="308"/>
        <v>0.16742699051457843</v>
      </c>
      <c r="BD139" t="str">
        <f t="shared" si="321"/>
        <v>71 Sales occupations</v>
      </c>
      <c r="BE139" s="27">
        <f t="shared" si="309"/>
        <v>-0.20304004978990697</v>
      </c>
      <c r="BF139" s="27">
        <f t="shared" si="309"/>
        <v>-2.2439872189039534E-2</v>
      </c>
      <c r="BG139" s="27">
        <f t="shared" si="309"/>
        <v>0.17457094098236059</v>
      </c>
      <c r="BH139" s="27">
        <f t="shared" si="309"/>
        <v>3.1170950585492463E-2</v>
      </c>
      <c r="BI139" s="27">
        <f t="shared" si="310"/>
        <v>0.20574189156785305</v>
      </c>
      <c r="BO139" t="str">
        <f t="shared" si="322"/>
        <v>71 Sales occupations</v>
      </c>
      <c r="BP139" s="27">
        <f t="shared" si="311"/>
        <v>-0.63745736832268562</v>
      </c>
      <c r="BQ139" s="27">
        <f t="shared" si="311"/>
        <v>-0.61837965772174552</v>
      </c>
      <c r="BR139" s="27">
        <f t="shared" si="311"/>
        <v>0.18271220151323231</v>
      </c>
      <c r="BS139" s="27">
        <f t="shared" si="311"/>
        <v>-0.64492357834118019</v>
      </c>
      <c r="BT139" s="27">
        <f t="shared" si="312"/>
        <v>-0.46221137682794788</v>
      </c>
      <c r="BZ139" t="str">
        <f t="shared" si="323"/>
        <v>71 Sales occupations</v>
      </c>
      <c r="CA139" s="68">
        <f t="shared" si="313"/>
        <v>-0.56719364684573925</v>
      </c>
      <c r="CB139" s="68">
        <f t="shared" si="313"/>
        <v>-0.26991256414243026</v>
      </c>
      <c r="CC139" s="68">
        <f t="shared" si="313"/>
        <v>-0.51461451563945193</v>
      </c>
      <c r="CD139" s="68">
        <f t="shared" si="313"/>
        <v>-1.2885103569435774</v>
      </c>
      <c r="CE139" s="68">
        <f t="shared" si="314"/>
        <v>-1.8031248725830293</v>
      </c>
      <c r="CK139" t="str">
        <f t="shared" si="324"/>
        <v>71 Sales occupations</v>
      </c>
      <c r="CL139" s="68">
        <f t="shared" si="315"/>
        <v>-0.70395344590086362</v>
      </c>
      <c r="CM139" s="68">
        <f t="shared" si="315"/>
        <v>3.7809665441978835E-2</v>
      </c>
      <c r="CN139" s="68">
        <f t="shared" si="315"/>
        <v>-0.75217052145400409</v>
      </c>
      <c r="CO139" s="68">
        <f t="shared" si="315"/>
        <v>-0.46249580488354797</v>
      </c>
      <c r="CP139" s="68">
        <f t="shared" si="316"/>
        <v>-1.2146663263375521</v>
      </c>
    </row>
    <row r="140" spans="1:94" x14ac:dyDescent="0.2">
      <c r="A140" t="str">
        <f t="shared" si="298"/>
        <v>72 Customer service occupations</v>
      </c>
      <c r="B140" s="27">
        <f t="shared" si="299"/>
        <v>3.7755950308417455E-3</v>
      </c>
      <c r="C140" s="27">
        <f t="shared" si="299"/>
        <v>8.6014587240629617E-4</v>
      </c>
      <c r="D140" s="27">
        <f t="shared" si="299"/>
        <v>1.3663530270378445E-2</v>
      </c>
      <c r="E140" s="27">
        <f t="shared" si="299"/>
        <v>2.7465232649612321E-2</v>
      </c>
      <c r="F140" s="27">
        <f t="shared" si="300"/>
        <v>4.1128762919990763E-2</v>
      </c>
      <c r="L140" t="str">
        <f t="shared" si="317"/>
        <v>72 Customer service occupations</v>
      </c>
      <c r="M140" s="27">
        <f t="shared" si="301"/>
        <v>5.9258962087316736E-2</v>
      </c>
      <c r="N140" s="27">
        <f t="shared" si="301"/>
        <v>1.1247294268777491E-2</v>
      </c>
      <c r="O140" s="27">
        <f t="shared" si="301"/>
        <v>0.10128475447743357</v>
      </c>
      <c r="P140" s="27">
        <f t="shared" si="301"/>
        <v>0.23227639277114365</v>
      </c>
      <c r="Q140" s="27">
        <f t="shared" si="302"/>
        <v>0.33356114724857722</v>
      </c>
      <c r="W140" t="str">
        <f t="shared" si="318"/>
        <v>72 Customer service occupations</v>
      </c>
      <c r="X140" s="27">
        <f t="shared" si="303"/>
        <v>1.0492618524281405E-2</v>
      </c>
      <c r="Y140" s="27">
        <f t="shared" si="303"/>
        <v>0.14945060045831315</v>
      </c>
      <c r="Z140" s="27">
        <f t="shared" si="303"/>
        <v>0.18970859914880733</v>
      </c>
      <c r="AA140" s="27">
        <f t="shared" si="303"/>
        <v>0.36975148560218485</v>
      </c>
      <c r="AB140" s="27">
        <f t="shared" si="304"/>
        <v>0.55946008475099218</v>
      </c>
      <c r="AH140" t="str">
        <f t="shared" si="319"/>
        <v>72 Customer service occupations</v>
      </c>
      <c r="AI140" s="27">
        <f t="shared" si="305"/>
        <v>5.5419505464325003E-3</v>
      </c>
      <c r="AJ140" s="27">
        <f t="shared" si="305"/>
        <v>6.077650537692697E-2</v>
      </c>
      <c r="AK140" s="27">
        <f t="shared" si="305"/>
        <v>6.1151701307949891E-2</v>
      </c>
      <c r="AL140" s="27">
        <f t="shared" si="305"/>
        <v>0.13207354862785126</v>
      </c>
      <c r="AM140" s="27">
        <f t="shared" si="306"/>
        <v>0.19322524993580115</v>
      </c>
      <c r="AS140" t="str">
        <f t="shared" si="320"/>
        <v>72 Customer service occupations</v>
      </c>
      <c r="AT140" s="27">
        <f t="shared" si="307"/>
        <v>-1.6655659661741151E-2</v>
      </c>
      <c r="AU140" s="27">
        <f t="shared" si="307"/>
        <v>3.8564852863499532E-2</v>
      </c>
      <c r="AV140" s="27">
        <f t="shared" si="307"/>
        <v>0.10525128472459472</v>
      </c>
      <c r="AW140" s="27">
        <f t="shared" si="307"/>
        <v>0.10724658384745278</v>
      </c>
      <c r="AX140" s="27">
        <f t="shared" si="308"/>
        <v>0.2124978685720475</v>
      </c>
      <c r="BD140" t="str">
        <f t="shared" si="321"/>
        <v>72 Customer service occupations</v>
      </c>
      <c r="BE140" s="27">
        <f t="shared" si="309"/>
        <v>0.13980895612099542</v>
      </c>
      <c r="BF140" s="27">
        <f t="shared" si="309"/>
        <v>-3.6437661433930124E-4</v>
      </c>
      <c r="BG140" s="27">
        <f t="shared" si="309"/>
        <v>0.25085277410683848</v>
      </c>
      <c r="BH140" s="27">
        <f t="shared" si="309"/>
        <v>0.21352353417663883</v>
      </c>
      <c r="BI140" s="27">
        <f t="shared" si="310"/>
        <v>0.46437630828347731</v>
      </c>
      <c r="BO140" t="str">
        <f t="shared" si="322"/>
        <v>72 Customer service occupations</v>
      </c>
      <c r="BP140" s="27">
        <f t="shared" si="311"/>
        <v>0.11010865994388075</v>
      </c>
      <c r="BQ140" s="27">
        <f t="shared" si="311"/>
        <v>-0.18846707288013453</v>
      </c>
      <c r="BR140" s="27">
        <f t="shared" si="311"/>
        <v>0.18681519282487913</v>
      </c>
      <c r="BS140" s="27">
        <f t="shared" si="311"/>
        <v>-7.6221891325020996E-2</v>
      </c>
      <c r="BT140" s="27">
        <f t="shared" si="312"/>
        <v>0.11059330149985813</v>
      </c>
      <c r="BZ140" t="str">
        <f t="shared" si="323"/>
        <v>72 Customer service occupations</v>
      </c>
      <c r="CA140" s="68">
        <f t="shared" si="313"/>
        <v>-4.6638123998684944E-2</v>
      </c>
      <c r="CB140" s="68">
        <f t="shared" si="313"/>
        <v>-1.7405538412984423E-2</v>
      </c>
      <c r="CC140" s="68">
        <f t="shared" si="313"/>
        <v>-3.8729137263645796E-2</v>
      </c>
      <c r="CD140" s="68">
        <f t="shared" si="313"/>
        <v>-0.1242171878066205</v>
      </c>
      <c r="CE140" s="68">
        <f t="shared" si="314"/>
        <v>-0.1629463250702663</v>
      </c>
      <c r="CK140" t="str">
        <f t="shared" si="324"/>
        <v>72 Customer service occupations</v>
      </c>
      <c r="CL140" s="68">
        <f t="shared" si="315"/>
        <v>-1.7224974770873036E-3</v>
      </c>
      <c r="CM140" s="68">
        <f t="shared" si="315"/>
        <v>6.1566438686797564E-2</v>
      </c>
      <c r="CN140" s="68">
        <f t="shared" si="315"/>
        <v>-4.7778629126199179E-2</v>
      </c>
      <c r="CO140" s="68">
        <f t="shared" si="315"/>
        <v>-2.7250503212125132E-2</v>
      </c>
      <c r="CP140" s="68">
        <f t="shared" si="316"/>
        <v>-7.5029132338324311E-2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5.3752158048259932E-3</v>
      </c>
      <c r="C141" s="27">
        <f t="shared" si="299"/>
        <v>-2.9283664601732658E-3</v>
      </c>
      <c r="D141" s="27">
        <f t="shared" si="299"/>
        <v>1.0006188787160385E-2</v>
      </c>
      <c r="E141" s="27">
        <f t="shared" si="299"/>
        <v>3.2921847163925655E-2</v>
      </c>
      <c r="F141" s="27">
        <f t="shared" si="300"/>
        <v>4.2928035951086033E-2</v>
      </c>
      <c r="L141" t="str">
        <f t="shared" si="317"/>
        <v>81 Process, plant and machine operatives</v>
      </c>
      <c r="M141" s="27">
        <f t="shared" si="301"/>
        <v>4.4150681155498597E-2</v>
      </c>
      <c r="N141" s="27">
        <f t="shared" si="301"/>
        <v>-2.4990369273773932E-2</v>
      </c>
      <c r="O141" s="27">
        <f t="shared" si="301"/>
        <v>8.854684944691002E-2</v>
      </c>
      <c r="P141" s="27">
        <f t="shared" si="301"/>
        <v>0.18485824236305931</v>
      </c>
      <c r="Q141" s="27">
        <f t="shared" si="302"/>
        <v>0.2734050918099693</v>
      </c>
      <c r="W141" t="str">
        <f t="shared" si="318"/>
        <v>81 Process, plant and machine operatives</v>
      </c>
      <c r="X141" s="27">
        <f t="shared" si="303"/>
        <v>-2.2305009523194141E-3</v>
      </c>
      <c r="Y141" s="27">
        <f t="shared" si="303"/>
        <v>-1.4968700122818313E-2</v>
      </c>
      <c r="Z141" s="27">
        <f t="shared" si="303"/>
        <v>0.19013807886005835</v>
      </c>
      <c r="AA141" s="27">
        <f t="shared" si="303"/>
        <v>0.37110202211160093</v>
      </c>
      <c r="AB141" s="27">
        <f t="shared" si="304"/>
        <v>0.56124010097165922</v>
      </c>
      <c r="AH141" t="str">
        <f t="shared" si="319"/>
        <v>81 Process, plant and machine operatives</v>
      </c>
      <c r="AI141" s="27">
        <f t="shared" si="305"/>
        <v>-4.833731550581033E-3</v>
      </c>
      <c r="AJ141" s="27">
        <f t="shared" si="305"/>
        <v>-5.0619268916608784E-3</v>
      </c>
      <c r="AK141" s="27">
        <f t="shared" si="305"/>
        <v>5.3113157478947487E-2</v>
      </c>
      <c r="AL141" s="27">
        <f t="shared" si="305"/>
        <v>7.1616806745459838E-2</v>
      </c>
      <c r="AM141" s="27">
        <f t="shared" si="306"/>
        <v>0.12472996422440732</v>
      </c>
      <c r="AS141" t="str">
        <f t="shared" si="320"/>
        <v>81 Process, plant and machine operatives</v>
      </c>
      <c r="AT141" s="27">
        <f t="shared" si="307"/>
        <v>-4.5078373800476912E-2</v>
      </c>
      <c r="AU141" s="27">
        <f t="shared" si="307"/>
        <v>-2.7713040861084948E-2</v>
      </c>
      <c r="AV141" s="27">
        <f t="shared" si="307"/>
        <v>9.7522943699846543E-2</v>
      </c>
      <c r="AW141" s="27">
        <f t="shared" si="307"/>
        <v>0.14192459399799073</v>
      </c>
      <c r="AX141" s="27">
        <f t="shared" si="308"/>
        <v>0.23944753769783728</v>
      </c>
      <c r="BD141" t="str">
        <f t="shared" si="321"/>
        <v>81 Process, plant and machine operatives</v>
      </c>
      <c r="BE141" s="27">
        <f t="shared" si="309"/>
        <v>0.30927375019131542</v>
      </c>
      <c r="BF141" s="27">
        <f t="shared" si="309"/>
        <v>-0.36534233647870584</v>
      </c>
      <c r="BG141" s="27">
        <f t="shared" si="309"/>
        <v>0.57468857031664644</v>
      </c>
      <c r="BH141" s="27">
        <f t="shared" si="309"/>
        <v>0.30031816244844034</v>
      </c>
      <c r="BI141" s="27">
        <f t="shared" si="310"/>
        <v>0.87500673276508678</v>
      </c>
      <c r="BO141" t="str">
        <f t="shared" si="322"/>
        <v>81 Process, plant and machine operatives</v>
      </c>
      <c r="BP141" s="27">
        <f t="shared" si="311"/>
        <v>0.21199618646624696</v>
      </c>
      <c r="BQ141" s="27">
        <f t="shared" si="311"/>
        <v>-0.72122853224868066</v>
      </c>
      <c r="BR141" s="27">
        <f t="shared" si="311"/>
        <v>0.69410176806923607</v>
      </c>
      <c r="BS141" s="27">
        <f t="shared" si="311"/>
        <v>-0.27351825821965869</v>
      </c>
      <c r="BT141" s="27">
        <f t="shared" si="312"/>
        <v>0.42058350984957737</v>
      </c>
      <c r="BZ141" t="str">
        <f t="shared" si="323"/>
        <v>81 Process, plant and machine operatives</v>
      </c>
      <c r="CA141" s="68">
        <f t="shared" si="313"/>
        <v>-0.29281713171705892</v>
      </c>
      <c r="CB141" s="68">
        <f t="shared" si="313"/>
        <v>-0.38313050281751115</v>
      </c>
      <c r="CC141" s="68">
        <f t="shared" si="313"/>
        <v>-0.17430746050791202</v>
      </c>
      <c r="CD141" s="68">
        <f t="shared" si="313"/>
        <v>-1.2631095963783145</v>
      </c>
      <c r="CE141" s="68">
        <f t="shared" si="314"/>
        <v>-1.4374170568862266</v>
      </c>
      <c r="CK141" t="str">
        <f t="shared" si="324"/>
        <v>81 Process, plant and machine operatives</v>
      </c>
      <c r="CL141" s="68">
        <f t="shared" si="315"/>
        <v>-0.71641314406109236</v>
      </c>
      <c r="CM141" s="68">
        <f t="shared" si="315"/>
        <v>-0.18528420334257345</v>
      </c>
      <c r="CN141" s="68">
        <f t="shared" si="315"/>
        <v>-0.94974925279052524</v>
      </c>
      <c r="CO141" s="68">
        <f t="shared" si="315"/>
        <v>-0.32839948720796519</v>
      </c>
      <c r="CP141" s="68">
        <f t="shared" si="316"/>
        <v>-1.2781487399984903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1.9797151331010912E-2</v>
      </c>
      <c r="C142" s="27">
        <f t="shared" si="299"/>
        <v>-1.1747222447196858E-2</v>
      </c>
      <c r="D142" s="27">
        <f t="shared" si="299"/>
        <v>2.2559127966702917E-2</v>
      </c>
      <c r="E142" s="27">
        <f t="shared" si="299"/>
        <v>4.8808271549975406E-2</v>
      </c>
      <c r="F142" s="27">
        <f t="shared" si="300"/>
        <v>7.1367399516678323E-2</v>
      </c>
      <c r="L142" t="str">
        <f t="shared" si="317"/>
        <v>82 Transport and mobile machine drivers and operatives</v>
      </c>
      <c r="M142" s="27">
        <f t="shared" si="301"/>
        <v>8.2321358691517854E-2</v>
      </c>
      <c r="N142" s="27">
        <f t="shared" si="301"/>
        <v>-4.8791534196952563E-2</v>
      </c>
      <c r="O142" s="27">
        <f t="shared" si="301"/>
        <v>0.10402605297663906</v>
      </c>
      <c r="P142" s="27">
        <f t="shared" si="301"/>
        <v>0.22788472999135956</v>
      </c>
      <c r="Q142" s="27">
        <f t="shared" si="302"/>
        <v>0.33191078296799859</v>
      </c>
      <c r="W142" t="str">
        <f t="shared" si="318"/>
        <v>82 Transport and mobile machine drivers and operatives</v>
      </c>
      <c r="X142" s="27">
        <f t="shared" si="303"/>
        <v>0.1385561962149825</v>
      </c>
      <c r="Y142" s="27">
        <f t="shared" si="303"/>
        <v>-2.1386782764757473E-2</v>
      </c>
      <c r="Z142" s="27">
        <f t="shared" si="303"/>
        <v>0.22533833021858696</v>
      </c>
      <c r="AA142" s="27">
        <f t="shared" si="303"/>
        <v>0.4213145345540763</v>
      </c>
      <c r="AB142" s="27">
        <f t="shared" si="304"/>
        <v>0.64665286477266326</v>
      </c>
      <c r="AH142" t="str">
        <f t="shared" si="319"/>
        <v>82 Transport and mobile machine drivers and operatives</v>
      </c>
      <c r="AI142" s="27">
        <f t="shared" si="305"/>
        <v>6.3188332169354766E-2</v>
      </c>
      <c r="AJ142" s="27">
        <f t="shared" si="305"/>
        <v>-2.5118366500303857E-2</v>
      </c>
      <c r="AK142" s="27">
        <f t="shared" si="305"/>
        <v>8.896567696889196E-2</v>
      </c>
      <c r="AL142" s="27">
        <f t="shared" si="305"/>
        <v>0.1247709941177112</v>
      </c>
      <c r="AM142" s="27">
        <f t="shared" si="306"/>
        <v>0.21373667108660316</v>
      </c>
      <c r="AS142" t="str">
        <f t="shared" si="320"/>
        <v>82 Transport and mobile machine drivers and operatives</v>
      </c>
      <c r="AT142" s="27">
        <f t="shared" si="307"/>
        <v>4.8939873783464982E-2</v>
      </c>
      <c r="AU142" s="27">
        <f t="shared" si="307"/>
        <v>-3.7452105052546536E-2</v>
      </c>
      <c r="AV142" s="27">
        <f t="shared" si="307"/>
        <v>9.7223501748847474E-2</v>
      </c>
      <c r="AW142" s="27">
        <f t="shared" si="307"/>
        <v>0.14412666777654248</v>
      </c>
      <c r="AX142" s="27">
        <f t="shared" si="308"/>
        <v>0.24135016952538996</v>
      </c>
      <c r="BD142" t="str">
        <f t="shared" si="321"/>
        <v>82 Transport and mobile machine drivers and operatives</v>
      </c>
      <c r="BE142" s="27">
        <f t="shared" si="309"/>
        <v>0.70155054798630179</v>
      </c>
      <c r="BF142" s="27">
        <f t="shared" si="309"/>
        <v>-0.2790016472506891</v>
      </c>
      <c r="BG142" s="27">
        <f t="shared" si="309"/>
        <v>0.62542876531589719</v>
      </c>
      <c r="BH142" s="27">
        <f t="shared" si="309"/>
        <v>0.66677588411046473</v>
      </c>
      <c r="BI142" s="27">
        <f t="shared" si="310"/>
        <v>1.2922046494263619</v>
      </c>
      <c r="BO142" t="str">
        <f t="shared" si="322"/>
        <v>82 Transport and mobile machine drivers and operatives</v>
      </c>
      <c r="BP142" s="27">
        <f t="shared" si="311"/>
        <v>1.0907733493766552</v>
      </c>
      <c r="BQ142" s="27">
        <f t="shared" si="311"/>
        <v>-0.92308826943855848</v>
      </c>
      <c r="BR142" s="27">
        <f t="shared" si="311"/>
        <v>1.0490755252106609</v>
      </c>
      <c r="BS142" s="27">
        <f t="shared" si="311"/>
        <v>0.30090653490507524</v>
      </c>
      <c r="BT142" s="27">
        <f t="shared" si="312"/>
        <v>1.3499820601157362</v>
      </c>
      <c r="BZ142" t="str">
        <f t="shared" si="323"/>
        <v>82 Transport and mobile machine drivers and operatives</v>
      </c>
      <c r="CA142" s="68">
        <f t="shared" si="313"/>
        <v>5.0898785305400374E-2</v>
      </c>
      <c r="CB142" s="68">
        <f t="shared" si="313"/>
        <v>-0.44022668720844127</v>
      </c>
      <c r="CC142" s="68">
        <f t="shared" si="313"/>
        <v>-0.32151304028209982</v>
      </c>
      <c r="CD142" s="68">
        <f t="shared" si="313"/>
        <v>-0.83743981803673595</v>
      </c>
      <c r="CE142" s="68">
        <f t="shared" si="314"/>
        <v>-1.1589528583188358</v>
      </c>
      <c r="CK142" t="str">
        <f t="shared" si="324"/>
        <v>82 Transport and mobile machine drivers and operatives</v>
      </c>
      <c r="CL142" s="68">
        <f t="shared" si="315"/>
        <v>0.1965486040330986</v>
      </c>
      <c r="CM142" s="68">
        <f t="shared" si="315"/>
        <v>-0.26187952991305741</v>
      </c>
      <c r="CN142" s="68">
        <f t="shared" si="315"/>
        <v>-0.97766865641527745</v>
      </c>
      <c r="CO142" s="68">
        <f t="shared" si="315"/>
        <v>-0.88999930143049866</v>
      </c>
      <c r="CP142" s="68">
        <f t="shared" si="316"/>
        <v>-1.867667957845776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4.3763395728274579E-6</v>
      </c>
      <c r="C143" s="27">
        <f t="shared" si="299"/>
        <v>-5.4258202592401549E-5</v>
      </c>
      <c r="D143" s="27">
        <f t="shared" si="299"/>
        <v>8.7034858366070577E-4</v>
      </c>
      <c r="E143" s="27">
        <f t="shared" si="299"/>
        <v>1.7993831693347521E-3</v>
      </c>
      <c r="F143" s="27">
        <f t="shared" si="300"/>
        <v>2.6697317529954579E-3</v>
      </c>
      <c r="L143" t="str">
        <f t="shared" si="317"/>
        <v>91 Elementary trades and related occupations</v>
      </c>
      <c r="M143" s="27">
        <f t="shared" si="301"/>
        <v>1.7382352925485928E-2</v>
      </c>
      <c r="N143" s="27">
        <f t="shared" si="301"/>
        <v>-2.9886625426741344E-2</v>
      </c>
      <c r="O143" s="27">
        <f t="shared" si="301"/>
        <v>9.5560775479925086E-2</v>
      </c>
      <c r="P143" s="27">
        <f t="shared" si="301"/>
        <v>0.22116469997545735</v>
      </c>
      <c r="Q143" s="27">
        <f t="shared" si="302"/>
        <v>0.31672547545538243</v>
      </c>
      <c r="W143" t="str">
        <f t="shared" si="318"/>
        <v>91 Elementary trades and related occupations</v>
      </c>
      <c r="X143" s="27">
        <f t="shared" si="303"/>
        <v>-4.3979484316410217E-2</v>
      </c>
      <c r="Y143" s="27">
        <f t="shared" si="303"/>
        <v>-2.3584750509770214E-2</v>
      </c>
      <c r="Z143" s="27">
        <f t="shared" si="303"/>
        <v>0.36810632693337397</v>
      </c>
      <c r="AA143" s="27">
        <f t="shared" si="303"/>
        <v>0.34005630165012157</v>
      </c>
      <c r="AB143" s="27">
        <f t="shared" si="304"/>
        <v>0.70816262858349555</v>
      </c>
      <c r="AH143" t="str">
        <f t="shared" si="319"/>
        <v>91 Elementary trades and related occupations</v>
      </c>
      <c r="AI143" s="27">
        <f t="shared" si="305"/>
        <v>-2.8393417065721682E-2</v>
      </c>
      <c r="AJ143" s="27">
        <f t="shared" si="305"/>
        <v>-2.2835750625449069E-2</v>
      </c>
      <c r="AK143" s="27">
        <f t="shared" si="305"/>
        <v>0.21847431170511453</v>
      </c>
      <c r="AL143" s="27">
        <f t="shared" si="305"/>
        <v>0.19175904030956531</v>
      </c>
      <c r="AM143" s="27">
        <f t="shared" si="306"/>
        <v>0.41023335201467981</v>
      </c>
      <c r="AS143" t="str">
        <f t="shared" si="320"/>
        <v>91 Elementary trades and related occupations</v>
      </c>
      <c r="AT143" s="27">
        <f t="shared" si="307"/>
        <v>-2.8410379376958533E-2</v>
      </c>
      <c r="AU143" s="27">
        <f t="shared" si="307"/>
        <v>-1.4772660015611366E-2</v>
      </c>
      <c r="AV143" s="27">
        <f t="shared" si="307"/>
        <v>0.27472573843171494</v>
      </c>
      <c r="AW143" s="27">
        <f t="shared" si="307"/>
        <v>0.21869078709282425</v>
      </c>
      <c r="AX143" s="27">
        <f t="shared" si="308"/>
        <v>0.49341652552453918</v>
      </c>
      <c r="BD143" t="str">
        <f t="shared" si="321"/>
        <v>91 Elementary trades and related occupations</v>
      </c>
      <c r="BE143" s="27">
        <f t="shared" si="309"/>
        <v>1.735286064011865E-2</v>
      </c>
      <c r="BF143" s="27">
        <f t="shared" si="309"/>
        <v>-0.16605947251761499</v>
      </c>
      <c r="BG143" s="27">
        <f t="shared" si="309"/>
        <v>0.70491615861322598</v>
      </c>
      <c r="BH143" s="27">
        <f t="shared" si="309"/>
        <v>0.49648266361918281</v>
      </c>
      <c r="BI143" s="27">
        <f t="shared" si="310"/>
        <v>1.2013988222324088</v>
      </c>
      <c r="BO143" t="str">
        <f t="shared" si="322"/>
        <v>91 Elementary trades and related occupations</v>
      </c>
      <c r="BP143" s="27">
        <f t="shared" si="311"/>
        <v>-6.0579944625648974E-2</v>
      </c>
      <c r="BQ143" s="27">
        <f t="shared" si="311"/>
        <v>-0.29182414736414763</v>
      </c>
      <c r="BR143" s="27">
        <f t="shared" si="311"/>
        <v>1.231377713859223</v>
      </c>
      <c r="BS143" s="27">
        <f t="shared" si="311"/>
        <v>0.38158690313102062</v>
      </c>
      <c r="BT143" s="27">
        <f t="shared" si="312"/>
        <v>1.6129646169902436</v>
      </c>
      <c r="BZ143" t="str">
        <f t="shared" si="323"/>
        <v>91 Elementary trades and related occupations</v>
      </c>
      <c r="CA143" s="68">
        <f t="shared" si="313"/>
        <v>-0.22377167226315908</v>
      </c>
      <c r="CB143" s="68">
        <f t="shared" si="313"/>
        <v>-0.29475407804570186</v>
      </c>
      <c r="CC143" s="68">
        <f t="shared" si="313"/>
        <v>0.9931982704041975</v>
      </c>
      <c r="CD143" s="68">
        <f t="shared" si="313"/>
        <v>-0.42831864989769253</v>
      </c>
      <c r="CE143" s="68">
        <f t="shared" si="314"/>
        <v>0.56487962050650498</v>
      </c>
      <c r="CK143" t="str">
        <f t="shared" si="324"/>
        <v>91 Elementary trades and related occupations</v>
      </c>
      <c r="CL143" s="68">
        <f t="shared" si="315"/>
        <v>-0.38174379133067249</v>
      </c>
      <c r="CM143" s="68">
        <f t="shared" si="315"/>
        <v>-7.1880803133208104E-2</v>
      </c>
      <c r="CN143" s="68">
        <f t="shared" si="315"/>
        <v>0.29215757451368707</v>
      </c>
      <c r="CO143" s="68">
        <f t="shared" si="315"/>
        <v>-0.36073195712729045</v>
      </c>
      <c r="CP143" s="68">
        <f t="shared" si="316"/>
        <v>-6.857438261360338E-2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7.1373105683321565E-3</v>
      </c>
      <c r="C144" s="27">
        <f t="shared" si="299"/>
        <v>-3.0270962409718848E-3</v>
      </c>
      <c r="D144" s="27">
        <f t="shared" si="299"/>
        <v>6.112823241970794E-3</v>
      </c>
      <c r="E144" s="27">
        <f t="shared" si="299"/>
        <v>1.5734698590089528E-2</v>
      </c>
      <c r="F144" s="27">
        <f t="shared" si="300"/>
        <v>2.1847521832060322E-2</v>
      </c>
      <c r="L144" t="str">
        <f t="shared" ref="L144" si="325">A144</f>
        <v>92 Elementary administration and service occupations</v>
      </c>
      <c r="M144" s="27">
        <f t="shared" si="301"/>
        <v>0.18311571491941936</v>
      </c>
      <c r="N144" s="27">
        <f t="shared" si="301"/>
        <v>-3.0063172140950889E-2</v>
      </c>
      <c r="O144" s="27">
        <f t="shared" si="301"/>
        <v>0.19605454995846938</v>
      </c>
      <c r="P144" s="27">
        <f t="shared" si="301"/>
        <v>0.64392807479885517</v>
      </c>
      <c r="Q144" s="27">
        <f t="shared" si="302"/>
        <v>0.83998262475732455</v>
      </c>
      <c r="W144" t="str">
        <f t="shared" ref="W144" si="326">A144</f>
        <v>92 Elementary administration and service occupations</v>
      </c>
      <c r="X144" s="27">
        <f t="shared" si="303"/>
        <v>8.2356206805094034E-2</v>
      </c>
      <c r="Y144" s="27">
        <f t="shared" si="303"/>
        <v>0.18373521227380807</v>
      </c>
      <c r="Z144" s="27">
        <f t="shared" si="303"/>
        <v>0.18075200273613823</v>
      </c>
      <c r="AA144" s="27">
        <f t="shared" si="303"/>
        <v>0.54942051849679441</v>
      </c>
      <c r="AB144" s="27">
        <f t="shared" si="304"/>
        <v>0.73017252123293264</v>
      </c>
      <c r="AH144" t="str">
        <f t="shared" ref="AH144" si="327">L144</f>
        <v>92 Elementary administration and service occupations</v>
      </c>
      <c r="AI144" s="27">
        <f t="shared" si="305"/>
        <v>4.4934463948367864E-2</v>
      </c>
      <c r="AJ144" s="27">
        <f t="shared" si="305"/>
        <v>8.2229006158588858E-2</v>
      </c>
      <c r="AK144" s="27">
        <f t="shared" si="305"/>
        <v>6.4561279170482821E-2</v>
      </c>
      <c r="AL144" s="27">
        <f t="shared" si="305"/>
        <v>0.32732964853129531</v>
      </c>
      <c r="AM144" s="27">
        <f t="shared" si="306"/>
        <v>0.39189092770177814</v>
      </c>
      <c r="AS144" t="str">
        <f t="shared" ref="AS144" si="328">W144</f>
        <v>92 Elementary administration and service occupations</v>
      </c>
      <c r="AT144" s="27">
        <f t="shared" si="307"/>
        <v>-3.5788569385949431E-3</v>
      </c>
      <c r="AU144" s="27">
        <f t="shared" si="307"/>
        <v>8.3152270175491316E-2</v>
      </c>
      <c r="AV144" s="27">
        <f t="shared" si="307"/>
        <v>4.5636362651503282E-2</v>
      </c>
      <c r="AW144" s="27">
        <f t="shared" si="307"/>
        <v>0.28264154150930088</v>
      </c>
      <c r="AX144" s="27">
        <f t="shared" si="308"/>
        <v>0.32827790416080416</v>
      </c>
      <c r="BD144" t="str">
        <f t="shared" ref="BD144" si="329">AH144</f>
        <v>92 Elementary administration and service occupations</v>
      </c>
      <c r="BE144" s="27">
        <f t="shared" si="309"/>
        <v>0.13088764691008414</v>
      </c>
      <c r="BF144" s="27">
        <f t="shared" si="309"/>
        <v>-0.38358123634446528</v>
      </c>
      <c r="BG144" s="27">
        <f t="shared" si="309"/>
        <v>-0.39298996501265915</v>
      </c>
      <c r="BH144" s="27">
        <f t="shared" si="309"/>
        <v>-0.3999025128640481</v>
      </c>
      <c r="BI144" s="27">
        <f t="shared" si="310"/>
        <v>-0.79289247787670725</v>
      </c>
      <c r="BO144" t="str">
        <f t="shared" ref="BO144" si="330">AS144</f>
        <v>92 Elementary administration and service occupations</v>
      </c>
      <c r="BP144" s="27">
        <f t="shared" si="311"/>
        <v>0.90033845257586442</v>
      </c>
      <c r="BQ144" s="27">
        <f t="shared" si="311"/>
        <v>-1.6372307845681515</v>
      </c>
      <c r="BR144" s="27">
        <f t="shared" si="311"/>
        <v>0.15581219081645337</v>
      </c>
      <c r="BS144" s="27">
        <f t="shared" si="311"/>
        <v>-0.7643125127059518</v>
      </c>
      <c r="BT144" s="27">
        <f t="shared" si="312"/>
        <v>-0.60850032188949843</v>
      </c>
      <c r="BZ144" t="str">
        <f t="shared" ref="BZ144" si="331">BD144</f>
        <v>92 Elementary administration and service occupations</v>
      </c>
      <c r="CA144" s="68">
        <f t="shared" si="313"/>
        <v>-8.2261238152181448E-3</v>
      </c>
      <c r="CB144" s="68">
        <f t="shared" si="313"/>
        <v>-1.0034799534091166</v>
      </c>
      <c r="CC144" s="68">
        <f t="shared" si="313"/>
        <v>-1.0709132182458667</v>
      </c>
      <c r="CD144" s="68">
        <f t="shared" si="313"/>
        <v>-1.8674467588203405</v>
      </c>
      <c r="CE144" s="68">
        <f t="shared" si="314"/>
        <v>-2.9383599770662072</v>
      </c>
      <c r="CK144" t="str">
        <f t="shared" ref="CK144" si="332">BO144</f>
        <v>92 Elementary administration and service occupations</v>
      </c>
      <c r="CL144" s="68">
        <f t="shared" si="315"/>
        <v>-1.5594432047206324</v>
      </c>
      <c r="CM144" s="68">
        <f t="shared" si="315"/>
        <v>-0.11157233081953422</v>
      </c>
      <c r="CN144" s="68">
        <f t="shared" si="315"/>
        <v>-1.7572396170194169</v>
      </c>
      <c r="CO144" s="68">
        <f t="shared" si="315"/>
        <v>-0.93104772998735585</v>
      </c>
      <c r="CP144" s="68">
        <f t="shared" si="316"/>
        <v>-2.6882873470067725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1.4570229800048189</v>
      </c>
      <c r="C146" s="29">
        <f>D35-C35</f>
        <v>-0.13369601914627971</v>
      </c>
      <c r="D146" s="29">
        <f>E35-D35</f>
        <v>1.3880442789946414</v>
      </c>
      <c r="E146" s="29">
        <f>F35-E35</f>
        <v>2.8594625392466266</v>
      </c>
      <c r="F146" s="29">
        <f t="shared" ref="F146" si="334">F35-D35</f>
        <v>4.2475068182412681</v>
      </c>
      <c r="L146" s="24" t="str">
        <f t="shared" ref="L146" si="335">L35</f>
        <v>All occupations</v>
      </c>
      <c r="M146" s="29">
        <f>N35-M35</f>
        <v>9.9527410074179912</v>
      </c>
      <c r="N146" s="29">
        <f t="shared" ref="N146" si="336">O35-N35</f>
        <v>-0.1548138133560677</v>
      </c>
      <c r="O146" s="29">
        <f>P35-O35</f>
        <v>8.7749214389860946</v>
      </c>
      <c r="P146" s="29">
        <f>Q35-P35</f>
        <v>19.130996131261817</v>
      </c>
      <c r="Q146" s="29">
        <f>Q35-O35</f>
        <v>27.905917570247912</v>
      </c>
      <c r="W146" s="24" t="str">
        <f t="shared" ref="W146" si="337">W35</f>
        <v>All occupations</v>
      </c>
      <c r="X146" s="29">
        <f>Y35-X35</f>
        <v>1.0306912093893104</v>
      </c>
      <c r="Y146" s="29">
        <f t="shared" ref="Y146" si="338">Z35-Y35</f>
        <v>6.0615148446184932</v>
      </c>
      <c r="Z146" s="29">
        <f>AA35-Z35</f>
        <v>4.9255324934318168</v>
      </c>
      <c r="AA146" s="29">
        <f>AB35-AA35</f>
        <v>10.519205842052443</v>
      </c>
      <c r="AB146" s="29">
        <f>AB35-Z35</f>
        <v>15.44473833548426</v>
      </c>
      <c r="AH146" s="24" t="str">
        <f t="shared" ref="AH146" si="339">AH35</f>
        <v>All occupations</v>
      </c>
      <c r="AI146" s="29">
        <f>AJ35-AI35</f>
        <v>-1.3899166557536091</v>
      </c>
      <c r="AJ146" s="29">
        <f t="shared" ref="AJ146" si="340">AK35-AJ35</f>
        <v>1.8874847916494133</v>
      </c>
      <c r="AK146" s="29">
        <f>AL35-AK35</f>
        <v>-0.32896406596281835</v>
      </c>
      <c r="AL146" s="29">
        <f>AM35-AL35</f>
        <v>1.7232438324872348</v>
      </c>
      <c r="AM146" s="29">
        <f>AM35-AK35</f>
        <v>1.3942797665244164</v>
      </c>
      <c r="AS146" s="24" t="str">
        <f t="shared" ref="AS146" si="341">AS35</f>
        <v>All occupations</v>
      </c>
      <c r="AT146" s="29">
        <f>AU35-AT35</f>
        <v>-0.46409431599806439</v>
      </c>
      <c r="AU146" s="29">
        <f t="shared" ref="AU146" si="342">AV35-AU35</f>
        <v>1.4415990368828453</v>
      </c>
      <c r="AV146" s="29">
        <f>AW35-AV35</f>
        <v>0.87172687598285137</v>
      </c>
      <c r="AW146" s="29">
        <f>AX35-AW35</f>
        <v>2.7794096735856222</v>
      </c>
      <c r="AX146" s="29">
        <f>AX35-AV35</f>
        <v>3.6511365495684736</v>
      </c>
      <c r="BD146" s="24" t="str">
        <f t="shared" ref="BD146" si="343">BD35</f>
        <v>All occupations</v>
      </c>
      <c r="BE146" s="29">
        <f>BF35-BE35</f>
        <v>7.0866820114359683</v>
      </c>
      <c r="BF146" s="29">
        <f t="shared" ref="BF146" si="344">BG35-BF35</f>
        <v>-3.4766394766545545</v>
      </c>
      <c r="BG146" s="29">
        <f>BH35-BG35</f>
        <v>3.6597420060649881</v>
      </c>
      <c r="BH146" s="29">
        <f>BI35-BH35</f>
        <v>0.84629286899728129</v>
      </c>
      <c r="BI146" s="29">
        <f>BI35-BG35</f>
        <v>4.5060348750622694</v>
      </c>
      <c r="BO146" s="24" t="str">
        <f t="shared" ref="BO146" si="345">BO35</f>
        <v>All occupations</v>
      </c>
      <c r="BP146" s="29">
        <f>BQ35-BP35</f>
        <v>3.9501312107845621</v>
      </c>
      <c r="BQ146" s="29">
        <f t="shared" ref="BQ146" si="346">BR35-BQ35</f>
        <v>-10.31009774745705</v>
      </c>
      <c r="BR146" s="29">
        <f>BS35-BR35</f>
        <v>4.3680019387335562</v>
      </c>
      <c r="BS146" s="29">
        <f>BT35-BS35</f>
        <v>-8.0786067540413953</v>
      </c>
      <c r="BT146" s="29">
        <f>BT35-BR35</f>
        <v>-3.710604815307839</v>
      </c>
      <c r="BZ146" s="24" t="str">
        <f t="shared" ref="BZ146" si="347">BZ35</f>
        <v>All occupations</v>
      </c>
      <c r="CA146" s="70">
        <f>CB35-CA35</f>
        <v>-3.1512682575809947</v>
      </c>
      <c r="CB146" s="70">
        <f t="shared" ref="CB146" si="348">CC35-CB35</f>
        <v>-3.8887152134614169</v>
      </c>
      <c r="CC146" s="70">
        <f>CD35-CC35</f>
        <v>-4.8598365285284615</v>
      </c>
      <c r="CD146" s="70">
        <f>CE35-CD35</f>
        <v>-12.910780983161803</v>
      </c>
      <c r="CE146" s="70">
        <f>CE35-CC35</f>
        <v>-17.770617511690265</v>
      </c>
      <c r="CK146" s="24" t="str">
        <f t="shared" ref="CK146" si="349">CK35</f>
        <v>All occupations</v>
      </c>
      <c r="CL146" s="70">
        <f>CM35-CL35</f>
        <v>-4.2519891897001827</v>
      </c>
      <c r="CM146" s="70">
        <f t="shared" ref="CM146" si="350">CN35-CM35</f>
        <v>-0.48163640307532773</v>
      </c>
      <c r="CN146" s="70">
        <f>CO35-CN35</f>
        <v>-7.5841684377025533</v>
      </c>
      <c r="CO146" s="70">
        <f>CP35-CO35</f>
        <v>-5.1422231504280393</v>
      </c>
      <c r="CP146" s="70">
        <f>CP35-CN35</f>
        <v>-12.726391588130593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Stoke-on-Trent and Staffordshire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0.27202944415182001</v>
      </c>
      <c r="C8" s="69">
        <f>'Basic T2'!O8</f>
        <v>2.5521425536251172</v>
      </c>
      <c r="D8" s="69">
        <f>'Basic T2'!Z8</f>
        <v>5.955318410219645</v>
      </c>
      <c r="E8" s="69">
        <f>'Basic T2'!AK8</f>
        <v>1.2383862426837653</v>
      </c>
      <c r="F8" s="69">
        <f>'Basic T2'!AV8</f>
        <v>1.6697734572062342</v>
      </c>
      <c r="G8" s="69">
        <f>'Basic T2'!BG8</f>
        <v>4.1651818374828178</v>
      </c>
      <c r="H8" s="69">
        <f>'Basic T2'!BR8</f>
        <v>3.2529173737611914</v>
      </c>
      <c r="I8" s="69">
        <f>'Basic T2'!CC8</f>
        <v>2.3599748842746644</v>
      </c>
      <c r="J8" s="69">
        <f>'Basic T2'!CN8</f>
        <v>0.75889274669623419</v>
      </c>
      <c r="K8" s="309">
        <f>SUM(B8:J8)</f>
        <v>22.224616950101488</v>
      </c>
      <c r="L8" s="97"/>
      <c r="M8" s="97">
        <f t="shared" ref="M8:M33" si="0">B8/B$35*100</f>
        <v>5.8194671205255188</v>
      </c>
      <c r="N8" s="97">
        <f t="shared" ref="N8:N33" si="1">C8/C$35*100</f>
        <v>7.983244262888908</v>
      </c>
      <c r="O8" s="97">
        <f t="shared" ref="O8:O33" si="2">D8/D$35*100</f>
        <v>9.6411018262206625</v>
      </c>
      <c r="P8" s="97">
        <f t="shared" ref="P8:P33" si="3">E8/E$35*100</f>
        <v>6.6487221436241972</v>
      </c>
      <c r="Q8" s="97">
        <f t="shared" ref="Q8:Q33" si="4">F8/F$35*100</f>
        <v>9.3027756509262858</v>
      </c>
      <c r="R8" s="97">
        <f t="shared" ref="R8:R33" si="5">G8/G$35*100</f>
        <v>6.1287991749408466</v>
      </c>
      <c r="S8" s="97">
        <f t="shared" ref="S8:S33" si="6">H8/H$35*100</f>
        <v>5.0071915507723883</v>
      </c>
      <c r="T8" s="97">
        <f t="shared" ref="T8:T33" si="7">I8/I$35*100</f>
        <v>6.005766802395148</v>
      </c>
      <c r="U8" s="97">
        <f t="shared" ref="U8:U33" si="8">J8/J$35*100</f>
        <v>3.6278213222065423</v>
      </c>
      <c r="V8" s="97">
        <f t="shared" ref="V8:V33" si="9">K8/K$35*100</f>
        <v>6.7731546683311032</v>
      </c>
      <c r="W8" s="97"/>
      <c r="X8" s="97">
        <f t="shared" ref="X8:X32" si="10">IF($K8&gt;0,B8/$K8*100,0)</f>
        <v>1.2240005970072649</v>
      </c>
      <c r="Y8" s="97">
        <f t="shared" ref="Y8:AG23" si="11">IF($K8&gt;0,C8/$K8*100,0)</f>
        <v>11.483404008065314</v>
      </c>
      <c r="Z8" s="97">
        <f t="shared" si="11"/>
        <v>26.79604523034288</v>
      </c>
      <c r="AA8" s="97">
        <f t="shared" si="11"/>
        <v>5.5721376231778441</v>
      </c>
      <c r="AB8" s="97">
        <f t="shared" si="11"/>
        <v>7.5131709174344588</v>
      </c>
      <c r="AC8" s="97">
        <f t="shared" si="11"/>
        <v>18.741298654705489</v>
      </c>
      <c r="AD8" s="97">
        <f t="shared" si="11"/>
        <v>14.636550906882276</v>
      </c>
      <c r="AE8" s="97">
        <f t="shared" si="11"/>
        <v>10.618742674275373</v>
      </c>
      <c r="AF8" s="97">
        <f>IF($K8&gt;0,J8/$K8*100,0)</f>
        <v>3.4146493881091109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8.8696797182072684E-2</v>
      </c>
      <c r="C9" s="69">
        <f>'Basic T2'!O9</f>
        <v>0.876450516836902</v>
      </c>
      <c r="D9" s="69">
        <f>'Basic T2'!Z9</f>
        <v>1.9319520210086585</v>
      </c>
      <c r="E9" s="69">
        <f>'Basic T2'!AK9</f>
        <v>0.5859876639282382</v>
      </c>
      <c r="F9" s="69">
        <f>'Basic T2'!AV9</f>
        <v>0.62299136418574041</v>
      </c>
      <c r="G9" s="69">
        <f>'Basic T2'!BG9</f>
        <v>1.5453277167477906</v>
      </c>
      <c r="H9" s="69">
        <f>'Basic T2'!BR9</f>
        <v>1.7100780495392367</v>
      </c>
      <c r="I9" s="69">
        <f>'Basic T2'!CC9</f>
        <v>1.1111128838168216</v>
      </c>
      <c r="J9" s="69">
        <f>'Basic T2'!CN9</f>
        <v>0.5198529246875021</v>
      </c>
      <c r="K9" s="309">
        <f>SUM(B9:J9)</f>
        <v>8.9924499379329621</v>
      </c>
      <c r="L9" s="97"/>
      <c r="M9" s="97">
        <f t="shared" si="0"/>
        <v>1.8974714171342364</v>
      </c>
      <c r="N9" s="97">
        <f t="shared" si="1"/>
        <v>2.7415861039210547</v>
      </c>
      <c r="O9" s="97">
        <f t="shared" si="2"/>
        <v>3.1276490818616538</v>
      </c>
      <c r="P9" s="97">
        <f t="shared" si="3"/>
        <v>3.1460856256016996</v>
      </c>
      <c r="Q9" s="97">
        <f t="shared" si="4"/>
        <v>3.4708593962088869</v>
      </c>
      <c r="R9" s="97">
        <f t="shared" si="5"/>
        <v>2.2738510838078509</v>
      </c>
      <c r="S9" s="97">
        <f t="shared" si="6"/>
        <v>2.6323104392023242</v>
      </c>
      <c r="T9" s="97">
        <f t="shared" si="7"/>
        <v>2.8276084274479767</v>
      </c>
      <c r="U9" s="97">
        <f t="shared" si="8"/>
        <v>2.4851120699242157</v>
      </c>
      <c r="V9" s="97">
        <f t="shared" si="9"/>
        <v>2.7405311152760388</v>
      </c>
      <c r="W9" s="97"/>
      <c r="X9" s="97">
        <f t="shared" si="10"/>
        <v>0.98634741137586868</v>
      </c>
      <c r="Y9" s="97">
        <f t="shared" si="11"/>
        <v>9.7465153866440772</v>
      </c>
      <c r="Z9" s="97">
        <f t="shared" si="11"/>
        <v>21.484156535129337</v>
      </c>
      <c r="AA9" s="97">
        <f t="shared" si="11"/>
        <v>6.5164406582499748</v>
      </c>
      <c r="AB9" s="97">
        <f t="shared" si="11"/>
        <v>6.9279380867917686</v>
      </c>
      <c r="AC9" s="97">
        <f t="shared" si="11"/>
        <v>17.184724156529533</v>
      </c>
      <c r="AD9" s="97">
        <f t="shared" si="11"/>
        <v>19.016820347540587</v>
      </c>
      <c r="AE9" s="97">
        <f t="shared" si="11"/>
        <v>12.356064159220953</v>
      </c>
      <c r="AF9" s="97">
        <f t="shared" si="11"/>
        <v>5.7809932585179054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0.81803281830614449</v>
      </c>
      <c r="C10" s="69">
        <f>'Basic T2'!O10</f>
        <v>3.241648847373706</v>
      </c>
      <c r="D10" s="69">
        <f>'Basic T2'!Z10</f>
        <v>5.9848525848723577</v>
      </c>
      <c r="E10" s="69">
        <f>'Basic T2'!AK10</f>
        <v>0.64634272016268357</v>
      </c>
      <c r="F10" s="69">
        <f>'Basic T2'!AV10</f>
        <v>1.807279385956001</v>
      </c>
      <c r="G10" s="69">
        <f>'Basic T2'!BG10</f>
        <v>2.7101887673751071</v>
      </c>
      <c r="H10" s="69">
        <f>'Basic T2'!BR10</f>
        <v>1.896995384193239</v>
      </c>
      <c r="I10" s="69">
        <f>'Basic T2'!CC10</f>
        <v>1.1348409079632411</v>
      </c>
      <c r="J10" s="69">
        <f>'Basic T2'!CN10</f>
        <v>0.44939187101854661</v>
      </c>
      <c r="K10" s="309">
        <f t="shared" ref="K10:K32" si="12">SUM(B10:J10)</f>
        <v>18.689573287221027</v>
      </c>
      <c r="L10" s="97"/>
      <c r="M10" s="97">
        <f t="shared" si="0"/>
        <v>17.499999327229386</v>
      </c>
      <c r="N10" s="97">
        <f t="shared" si="1"/>
        <v>10.14005840948723</v>
      </c>
      <c r="O10" s="97">
        <f t="shared" si="2"/>
        <v>9.6889148843254258</v>
      </c>
      <c r="P10" s="97">
        <f t="shared" si="3"/>
        <v>3.4701234621299855</v>
      </c>
      <c r="Q10" s="97">
        <f t="shared" si="4"/>
        <v>10.068859696825299</v>
      </c>
      <c r="R10" s="97">
        <f t="shared" si="5"/>
        <v>3.9878697568365227</v>
      </c>
      <c r="S10" s="97">
        <f t="shared" si="6"/>
        <v>2.9200309040139598</v>
      </c>
      <c r="T10" s="97">
        <f t="shared" si="7"/>
        <v>2.8879925360478427</v>
      </c>
      <c r="U10" s="97">
        <f t="shared" si="8"/>
        <v>2.1482790800212372</v>
      </c>
      <c r="V10" s="97">
        <f t="shared" si="9"/>
        <v>5.6958178781515212</v>
      </c>
      <c r="W10" s="97"/>
      <c r="X10" s="97">
        <f t="shared" si="10"/>
        <v>4.3769475403992955</v>
      </c>
      <c r="Y10" s="97">
        <f t="shared" si="11"/>
        <v>17.344691596518043</v>
      </c>
      <c r="Z10" s="97">
        <f t="shared" si="11"/>
        <v>32.022414278256925</v>
      </c>
      <c r="AA10" s="97">
        <f t="shared" si="11"/>
        <v>3.4583064590598207</v>
      </c>
      <c r="AB10" s="97">
        <f t="shared" si="11"/>
        <v>9.6699874212308856</v>
      </c>
      <c r="AC10" s="97">
        <f t="shared" si="11"/>
        <v>14.501073543654394</v>
      </c>
      <c r="AD10" s="97">
        <f t="shared" si="11"/>
        <v>10.150019773272765</v>
      </c>
      <c r="AE10" s="97">
        <f t="shared" si="11"/>
        <v>6.0720536018828595</v>
      </c>
      <c r="AF10" s="97">
        <f t="shared" si="11"/>
        <v>2.4045057857250156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1.1549430254690383</v>
      </c>
      <c r="C11" s="69">
        <f>'Basic T2'!O11</f>
        <v>3.4406338717140188</v>
      </c>
      <c r="D11" s="69">
        <f>'Basic T2'!Z11</f>
        <v>6.5992288108965926</v>
      </c>
      <c r="E11" s="69">
        <f>'Basic T2'!AK11</f>
        <v>2.2431883091142275</v>
      </c>
      <c r="F11" s="69">
        <f>'Basic T2'!AV11</f>
        <v>0.41977451741652322</v>
      </c>
      <c r="G11" s="69">
        <f>'Basic T2'!BG11</f>
        <v>1.7730754510759679</v>
      </c>
      <c r="H11" s="69">
        <f>'Basic T2'!BR11</f>
        <v>1.2671098212147949</v>
      </c>
      <c r="I11" s="69">
        <f>'Basic T2'!CC11</f>
        <v>0.61211509708426193</v>
      </c>
      <c r="J11" s="69">
        <f>'Basic T2'!CN11</f>
        <v>0.18574034308028406</v>
      </c>
      <c r="K11" s="309">
        <f t="shared" si="12"/>
        <v>17.695809247065707</v>
      </c>
      <c r="L11" s="97"/>
      <c r="M11" s="97">
        <f t="shared" si="0"/>
        <v>24.707446591870589</v>
      </c>
      <c r="N11" s="97">
        <f t="shared" si="1"/>
        <v>10.762494664746249</v>
      </c>
      <c r="O11" s="97">
        <f t="shared" si="2"/>
        <v>10.683532358438006</v>
      </c>
      <c r="P11" s="97">
        <f t="shared" si="3"/>
        <v>12.043363588087933</v>
      </c>
      <c r="Q11" s="97">
        <f t="shared" si="4"/>
        <v>2.3386814197151584</v>
      </c>
      <c r="R11" s="97">
        <f t="shared" si="5"/>
        <v>2.6089673358005201</v>
      </c>
      <c r="S11" s="97">
        <f t="shared" si="6"/>
        <v>1.9504527357088715</v>
      </c>
      <c r="T11" s="97">
        <f t="shared" si="7"/>
        <v>1.5577371411066629</v>
      </c>
      <c r="U11" s="97">
        <f t="shared" si="8"/>
        <v>0.88791569026595452</v>
      </c>
      <c r="V11" s="97">
        <f t="shared" si="9"/>
        <v>5.3929592253832963</v>
      </c>
      <c r="W11" s="97"/>
      <c r="X11" s="97">
        <f t="shared" si="10"/>
        <v>6.5266471249996609</v>
      </c>
      <c r="Y11" s="97">
        <f t="shared" si="11"/>
        <v>19.443212930680406</v>
      </c>
      <c r="Z11" s="97">
        <f t="shared" si="11"/>
        <v>37.292608203215501</v>
      </c>
      <c r="AA11" s="97">
        <f t="shared" si="11"/>
        <v>12.676381609878561</v>
      </c>
      <c r="AB11" s="97">
        <f t="shared" si="11"/>
        <v>2.3721690913125637</v>
      </c>
      <c r="AC11" s="97">
        <f t="shared" si="11"/>
        <v>10.019747762425595</v>
      </c>
      <c r="AD11" s="97">
        <f t="shared" si="11"/>
        <v>7.1605079119221688</v>
      </c>
      <c r="AE11" s="97">
        <f t="shared" si="11"/>
        <v>3.4590963800412911</v>
      </c>
      <c r="AF11" s="97">
        <f t="shared" si="11"/>
        <v>1.0496289855242604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1.2098003316569843</v>
      </c>
      <c r="C12" s="69">
        <f>'Basic T2'!O12</f>
        <v>7.0310408903608455</v>
      </c>
      <c r="D12" s="69">
        <f>'Basic T2'!Z12</f>
        <v>3.5093015128087037</v>
      </c>
      <c r="E12" s="69">
        <f>'Basic T2'!AK12</f>
        <v>0.2642504260832898</v>
      </c>
      <c r="F12" s="69">
        <f>'Basic T2'!AV12</f>
        <v>0.12833096745865469</v>
      </c>
      <c r="G12" s="69">
        <f>'Basic T2'!BG12</f>
        <v>0.56672421070644086</v>
      </c>
      <c r="H12" s="69">
        <f>'Basic T2'!BR12</f>
        <v>0.45003189531883642</v>
      </c>
      <c r="I12" s="69">
        <f>'Basic T2'!CC12</f>
        <v>0.30211370376323055</v>
      </c>
      <c r="J12" s="69">
        <f>'Basic T2'!CN12</f>
        <v>0.13056623679055712</v>
      </c>
      <c r="K12" s="309">
        <f t="shared" si="12"/>
        <v>13.592160174947544</v>
      </c>
      <c r="L12" s="97"/>
      <c r="M12" s="97">
        <f t="shared" si="0"/>
        <v>25.880997089967344</v>
      </c>
      <c r="N12" s="97">
        <f t="shared" si="1"/>
        <v>21.993488087247155</v>
      </c>
      <c r="O12" s="97">
        <f t="shared" si="2"/>
        <v>5.6812299348828734</v>
      </c>
      <c r="P12" s="97">
        <f t="shared" si="3"/>
        <v>1.4187234957928612</v>
      </c>
      <c r="Q12" s="97">
        <f t="shared" si="4"/>
        <v>0.71496776654459393</v>
      </c>
      <c r="R12" s="97">
        <f t="shared" si="5"/>
        <v>0.83389849723720866</v>
      </c>
      <c r="S12" s="97">
        <f t="shared" si="6"/>
        <v>0.69273075362903203</v>
      </c>
      <c r="T12" s="97">
        <f t="shared" si="7"/>
        <v>0.76883210270583602</v>
      </c>
      <c r="U12" s="97">
        <f t="shared" si="8"/>
        <v>0.62416063383282028</v>
      </c>
      <c r="V12" s="97">
        <f t="shared" si="9"/>
        <v>4.1423347519710427</v>
      </c>
      <c r="W12" s="97"/>
      <c r="X12" s="97">
        <f t="shared" si="10"/>
        <v>8.9007215636469148</v>
      </c>
      <c r="Y12" s="97">
        <f t="shared" si="11"/>
        <v>51.728649455736566</v>
      </c>
      <c r="Z12" s="97">
        <f t="shared" si="11"/>
        <v>25.81857090881617</v>
      </c>
      <c r="AA12" s="97">
        <f t="shared" si="11"/>
        <v>1.9441385525337189</v>
      </c>
      <c r="AB12" s="97">
        <f t="shared" si="11"/>
        <v>0.94415431989382026</v>
      </c>
      <c r="AC12" s="97">
        <f t="shared" si="11"/>
        <v>4.1694933212382335</v>
      </c>
      <c r="AD12" s="97">
        <f t="shared" si="11"/>
        <v>3.3109666861365779</v>
      </c>
      <c r="AE12" s="97">
        <f t="shared" si="11"/>
        <v>2.2227055881821705</v>
      </c>
      <c r="AF12" s="97">
        <f t="shared" si="11"/>
        <v>0.96059960381581522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0.31353509407739305</v>
      </c>
      <c r="C13" s="69">
        <f>'Basic T2'!O13</f>
        <v>3.9686936964529305</v>
      </c>
      <c r="D13" s="69">
        <f>'Basic T2'!Z13</f>
        <v>6.781025800543504</v>
      </c>
      <c r="E13" s="69">
        <f>'Basic T2'!AK13</f>
        <v>0.73248641533421122</v>
      </c>
      <c r="F13" s="69">
        <f>'Basic T2'!AV13</f>
        <v>1.0818977759802828</v>
      </c>
      <c r="G13" s="69">
        <f>'Basic T2'!BG13</f>
        <v>2.7849112454059579</v>
      </c>
      <c r="H13" s="69">
        <f>'Basic T2'!BR13</f>
        <v>1.7856338964634462</v>
      </c>
      <c r="I13" s="69">
        <f>'Basic T2'!CC13</f>
        <v>1.0935935267789276</v>
      </c>
      <c r="J13" s="69">
        <f>'Basic T2'!CN13</f>
        <v>0.43334091008878128</v>
      </c>
      <c r="K13" s="309">
        <f t="shared" si="12"/>
        <v>18.975118361125435</v>
      </c>
      <c r="L13" s="97"/>
      <c r="M13" s="97">
        <f t="shared" si="0"/>
        <v>6.7073885211335744</v>
      </c>
      <c r="N13" s="97">
        <f t="shared" si="1"/>
        <v>12.414295251010943</v>
      </c>
      <c r="O13" s="97">
        <f t="shared" si="2"/>
        <v>10.977844629949548</v>
      </c>
      <c r="P13" s="97">
        <f t="shared" si="3"/>
        <v>3.9326168861358313</v>
      </c>
      <c r="Q13" s="97">
        <f t="shared" si="4"/>
        <v>6.0275555607526874</v>
      </c>
      <c r="R13" s="97">
        <f t="shared" si="5"/>
        <v>4.0978191130888248</v>
      </c>
      <c r="S13" s="97">
        <f t="shared" si="6"/>
        <v>2.7486129931442083</v>
      </c>
      <c r="T13" s="97">
        <f t="shared" si="7"/>
        <v>2.7830244051354556</v>
      </c>
      <c r="U13" s="97">
        <f t="shared" si="8"/>
        <v>2.0715488456680884</v>
      </c>
      <c r="V13" s="97">
        <f t="shared" si="9"/>
        <v>5.7828403431360424</v>
      </c>
      <c r="W13" s="97"/>
      <c r="X13" s="97">
        <f t="shared" si="10"/>
        <v>1.6523485551464929</v>
      </c>
      <c r="Y13" s="97">
        <f t="shared" si="11"/>
        <v>20.91525133557872</v>
      </c>
      <c r="Z13" s="97">
        <f t="shared" si="11"/>
        <v>35.736408445471817</v>
      </c>
      <c r="AA13" s="97">
        <f t="shared" si="11"/>
        <v>3.8602468843349369</v>
      </c>
      <c r="AB13" s="97">
        <f t="shared" si="11"/>
        <v>5.7016654936750246</v>
      </c>
      <c r="AC13" s="97">
        <f t="shared" si="11"/>
        <v>14.676647557105312</v>
      </c>
      <c r="AD13" s="97">
        <f t="shared" si="11"/>
        <v>9.4103966177185843</v>
      </c>
      <c r="AE13" s="97">
        <f t="shared" si="11"/>
        <v>5.7633027945658899</v>
      </c>
      <c r="AF13" s="97">
        <f t="shared" si="11"/>
        <v>2.2837323164032126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9.2509410772586564E-2</v>
      </c>
      <c r="C14" s="69">
        <f>'Basic T2'!O14</f>
        <v>0.63111065005861078</v>
      </c>
      <c r="D14" s="69">
        <f>'Basic T2'!Z14</f>
        <v>1.4185879585357044</v>
      </c>
      <c r="E14" s="69">
        <f>'Basic T2'!AK14</f>
        <v>0.28069184578075784</v>
      </c>
      <c r="F14" s="69">
        <f>'Basic T2'!AV14</f>
        <v>0.6230261030370936</v>
      </c>
      <c r="G14" s="69">
        <f>'Basic T2'!BG14</f>
        <v>1.0423108782086987</v>
      </c>
      <c r="H14" s="69">
        <f>'Basic T2'!BR14</f>
        <v>0.89277180259162225</v>
      </c>
      <c r="I14" s="69">
        <f>'Basic T2'!CC14</f>
        <v>0.70033949122538064</v>
      </c>
      <c r="J14" s="69">
        <f>'Basic T2'!CN14</f>
        <v>0.22109613054246327</v>
      </c>
      <c r="K14" s="309">
        <f t="shared" si="12"/>
        <v>5.9024442707529179</v>
      </c>
      <c r="L14" s="97"/>
      <c r="M14" s="97">
        <f t="shared" si="0"/>
        <v>1.9790338358732955</v>
      </c>
      <c r="N14" s="97">
        <f t="shared" si="1"/>
        <v>1.9741493159039927</v>
      </c>
      <c r="O14" s="97">
        <f t="shared" si="2"/>
        <v>2.296560824392393</v>
      </c>
      <c r="P14" s="97">
        <f t="shared" si="3"/>
        <v>1.5069951734386613</v>
      </c>
      <c r="Q14" s="97">
        <f t="shared" si="4"/>
        <v>3.4710529360804876</v>
      </c>
      <c r="R14" s="97">
        <f t="shared" si="5"/>
        <v>1.533693917732516</v>
      </c>
      <c r="S14" s="97">
        <f t="shared" si="6"/>
        <v>1.3742370042236387</v>
      </c>
      <c r="T14" s="97">
        <f t="shared" si="7"/>
        <v>1.7822544192458354</v>
      </c>
      <c r="U14" s="97">
        <f t="shared" si="8"/>
        <v>1.0569309828446272</v>
      </c>
      <c r="V14" s="97">
        <f t="shared" si="9"/>
        <v>1.7988237123174238</v>
      </c>
      <c r="W14" s="97"/>
      <c r="X14" s="97">
        <f t="shared" si="10"/>
        <v>1.5673068059444133</v>
      </c>
      <c r="Y14" s="97">
        <f t="shared" si="11"/>
        <v>10.692361013653519</v>
      </c>
      <c r="Z14" s="97">
        <f t="shared" si="11"/>
        <v>24.033906860669923</v>
      </c>
      <c r="AA14" s="97">
        <f t="shared" si="11"/>
        <v>4.7555187801028183</v>
      </c>
      <c r="AB14" s="97">
        <f t="shared" si="11"/>
        <v>10.555391537099936</v>
      </c>
      <c r="AC14" s="97">
        <f t="shared" si="11"/>
        <v>17.658970257007461</v>
      </c>
      <c r="AD14" s="97">
        <f t="shared" si="11"/>
        <v>15.125459244323199</v>
      </c>
      <c r="AE14" s="97">
        <f t="shared" si="11"/>
        <v>11.865245296692063</v>
      </c>
      <c r="AF14" s="97">
        <f t="shared" si="11"/>
        <v>3.7458402045066688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2.6042942281981143E-2</v>
      </c>
      <c r="C15" s="69">
        <f>'Basic T2'!O15</f>
        <v>0.83048049965063198</v>
      </c>
      <c r="D15" s="69">
        <f>'Basic T2'!Z15</f>
        <v>2.3305270945573744</v>
      </c>
      <c r="E15" s="69">
        <f>'Basic T2'!AK15</f>
        <v>1.2200076256430046</v>
      </c>
      <c r="F15" s="69">
        <f>'Basic T2'!AV15</f>
        <v>0.32037288495708222</v>
      </c>
      <c r="G15" s="69">
        <f>'Basic T2'!BG15</f>
        <v>1.2850824035788893</v>
      </c>
      <c r="H15" s="69">
        <f>'Basic T2'!BR15</f>
        <v>0.91351094969372892</v>
      </c>
      <c r="I15" s="69">
        <f>'Basic T2'!CC15</f>
        <v>0.29123543496382054</v>
      </c>
      <c r="J15" s="69">
        <f>'Basic T2'!CN15</f>
        <v>7.9364005525543693E-2</v>
      </c>
      <c r="K15" s="309">
        <f t="shared" si="12"/>
        <v>7.2966238408520576</v>
      </c>
      <c r="L15" s="97"/>
      <c r="M15" s="97">
        <f t="shared" si="0"/>
        <v>0.55713103706211109</v>
      </c>
      <c r="N15" s="97">
        <f t="shared" si="1"/>
        <v>2.5977893260154028</v>
      </c>
      <c r="O15" s="97">
        <f t="shared" si="2"/>
        <v>3.7729047348393814</v>
      </c>
      <c r="P15" s="97">
        <f t="shared" si="3"/>
        <v>6.5500499249928898</v>
      </c>
      <c r="Q15" s="97">
        <f t="shared" si="4"/>
        <v>1.784887081857385</v>
      </c>
      <c r="R15" s="97">
        <f t="shared" si="5"/>
        <v>1.8909167191473877</v>
      </c>
      <c r="S15" s="97">
        <f t="shared" si="6"/>
        <v>1.4061606193076035</v>
      </c>
      <c r="T15" s="97">
        <f t="shared" si="7"/>
        <v>0.74114861079312122</v>
      </c>
      <c r="U15" s="97">
        <f t="shared" si="8"/>
        <v>0.37939278338699395</v>
      </c>
      <c r="V15" s="97">
        <f t="shared" si="9"/>
        <v>2.2237126489821217</v>
      </c>
      <c r="W15" s="97"/>
      <c r="X15" s="97">
        <f t="shared" si="10"/>
        <v>0.35691770399582501</v>
      </c>
      <c r="Y15" s="97">
        <f t="shared" si="11"/>
        <v>11.381709099501192</v>
      </c>
      <c r="Z15" s="97">
        <f t="shared" si="11"/>
        <v>31.939800452769795</v>
      </c>
      <c r="AA15" s="97">
        <f t="shared" si="11"/>
        <v>16.720166096715481</v>
      </c>
      <c r="AB15" s="97">
        <f t="shared" si="11"/>
        <v>4.3907003011912273</v>
      </c>
      <c r="AC15" s="97">
        <f t="shared" si="11"/>
        <v>17.612013879405694</v>
      </c>
      <c r="AD15" s="97">
        <f t="shared" si="11"/>
        <v>12.519638803074908</v>
      </c>
      <c r="AE15" s="97">
        <f t="shared" si="11"/>
        <v>3.9913724664448611</v>
      </c>
      <c r="AF15" s="97">
        <f t="shared" si="11"/>
        <v>1.0876811969010043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1.5523787343186485E-2</v>
      </c>
      <c r="C16" s="69">
        <f>'Basic T2'!O16</f>
        <v>0.19863612713932582</v>
      </c>
      <c r="D16" s="69">
        <f>'Basic T2'!Z16</f>
        <v>0.89533145825075122</v>
      </c>
      <c r="E16" s="69">
        <f>'Basic T2'!AK16</f>
        <v>0.24606075751679293</v>
      </c>
      <c r="F16" s="69">
        <f>'Basic T2'!AV16</f>
        <v>0.19937533811277175</v>
      </c>
      <c r="G16" s="69">
        <f>'Basic T2'!BG16</f>
        <v>0.66256443348527683</v>
      </c>
      <c r="H16" s="69">
        <f>'Basic T2'!BR16</f>
        <v>0.81690625841704223</v>
      </c>
      <c r="I16" s="69">
        <f>'Basic T2'!CC16</f>
        <v>0.45445727559466831</v>
      </c>
      <c r="J16" s="69">
        <f>'Basic T2'!CN16</f>
        <v>0.10016258515025553</v>
      </c>
      <c r="K16" s="309">
        <f t="shared" si="12"/>
        <v>3.5890180210100713</v>
      </c>
      <c r="L16" s="97"/>
      <c r="M16" s="97">
        <f t="shared" si="0"/>
        <v>0.33209702836169813</v>
      </c>
      <c r="N16" s="97">
        <f t="shared" si="1"/>
        <v>0.62134488535330701</v>
      </c>
      <c r="O16" s="97">
        <f t="shared" si="2"/>
        <v>1.449457638134207</v>
      </c>
      <c r="P16" s="97">
        <f t="shared" si="3"/>
        <v>1.3210657150336351</v>
      </c>
      <c r="Q16" s="97">
        <f t="shared" si="4"/>
        <v>1.1107758557223302</v>
      </c>
      <c r="R16" s="97">
        <f t="shared" si="5"/>
        <v>0.97492126676125346</v>
      </c>
      <c r="S16" s="97">
        <f t="shared" si="6"/>
        <v>1.257457735604689</v>
      </c>
      <c r="T16" s="97">
        <f t="shared" si="7"/>
        <v>1.1565226549909955</v>
      </c>
      <c r="U16" s="97">
        <f t="shared" si="8"/>
        <v>0.47881859943625754</v>
      </c>
      <c r="V16" s="97">
        <f t="shared" si="9"/>
        <v>1.093785967978981</v>
      </c>
      <c r="W16" s="97"/>
      <c r="X16" s="97">
        <f t="shared" si="10"/>
        <v>0.43253578701222473</v>
      </c>
      <c r="Y16" s="97">
        <f t="shared" si="11"/>
        <v>5.5345536293357176</v>
      </c>
      <c r="Z16" s="97">
        <f t="shared" si="11"/>
        <v>24.946418574927485</v>
      </c>
      <c r="AA16" s="97">
        <f t="shared" si="11"/>
        <v>6.8559354139866677</v>
      </c>
      <c r="AB16" s="97">
        <f t="shared" si="11"/>
        <v>5.5551500980388164</v>
      </c>
      <c r="AC16" s="97">
        <f t="shared" si="11"/>
        <v>18.460883439610278</v>
      </c>
      <c r="AD16" s="97">
        <f t="shared" si="11"/>
        <v>22.76127491238222</v>
      </c>
      <c r="AE16" s="97">
        <f t="shared" si="11"/>
        <v>12.662440615630249</v>
      </c>
      <c r="AF16" s="97">
        <f t="shared" si="11"/>
        <v>2.7908075290763343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4.9697718539553917E-2</v>
      </c>
      <c r="C17" s="69">
        <f>'Basic T2'!O17</f>
        <v>1.0626475536151547</v>
      </c>
      <c r="D17" s="69">
        <f>'Basic T2'!Z17</f>
        <v>2.2342838306365027</v>
      </c>
      <c r="E17" s="69">
        <f>'Basic T2'!AK17</f>
        <v>0.30661829201954466</v>
      </c>
      <c r="F17" s="69">
        <f>'Basic T2'!AV17</f>
        <v>0.36145442458097471</v>
      </c>
      <c r="G17" s="69">
        <f>'Basic T2'!BG17</f>
        <v>1.0968484778820418</v>
      </c>
      <c r="H17" s="69">
        <f>'Basic T2'!BR17</f>
        <v>0.47796298264550097</v>
      </c>
      <c r="I17" s="69">
        <f>'Basic T2'!CC17</f>
        <v>0.33474003302291583</v>
      </c>
      <c r="J17" s="69">
        <f>'Basic T2'!CN17</f>
        <v>0.20836568817477874</v>
      </c>
      <c r="K17" s="309">
        <f t="shared" si="12"/>
        <v>6.1326190011169688</v>
      </c>
      <c r="L17" s="97"/>
      <c r="M17" s="97">
        <f t="shared" si="0"/>
        <v>1.0631725543822186</v>
      </c>
      <c r="N17" s="97">
        <f t="shared" si="1"/>
        <v>3.324020820788852</v>
      </c>
      <c r="O17" s="97">
        <f t="shared" si="2"/>
        <v>3.6170959193180079</v>
      </c>
      <c r="P17" s="97">
        <f t="shared" si="3"/>
        <v>1.6461906290016495</v>
      </c>
      <c r="Q17" s="97">
        <f t="shared" si="4"/>
        <v>2.0137638464666026</v>
      </c>
      <c r="R17" s="97">
        <f t="shared" si="5"/>
        <v>1.6139425140538806</v>
      </c>
      <c r="S17" s="97">
        <f t="shared" si="6"/>
        <v>0.7357248688789535</v>
      </c>
      <c r="T17" s="97">
        <f t="shared" si="7"/>
        <v>0.85186100545284771</v>
      </c>
      <c r="U17" s="97">
        <f t="shared" si="8"/>
        <v>0.99607420108770017</v>
      </c>
      <c r="V17" s="97">
        <f t="shared" si="9"/>
        <v>1.8689715602194779</v>
      </c>
      <c r="W17" s="97"/>
      <c r="X17" s="97">
        <f t="shared" si="10"/>
        <v>0.81038327230995755</v>
      </c>
      <c r="Y17" s="97">
        <f t="shared" si="11"/>
        <v>17.327793450426459</v>
      </c>
      <c r="Z17" s="97">
        <f t="shared" si="11"/>
        <v>36.432783941568189</v>
      </c>
      <c r="AA17" s="97">
        <f t="shared" si="11"/>
        <v>4.9997935949338856</v>
      </c>
      <c r="AB17" s="97">
        <f t="shared" si="11"/>
        <v>5.8939651153143702</v>
      </c>
      <c r="AC17" s="97">
        <f t="shared" si="11"/>
        <v>17.885482168095987</v>
      </c>
      <c r="AD17" s="97">
        <f t="shared" si="11"/>
        <v>7.7937824371356976</v>
      </c>
      <c r="AE17" s="97">
        <f t="shared" si="11"/>
        <v>5.4583536489377167</v>
      </c>
      <c r="AF17" s="97">
        <f t="shared" si="11"/>
        <v>3.3976623712777188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0.23285448395033187</v>
      </c>
      <c r="C18" s="69">
        <f>'Basic T2'!O18</f>
        <v>2.287958586438581</v>
      </c>
      <c r="D18" s="69">
        <f>'Basic T2'!Z18</f>
        <v>4.6823021319262015</v>
      </c>
      <c r="E18" s="69">
        <f>'Basic T2'!AK18</f>
        <v>1.3939615701723707</v>
      </c>
      <c r="F18" s="69">
        <f>'Basic T2'!AV18</f>
        <v>1.2175832093899532</v>
      </c>
      <c r="G18" s="69">
        <f>'Basic T2'!BG18</f>
        <v>3.5529534957539552</v>
      </c>
      <c r="H18" s="69">
        <f>'Basic T2'!BR18</f>
        <v>2.7751005676362741</v>
      </c>
      <c r="I18" s="69">
        <f>'Basic T2'!CC18</f>
        <v>1.6503483693820509</v>
      </c>
      <c r="J18" s="69">
        <f>'Basic T2'!CN18</f>
        <v>0.5917825595442735</v>
      </c>
      <c r="K18" s="309">
        <f t="shared" si="12"/>
        <v>18.384844974193992</v>
      </c>
      <c r="L18" s="97"/>
      <c r="M18" s="97">
        <f t="shared" si="0"/>
        <v>4.9814056615857236</v>
      </c>
      <c r="N18" s="97">
        <f t="shared" si="1"/>
        <v>7.1568620776957594</v>
      </c>
      <c r="O18" s="97">
        <f t="shared" si="2"/>
        <v>7.5802078957799415</v>
      </c>
      <c r="P18" s="97">
        <f t="shared" si="3"/>
        <v>7.4839842688182152</v>
      </c>
      <c r="Q18" s="97">
        <f t="shared" si="4"/>
        <v>6.7834971171724341</v>
      </c>
      <c r="R18" s="97">
        <f t="shared" si="5"/>
        <v>5.227944253819115</v>
      </c>
      <c r="S18" s="97">
        <f t="shared" si="6"/>
        <v>4.2716916903257713</v>
      </c>
      <c r="T18" s="97">
        <f t="shared" si="7"/>
        <v>4.1998783611072232</v>
      </c>
      <c r="U18" s="97">
        <f t="shared" si="8"/>
        <v>2.8289654855325965</v>
      </c>
      <c r="V18" s="97">
        <f t="shared" si="9"/>
        <v>5.6029491461240708</v>
      </c>
      <c r="W18" s="97"/>
      <c r="X18" s="97">
        <f t="shared" si="10"/>
        <v>1.2665566899105192</v>
      </c>
      <c r="Y18" s="97">
        <f t="shared" si="11"/>
        <v>12.444807610018408</v>
      </c>
      <c r="Z18" s="97">
        <f t="shared" si="11"/>
        <v>25.468270950875819</v>
      </c>
      <c r="AA18" s="97">
        <f t="shared" si="11"/>
        <v>7.5821230591229565</v>
      </c>
      <c r="AB18" s="97">
        <f t="shared" si="11"/>
        <v>6.6227548347512419</v>
      </c>
      <c r="AC18" s="97">
        <f t="shared" si="11"/>
        <v>19.32544713181472</v>
      </c>
      <c r="AD18" s="97">
        <f t="shared" si="11"/>
        <v>15.094500777850248</v>
      </c>
      <c r="AE18" s="97">
        <f t="shared" si="11"/>
        <v>8.9766781917311409</v>
      </c>
      <c r="AF18" s="97">
        <f t="shared" si="11"/>
        <v>3.2188607539249472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0.19015023628421554</v>
      </c>
      <c r="C19" s="69">
        <f>'Basic T2'!O19</f>
        <v>1.9642878180101973</v>
      </c>
      <c r="D19" s="69">
        <f>'Basic T2'!Z19</f>
        <v>6.1508104962763417</v>
      </c>
      <c r="E19" s="69">
        <f>'Basic T2'!AK19</f>
        <v>2.3309382555602478</v>
      </c>
      <c r="F19" s="69">
        <f>'Basic T2'!AV19</f>
        <v>2.1319332199568763</v>
      </c>
      <c r="G19" s="69">
        <f>'Basic T2'!BG19</f>
        <v>6.5131510410277746</v>
      </c>
      <c r="H19" s="69">
        <f>'Basic T2'!BR19</f>
        <v>7.2650395367747223</v>
      </c>
      <c r="I19" s="69">
        <f>'Basic T2'!CC19</f>
        <v>3.2246822080705053</v>
      </c>
      <c r="J19" s="69">
        <f>'Basic T2'!CN19</f>
        <v>1.3332726961373877</v>
      </c>
      <c r="K19" s="309">
        <f t="shared" si="12"/>
        <v>31.104265508098269</v>
      </c>
      <c r="L19" s="97"/>
      <c r="M19" s="97">
        <f t="shared" si="0"/>
        <v>4.067842918498819</v>
      </c>
      <c r="N19" s="97">
        <f t="shared" si="1"/>
        <v>6.1444018601227048</v>
      </c>
      <c r="O19" s="97">
        <f t="shared" si="2"/>
        <v>9.9575851740561987</v>
      </c>
      <c r="P19" s="97">
        <f t="shared" si="3"/>
        <v>12.514480750026946</v>
      </c>
      <c r="Q19" s="97">
        <f t="shared" si="4"/>
        <v>11.877597144943799</v>
      </c>
      <c r="R19" s="97">
        <f t="shared" si="5"/>
        <v>9.5836859671509629</v>
      </c>
      <c r="S19" s="97">
        <f t="shared" si="6"/>
        <v>11.183021394270538</v>
      </c>
      <c r="T19" s="97">
        <f t="shared" si="7"/>
        <v>8.2063116360055908</v>
      </c>
      <c r="U19" s="97">
        <f t="shared" si="8"/>
        <v>6.3735951310905063</v>
      </c>
      <c r="V19" s="97">
        <f t="shared" si="9"/>
        <v>9.4793085345042982</v>
      </c>
      <c r="W19" s="97"/>
      <c r="X19" s="97">
        <f t="shared" si="10"/>
        <v>0.61133170379705082</v>
      </c>
      <c r="Y19" s="97">
        <f t="shared" si="11"/>
        <v>6.3151718451566641</v>
      </c>
      <c r="Z19" s="97">
        <f t="shared" si="11"/>
        <v>19.774813504838825</v>
      </c>
      <c r="AA19" s="97">
        <f t="shared" si="11"/>
        <v>7.4939504839082849</v>
      </c>
      <c r="AB19" s="97">
        <f t="shared" si="11"/>
        <v>6.854150661110479</v>
      </c>
      <c r="AC19" s="97">
        <f t="shared" si="11"/>
        <v>20.93973586784108</v>
      </c>
      <c r="AD19" s="97">
        <f t="shared" si="11"/>
        <v>23.357052218073452</v>
      </c>
      <c r="AE19" s="97">
        <f t="shared" si="11"/>
        <v>10.367331153442382</v>
      </c>
      <c r="AF19" s="97">
        <f t="shared" si="11"/>
        <v>4.2864625618317795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1.512496809215985E-2</v>
      </c>
      <c r="C20" s="69">
        <f>'Basic T2'!O20</f>
        <v>0.32090358897512827</v>
      </c>
      <c r="D20" s="69">
        <f>'Basic T2'!Z20</f>
        <v>0.94320422671925974</v>
      </c>
      <c r="E20" s="69">
        <f>'Basic T2'!AK20</f>
        <v>0.45908198971485248</v>
      </c>
      <c r="F20" s="69">
        <f>'Basic T2'!AV20</f>
        <v>0.35549500106230147</v>
      </c>
      <c r="G20" s="69">
        <f>'Basic T2'!BG20</f>
        <v>1.180661454811706</v>
      </c>
      <c r="H20" s="69">
        <f>'Basic T2'!BR20</f>
        <v>1.3580203124393351</v>
      </c>
      <c r="I20" s="69">
        <f>'Basic T2'!CC20</f>
        <v>1.1521758294661035</v>
      </c>
      <c r="J20" s="69">
        <f>'Basic T2'!CN20</f>
        <v>0.47274936439592036</v>
      </c>
      <c r="K20" s="309">
        <f t="shared" si="12"/>
        <v>6.2574167356767658</v>
      </c>
      <c r="L20" s="97"/>
      <c r="M20" s="97">
        <f t="shared" si="0"/>
        <v>0.32356517429855192</v>
      </c>
      <c r="N20" s="97">
        <f t="shared" si="1"/>
        <v>1.0038043258936475</v>
      </c>
      <c r="O20" s="97">
        <f t="shared" si="2"/>
        <v>1.5269591592478284</v>
      </c>
      <c r="P20" s="97">
        <f t="shared" si="3"/>
        <v>2.4647468500145751</v>
      </c>
      <c r="Q20" s="97">
        <f t="shared" si="4"/>
        <v>1.9805622287478559</v>
      </c>
      <c r="R20" s="97">
        <f t="shared" si="5"/>
        <v>1.7372679591120717</v>
      </c>
      <c r="S20" s="97">
        <f t="shared" si="6"/>
        <v>2.0903905795680138</v>
      </c>
      <c r="T20" s="97">
        <f t="shared" si="7"/>
        <v>2.932107198783338</v>
      </c>
      <c r="U20" s="97">
        <f t="shared" si="8"/>
        <v>2.2599375625625822</v>
      </c>
      <c r="V20" s="97">
        <f t="shared" si="9"/>
        <v>1.9070048077813428</v>
      </c>
      <c r="W20" s="97"/>
      <c r="X20" s="97">
        <f t="shared" si="10"/>
        <v>0.24171265445570522</v>
      </c>
      <c r="Y20" s="97">
        <f t="shared" si="11"/>
        <v>5.1283716992267925</v>
      </c>
      <c r="Z20" s="97">
        <f t="shared" si="11"/>
        <v>15.073380383019163</v>
      </c>
      <c r="AA20" s="97">
        <f t="shared" si="11"/>
        <v>7.3366056490594413</v>
      </c>
      <c r="AB20" s="97">
        <f t="shared" si="11"/>
        <v>5.6811782893640563</v>
      </c>
      <c r="AC20" s="97">
        <f t="shared" si="11"/>
        <v>18.868192813180318</v>
      </c>
      <c r="AD20" s="97">
        <f t="shared" si="11"/>
        <v>21.702571041761683</v>
      </c>
      <c r="AE20" s="97">
        <f t="shared" si="11"/>
        <v>18.412963018699934</v>
      </c>
      <c r="AF20" s="97">
        <f t="shared" si="11"/>
        <v>7.5550244512329181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1.0029337234922768E-2</v>
      </c>
      <c r="C21" s="69">
        <f>'Basic T2'!O21</f>
        <v>5.465703153691031E-2</v>
      </c>
      <c r="D21" s="69">
        <f>'Basic T2'!Z21</f>
        <v>0.47158838264160802</v>
      </c>
      <c r="E21" s="69">
        <f>'Basic T2'!AK21</f>
        <v>0.17594425963130456</v>
      </c>
      <c r="F21" s="69">
        <f>'Basic T2'!AV21</f>
        <v>0.29513954881830001</v>
      </c>
      <c r="G21" s="69">
        <f>'Basic T2'!BG21</f>
        <v>0.48050808585756066</v>
      </c>
      <c r="H21" s="69">
        <f>'Basic T2'!BR21</f>
        <v>0.79911381562122341</v>
      </c>
      <c r="I21" s="69">
        <f>'Basic T2'!CC21</f>
        <v>0.68529005824628286</v>
      </c>
      <c r="J21" s="69">
        <f>'Basic T2'!CN21</f>
        <v>0.60274646934207832</v>
      </c>
      <c r="K21" s="309">
        <f t="shared" si="12"/>
        <v>3.5750169889301904</v>
      </c>
      <c r="L21" s="97"/>
      <c r="M21" s="97">
        <f t="shared" si="0"/>
        <v>0.21455544439785557</v>
      </c>
      <c r="N21" s="97">
        <f t="shared" si="1"/>
        <v>0.1709702433446714</v>
      </c>
      <c r="O21" s="97">
        <f t="shared" si="2"/>
        <v>0.76345735087954203</v>
      </c>
      <c r="P21" s="97">
        <f t="shared" si="3"/>
        <v>0.9446200666111092</v>
      </c>
      <c r="Q21" s="97">
        <f t="shared" si="4"/>
        <v>1.644305098109569</v>
      </c>
      <c r="R21" s="97">
        <f t="shared" si="5"/>
        <v>0.70703697342922356</v>
      </c>
      <c r="S21" s="97">
        <f t="shared" si="6"/>
        <v>1.2300699605712844</v>
      </c>
      <c r="T21" s="97">
        <f t="shared" si="7"/>
        <v>1.7439559671805223</v>
      </c>
      <c r="U21" s="97">
        <f t="shared" si="8"/>
        <v>2.8813775107000299</v>
      </c>
      <c r="V21" s="97">
        <f t="shared" si="9"/>
        <v>1.089519025785727</v>
      </c>
      <c r="W21" s="97"/>
      <c r="X21" s="97">
        <f t="shared" si="10"/>
        <v>0.28053956851052636</v>
      </c>
      <c r="Y21" s="97">
        <f t="shared" si="11"/>
        <v>1.5288607496454503</v>
      </c>
      <c r="Z21" s="97">
        <f t="shared" si="11"/>
        <v>13.191220743897192</v>
      </c>
      <c r="AA21" s="97">
        <f t="shared" si="11"/>
        <v>4.9214943642535012</v>
      </c>
      <c r="AB21" s="97">
        <f t="shared" si="11"/>
        <v>8.2556124833023343</v>
      </c>
      <c r="AC21" s="97">
        <f t="shared" si="11"/>
        <v>13.440721746090242</v>
      </c>
      <c r="AD21" s="97">
        <f t="shared" si="11"/>
        <v>22.352727779913433</v>
      </c>
      <c r="AE21" s="97">
        <f t="shared" si="11"/>
        <v>19.168861584944612</v>
      </c>
      <c r="AF21" s="97">
        <f t="shared" si="11"/>
        <v>16.859960979442722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5.6982297726769241E-3</v>
      </c>
      <c r="C22" s="69">
        <f>'Basic T2'!O22</f>
        <v>0.23313767702027652</v>
      </c>
      <c r="D22" s="69">
        <f>'Basic T2'!Z22</f>
        <v>0.6146053144038528</v>
      </c>
      <c r="E22" s="69">
        <f>'Basic T2'!AK22</f>
        <v>0.24524210222044554</v>
      </c>
      <c r="F22" s="69">
        <f>'Basic T2'!AV22</f>
        <v>1.1148899769990595</v>
      </c>
      <c r="G22" s="69">
        <f>'Basic T2'!BG22</f>
        <v>5.9604348911999949</v>
      </c>
      <c r="H22" s="69">
        <f>'Basic T2'!BR22</f>
        <v>3.4823391875263754</v>
      </c>
      <c r="I22" s="69">
        <f>'Basic T2'!CC22</f>
        <v>1.7412173209884814</v>
      </c>
      <c r="J22" s="69">
        <f>'Basic T2'!CN22</f>
        <v>0.8638689706979904</v>
      </c>
      <c r="K22" s="309">
        <f t="shared" si="12"/>
        <v>14.261433670829151</v>
      </c>
      <c r="L22" s="97"/>
      <c r="M22" s="97">
        <f t="shared" si="0"/>
        <v>0.1219009982933537</v>
      </c>
      <c r="N22" s="97">
        <f t="shared" si="1"/>
        <v>0.72926765783192216</v>
      </c>
      <c r="O22" s="97">
        <f t="shared" si="2"/>
        <v>0.9949883467079581</v>
      </c>
      <c r="P22" s="97">
        <f t="shared" si="3"/>
        <v>1.3166704695042402</v>
      </c>
      <c r="Q22" s="97">
        <f t="shared" si="4"/>
        <v>6.2113643540853225</v>
      </c>
      <c r="R22" s="97">
        <f t="shared" si="5"/>
        <v>8.7703994372432632</v>
      </c>
      <c r="S22" s="97">
        <f t="shared" si="6"/>
        <v>5.360338844556753</v>
      </c>
      <c r="T22" s="97">
        <f t="shared" si="7"/>
        <v>4.4311256241873487</v>
      </c>
      <c r="U22" s="97">
        <f t="shared" si="8"/>
        <v>4.1296511070031814</v>
      </c>
      <c r="V22" s="97">
        <f t="shared" si="9"/>
        <v>4.3463019525396032</v>
      </c>
      <c r="W22" s="97"/>
      <c r="X22" s="97">
        <f t="shared" si="10"/>
        <v>3.9955518527792111E-2</v>
      </c>
      <c r="Y22" s="97">
        <f t="shared" si="11"/>
        <v>1.634742217377098</v>
      </c>
      <c r="Z22" s="97">
        <f t="shared" si="11"/>
        <v>4.3095619177543742</v>
      </c>
      <c r="AA22" s="97">
        <f t="shared" si="11"/>
        <v>1.7196174513791875</v>
      </c>
      <c r="AB22" s="97">
        <f t="shared" si="11"/>
        <v>7.8175168270739528</v>
      </c>
      <c r="AC22" s="97">
        <f t="shared" si="11"/>
        <v>41.794079254399804</v>
      </c>
      <c r="AD22" s="97">
        <f t="shared" si="11"/>
        <v>24.417875985703159</v>
      </c>
      <c r="AE22" s="97">
        <f t="shared" si="11"/>
        <v>12.209272652230119</v>
      </c>
      <c r="AF22" s="97">
        <f t="shared" si="11"/>
        <v>6.0573781755545317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2.3367279331150174E-3</v>
      </c>
      <c r="C23" s="69">
        <f>'Basic T2'!O23</f>
        <v>9.1034494421289108E-2</v>
      </c>
      <c r="D23" s="69">
        <f>'Basic T2'!Z23</f>
        <v>0.30732340031895078</v>
      </c>
      <c r="E23" s="69">
        <f>'Basic T2'!AK23</f>
        <v>0.23891269786203767</v>
      </c>
      <c r="F23" s="69">
        <f>'Basic T2'!AV23</f>
        <v>0.35042077759143747</v>
      </c>
      <c r="G23" s="69">
        <f>'Basic T2'!BG23</f>
        <v>3.7096783736472423</v>
      </c>
      <c r="H23" s="69">
        <f>'Basic T2'!BR23</f>
        <v>3.6383706239942559</v>
      </c>
      <c r="I23" s="69">
        <f>'Basic T2'!CC23</f>
        <v>1.7229606386628522</v>
      </c>
      <c r="J23" s="69">
        <f>'Basic T2'!CN23</f>
        <v>1.282929651712738</v>
      </c>
      <c r="K23" s="309">
        <f t="shared" si="12"/>
        <v>11.34396738614392</v>
      </c>
      <c r="L23" s="97"/>
      <c r="M23" s="97">
        <f t="shared" si="0"/>
        <v>4.9989115769346837E-2</v>
      </c>
      <c r="N23" s="97">
        <f t="shared" si="1"/>
        <v>0.28476097633396563</v>
      </c>
      <c r="O23" s="97">
        <f t="shared" si="2"/>
        <v>0.49752775451448966</v>
      </c>
      <c r="P23" s="97">
        <f t="shared" si="3"/>
        <v>1.2826887847412545</v>
      </c>
      <c r="Q23" s="97">
        <f t="shared" si="4"/>
        <v>1.9522923084491515</v>
      </c>
      <c r="R23" s="97">
        <f t="shared" si="5"/>
        <v>5.4585549065596854</v>
      </c>
      <c r="S23" s="97">
        <f t="shared" si="6"/>
        <v>5.600516875710829</v>
      </c>
      <c r="T23" s="97">
        <f t="shared" si="7"/>
        <v>4.3846652243908322</v>
      </c>
      <c r="U23" s="97">
        <f t="shared" si="8"/>
        <v>6.1329345492314475</v>
      </c>
      <c r="V23" s="97">
        <f t="shared" si="9"/>
        <v>3.4571774996781497</v>
      </c>
      <c r="W23" s="97"/>
      <c r="X23" s="97">
        <f t="shared" si="10"/>
        <v>2.0598859760203578E-2</v>
      </c>
      <c r="Y23" s="97">
        <f t="shared" si="11"/>
        <v>0.80249256122230328</v>
      </c>
      <c r="Z23" s="97">
        <f t="shared" si="11"/>
        <v>2.7091350835011281</v>
      </c>
      <c r="AA23" s="97">
        <f t="shared" si="11"/>
        <v>2.1060770868740102</v>
      </c>
      <c r="AB23" s="97">
        <f t="shared" si="11"/>
        <v>3.089049586121507</v>
      </c>
      <c r="AC23" s="97">
        <f t="shared" si="11"/>
        <v>32.70177220518481</v>
      </c>
      <c r="AD23" s="97">
        <f t="shared" si="11"/>
        <v>32.073175989895219</v>
      </c>
      <c r="AE23" s="97">
        <f t="shared" si="11"/>
        <v>15.188342667199143</v>
      </c>
      <c r="AF23" s="97">
        <f t="shared" si="11"/>
        <v>11.309355960241666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1.9294358032517119E-2</v>
      </c>
      <c r="C24" s="69">
        <f>'Basic T2'!O24</f>
        <v>0.19175934521178592</v>
      </c>
      <c r="D24" s="69">
        <f>'Basic T2'!Z24</f>
        <v>0.41538142463815275</v>
      </c>
      <c r="E24" s="69">
        <f>'Basic T2'!AK24</f>
        <v>0.173869103721039</v>
      </c>
      <c r="F24" s="69">
        <f>'Basic T2'!AV24</f>
        <v>0.19070157269513013</v>
      </c>
      <c r="G24" s="69">
        <f>'Basic T2'!BG24</f>
        <v>1.2825002697140933</v>
      </c>
      <c r="H24" s="69">
        <f>'Basic T2'!BR24</f>
        <v>1.4050865882022219</v>
      </c>
      <c r="I24" s="69">
        <f>'Basic T2'!CC24</f>
        <v>1.0706867061936207</v>
      </c>
      <c r="J24" s="69">
        <f>'Basic T2'!CN24</f>
        <v>0.77127912884864802</v>
      </c>
      <c r="K24" s="309">
        <f t="shared" si="12"/>
        <v>5.5205584972572082</v>
      </c>
      <c r="L24" s="97"/>
      <c r="M24" s="97">
        <f t="shared" si="0"/>
        <v>0.41276003240007936</v>
      </c>
      <c r="N24" s="97">
        <f t="shared" si="1"/>
        <v>0.59983392790612555</v>
      </c>
      <c r="O24" s="97">
        <f t="shared" si="2"/>
        <v>0.67246355875526265</v>
      </c>
      <c r="P24" s="97">
        <f t="shared" si="3"/>
        <v>0.93347884541815174</v>
      </c>
      <c r="Q24" s="97">
        <f t="shared" si="4"/>
        <v>1.062451878969167</v>
      </c>
      <c r="R24" s="97">
        <f t="shared" si="5"/>
        <v>1.8871172740048645</v>
      </c>
      <c r="S24" s="97">
        <f t="shared" si="6"/>
        <v>2.1628393482417034</v>
      </c>
      <c r="T24" s="97">
        <f t="shared" si="7"/>
        <v>2.7247301311004413</v>
      </c>
      <c r="U24" s="97">
        <f t="shared" si="8"/>
        <v>3.6870333537790509</v>
      </c>
      <c r="V24" s="97">
        <f t="shared" si="9"/>
        <v>1.6824405406601104</v>
      </c>
      <c r="W24" s="97"/>
      <c r="X24" s="97">
        <f t="shared" si="10"/>
        <v>0.34950011021716698</v>
      </c>
      <c r="Y24" s="97">
        <f t="shared" ref="Y24:AG32" si="13">IF($K24&gt;0,C24/$K24*100,0)</f>
        <v>3.4735497378944205</v>
      </c>
      <c r="Z24" s="97">
        <f t="shared" si="13"/>
        <v>7.5242645258541812</v>
      </c>
      <c r="AA24" s="97">
        <f t="shared" si="13"/>
        <v>3.1494839481806558</v>
      </c>
      <c r="AB24" s="97">
        <f t="shared" si="13"/>
        <v>3.4543891309163168</v>
      </c>
      <c r="AC24" s="97">
        <f t="shared" si="13"/>
        <v>23.231350059079723</v>
      </c>
      <c r="AD24" s="97">
        <f t="shared" si="13"/>
        <v>25.451892030494999</v>
      </c>
      <c r="AE24" s="97">
        <f t="shared" si="13"/>
        <v>19.394536018875126</v>
      </c>
      <c r="AF24" s="97">
        <f t="shared" si="13"/>
        <v>13.971034438487418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1.8421121870191938E-2</v>
      </c>
      <c r="C25" s="69">
        <f>'Basic T2'!O25</f>
        <v>1.0837056633638622</v>
      </c>
      <c r="D25" s="69">
        <f>'Basic T2'!Z25</f>
        <v>3.3896143031590178</v>
      </c>
      <c r="E25" s="69">
        <f>'Basic T2'!AK25</f>
        <v>2.7518855636608963</v>
      </c>
      <c r="F25" s="69">
        <f>'Basic T2'!AV25</f>
        <v>1.5283173543832407</v>
      </c>
      <c r="G25" s="69">
        <f>'Basic T2'!BG25</f>
        <v>9.4390237243744366</v>
      </c>
      <c r="H25" s="69">
        <f>'Basic T2'!BR25</f>
        <v>6.6343537709590663</v>
      </c>
      <c r="I25" s="69">
        <f>'Basic T2'!CC25</f>
        <v>0.95668015267279471</v>
      </c>
      <c r="J25" s="69">
        <f>'Basic T2'!CN25</f>
        <v>0.36516894231836516</v>
      </c>
      <c r="K25" s="309">
        <f t="shared" si="12"/>
        <v>26.167170596761874</v>
      </c>
      <c r="L25" s="97"/>
      <c r="M25" s="97">
        <f t="shared" si="0"/>
        <v>0.39407907986220214</v>
      </c>
      <c r="N25" s="97">
        <f t="shared" si="1"/>
        <v>3.3898917626764296</v>
      </c>
      <c r="O25" s="97">
        <f t="shared" si="2"/>
        <v>5.4874675705483886</v>
      </c>
      <c r="P25" s="97">
        <f t="shared" si="3"/>
        <v>14.774487840062484</v>
      </c>
      <c r="Q25" s="97">
        <f t="shared" si="4"/>
        <v>8.514684078780677</v>
      </c>
      <c r="R25" s="97">
        <f t="shared" si="5"/>
        <v>13.888920837404321</v>
      </c>
      <c r="S25" s="97">
        <f t="shared" si="6"/>
        <v>10.212211479682033</v>
      </c>
      <c r="T25" s="97">
        <f t="shared" si="7"/>
        <v>2.4346012916143791</v>
      </c>
      <c r="U25" s="97">
        <f t="shared" si="8"/>
        <v>1.745658633472811</v>
      </c>
      <c r="V25" s="97">
        <f t="shared" si="9"/>
        <v>7.9746838419037305</v>
      </c>
      <c r="W25" s="97"/>
      <c r="X25" s="97">
        <f t="shared" si="10"/>
        <v>7.0397836105641112E-2</v>
      </c>
      <c r="Y25" s="97">
        <f t="shared" si="13"/>
        <v>4.1414705474422524</v>
      </c>
      <c r="Z25" s="97">
        <f t="shared" si="13"/>
        <v>12.953690543747495</v>
      </c>
      <c r="AA25" s="97">
        <f t="shared" si="13"/>
        <v>10.516557583040468</v>
      </c>
      <c r="AB25" s="97">
        <f t="shared" si="13"/>
        <v>5.840590784287417</v>
      </c>
      <c r="AC25" s="97">
        <f t="shared" si="13"/>
        <v>36.072007439514664</v>
      </c>
      <c r="AD25" s="97">
        <f t="shared" si="13"/>
        <v>25.353729958790623</v>
      </c>
      <c r="AE25" s="97">
        <f t="shared" si="13"/>
        <v>3.6560320846885208</v>
      </c>
      <c r="AF25" s="97">
        <f t="shared" si="13"/>
        <v>1.3955232223829119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1.0907103908113485E-2</v>
      </c>
      <c r="C26" s="69">
        <f>'Basic T2'!O26</f>
        <v>0.16440413202923024</v>
      </c>
      <c r="D26" s="69">
        <f>'Basic T2'!Z26</f>
        <v>0.68944526700489139</v>
      </c>
      <c r="E26" s="69">
        <f>'Basic T2'!AK26</f>
        <v>0.45769861018844649</v>
      </c>
      <c r="F26" s="69">
        <f>'Basic T2'!AV26</f>
        <v>0.50172717613556272</v>
      </c>
      <c r="G26" s="69">
        <f>'Basic T2'!BG26</f>
        <v>1.5666202124235398</v>
      </c>
      <c r="H26" s="69">
        <f>'Basic T2'!BR26</f>
        <v>1.6449266029292471</v>
      </c>
      <c r="I26" s="69">
        <f>'Basic T2'!CC26</f>
        <v>0.94247915510963953</v>
      </c>
      <c r="J26" s="69">
        <f>'Basic T2'!CN26</f>
        <v>0.51804411223078362</v>
      </c>
      <c r="K26" s="309">
        <f t="shared" si="12"/>
        <v>6.4962523719594536</v>
      </c>
      <c r="L26" s="97"/>
      <c r="M26" s="97">
        <f t="shared" si="0"/>
        <v>0.2333333171757582</v>
      </c>
      <c r="N26" s="97">
        <f t="shared" si="1"/>
        <v>0.51426529523333675</v>
      </c>
      <c r="O26" s="97">
        <f t="shared" si="2"/>
        <v>1.1161472090885054</v>
      </c>
      <c r="P26" s="97">
        <f t="shared" si="3"/>
        <v>2.4573196792553786</v>
      </c>
      <c r="Q26" s="97">
        <f t="shared" si="4"/>
        <v>2.7952626372269838</v>
      </c>
      <c r="R26" s="97">
        <f t="shared" si="5"/>
        <v>2.305181631913964</v>
      </c>
      <c r="S26" s="97">
        <f t="shared" si="6"/>
        <v>2.5320233013802715</v>
      </c>
      <c r="T26" s="97">
        <f t="shared" si="7"/>
        <v>2.398461974923344</v>
      </c>
      <c r="U26" s="97">
        <f t="shared" si="8"/>
        <v>2.4764651979822672</v>
      </c>
      <c r="V26" s="97">
        <f t="shared" si="9"/>
        <v>1.9797921457356438</v>
      </c>
      <c r="W26" s="97"/>
      <c r="X26" s="97">
        <f t="shared" si="10"/>
        <v>0.16789840177997262</v>
      </c>
      <c r="Y26" s="97">
        <f t="shared" si="13"/>
        <v>2.5307534654729138</v>
      </c>
      <c r="Z26" s="97">
        <f t="shared" si="13"/>
        <v>10.612969255640776</v>
      </c>
      <c r="AA26" s="97">
        <f t="shared" si="13"/>
        <v>7.0455792660406082</v>
      </c>
      <c r="AB26" s="97">
        <f t="shared" si="13"/>
        <v>7.7233325832787445</v>
      </c>
      <c r="AC26" s="97">
        <f t="shared" si="13"/>
        <v>24.115753556400129</v>
      </c>
      <c r="AD26" s="97">
        <f t="shared" si="13"/>
        <v>25.321162244703409</v>
      </c>
      <c r="AE26" s="97">
        <f t="shared" si="13"/>
        <v>14.508044040557513</v>
      </c>
      <c r="AF26" s="97">
        <f t="shared" si="13"/>
        <v>7.9745071861259422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8.7700611063753586E-4</v>
      </c>
      <c r="C27" s="69">
        <f>'Basic T2'!O27</f>
        <v>1.1861853517465243E-2</v>
      </c>
      <c r="D27" s="69">
        <f>'Basic T2'!Z27</f>
        <v>5.3776976241289194E-2</v>
      </c>
      <c r="E27" s="69">
        <f>'Basic T2'!AK27</f>
        <v>1.5745656268392336E-2</v>
      </c>
      <c r="F27" s="69">
        <f>'Basic T2'!AV27</f>
        <v>1.5170016199315699E-2</v>
      </c>
      <c r="G27" s="69">
        <f>'Basic T2'!BG27</f>
        <v>5.1418096736233716E-2</v>
      </c>
      <c r="H27" s="69">
        <f>'Basic T2'!BR27</f>
        <v>8.0419363393225238E-2</v>
      </c>
      <c r="I27" s="69">
        <f>'Basic T2'!CC27</f>
        <v>6.5880810609554211E-2</v>
      </c>
      <c r="J27" s="69">
        <f>'Basic T2'!CN27</f>
        <v>2.8502482813839311E-2</v>
      </c>
      <c r="K27" s="309">
        <f t="shared" si="12"/>
        <v>0.3236522618899525</v>
      </c>
      <c r="L27" s="97"/>
      <c r="M27" s="97">
        <f t="shared" si="0"/>
        <v>1.8761602227539455E-2</v>
      </c>
      <c r="N27" s="97">
        <f t="shared" si="1"/>
        <v>3.7104539441194115E-2</v>
      </c>
      <c r="O27" s="97">
        <f t="shared" si="2"/>
        <v>8.7059879612616076E-2</v>
      </c>
      <c r="P27" s="97">
        <f t="shared" si="3"/>
        <v>8.4536221325165806E-2</v>
      </c>
      <c r="Q27" s="97">
        <f t="shared" si="4"/>
        <v>8.4516409524960617E-2</v>
      </c>
      <c r="R27" s="97">
        <f t="shared" si="5"/>
        <v>7.5658446893762499E-2</v>
      </c>
      <c r="S27" s="97">
        <f t="shared" si="6"/>
        <v>0.12378892871645795</v>
      </c>
      <c r="T27" s="97">
        <f t="shared" si="7"/>
        <v>0.16765635427317266</v>
      </c>
      <c r="U27" s="97">
        <f t="shared" si="8"/>
        <v>0.13625366079465373</v>
      </c>
      <c r="V27" s="97">
        <f t="shared" si="9"/>
        <v>9.8635977999424765E-2</v>
      </c>
      <c r="W27" s="97"/>
      <c r="X27" s="97">
        <f t="shared" si="10"/>
        <v>0.27097172302034878</v>
      </c>
      <c r="Y27" s="97">
        <f t="shared" si="13"/>
        <v>3.6649994188820112</v>
      </c>
      <c r="Z27" s="97">
        <f t="shared" si="13"/>
        <v>16.615665197969271</v>
      </c>
      <c r="AA27" s="97">
        <f t="shared" si="13"/>
        <v>4.8649918824748211</v>
      </c>
      <c r="AB27" s="97">
        <f t="shared" si="13"/>
        <v>4.6871343060391686</v>
      </c>
      <c r="AC27" s="97">
        <f t="shared" si="13"/>
        <v>15.88683373815468</v>
      </c>
      <c r="AD27" s="97">
        <f t="shared" si="13"/>
        <v>24.847459098113532</v>
      </c>
      <c r="AE27" s="97">
        <f t="shared" si="13"/>
        <v>20.355430308086291</v>
      </c>
      <c r="AF27" s="97">
        <f t="shared" si="13"/>
        <v>8.8065143272598725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3.4978065463967659E-2</v>
      </c>
      <c r="C28" s="69">
        <f>'Basic T2'!O28</f>
        <v>0.60816172159357951</v>
      </c>
      <c r="D28" s="69">
        <f>'Basic T2'!Z28</f>
        <v>2.325925993177318</v>
      </c>
      <c r="E28" s="69">
        <f>'Basic T2'!AK28</f>
        <v>0.786629120907539</v>
      </c>
      <c r="F28" s="69">
        <f>'Basic T2'!AV28</f>
        <v>0.6551826169644871</v>
      </c>
      <c r="G28" s="69">
        <f>'Basic T2'!BG28</f>
        <v>4.5347041121596874</v>
      </c>
      <c r="H28" s="69">
        <f>'Basic T2'!BR28</f>
        <v>4.3996451099886444</v>
      </c>
      <c r="I28" s="69">
        <f>'Basic T2'!CC28</f>
        <v>2.7770623719657848</v>
      </c>
      <c r="J28" s="69">
        <f>'Basic T2'!CN28</f>
        <v>1.7048189673483527</v>
      </c>
      <c r="K28" s="309">
        <f t="shared" si="12"/>
        <v>17.82710807956936</v>
      </c>
      <c r="L28" s="97"/>
      <c r="M28" s="97">
        <f t="shared" si="0"/>
        <v>0.74827819665559936</v>
      </c>
      <c r="N28" s="97">
        <f t="shared" si="1"/>
        <v>1.9023637876043771</v>
      </c>
      <c r="O28" s="97">
        <f t="shared" si="2"/>
        <v>3.7654559833432799</v>
      </c>
      <c r="P28" s="97">
        <f t="shared" si="3"/>
        <v>4.2233014827936399</v>
      </c>
      <c r="Q28" s="97">
        <f t="shared" si="4"/>
        <v>3.650205882542422</v>
      </c>
      <c r="R28" s="97">
        <f t="shared" si="5"/>
        <v>6.6725276123841759</v>
      </c>
      <c r="S28" s="97">
        <f t="shared" si="6"/>
        <v>6.7723410372579274</v>
      </c>
      <c r="T28" s="97">
        <f t="shared" si="7"/>
        <v>7.0671891946252314</v>
      </c>
      <c r="U28" s="97">
        <f t="shared" si="8"/>
        <v>8.1497400352992244</v>
      </c>
      <c r="V28" s="97">
        <f t="shared" si="9"/>
        <v>5.4329737418231172</v>
      </c>
      <c r="W28" s="97"/>
      <c r="X28" s="97">
        <f t="shared" si="10"/>
        <v>0.19620717677733746</v>
      </c>
      <c r="Y28" s="97">
        <f t="shared" si="13"/>
        <v>3.4114435099575084</v>
      </c>
      <c r="Z28" s="97">
        <f t="shared" si="13"/>
        <v>13.047130150307048</v>
      </c>
      <c r="AA28" s="97">
        <f t="shared" si="13"/>
        <v>4.4125447458808535</v>
      </c>
      <c r="AB28" s="97">
        <f t="shared" si="13"/>
        <v>3.6752041556047712</v>
      </c>
      <c r="AC28" s="97">
        <f t="shared" si="13"/>
        <v>25.4371269412825</v>
      </c>
      <c r="AD28" s="97">
        <f t="shared" si="13"/>
        <v>24.67952227782154</v>
      </c>
      <c r="AE28" s="97">
        <f t="shared" si="13"/>
        <v>15.57775024177039</v>
      </c>
      <c r="AF28" s="97">
        <f t="shared" si="13"/>
        <v>9.563070800598048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2.0861022610079164E-2</v>
      </c>
      <c r="C29" s="69">
        <f>'Basic T2'!O29</f>
        <v>0.22243211800153539</v>
      </c>
      <c r="D29" s="69">
        <f>'Basic T2'!Z29</f>
        <v>0.93248236001163198</v>
      </c>
      <c r="E29" s="69">
        <f>'Basic T2'!AK29</f>
        <v>0.30031448372668079</v>
      </c>
      <c r="F29" s="69">
        <f>'Basic T2'!AV29</f>
        <v>0.45190294649760493</v>
      </c>
      <c r="G29" s="69">
        <f>'Basic T2'!BG29</f>
        <v>1.4296949434394541</v>
      </c>
      <c r="H29" s="69">
        <f>'Basic T2'!BR29</f>
        <v>1.3686168552959712</v>
      </c>
      <c r="I29" s="69">
        <f>'Basic T2'!CC29</f>
        <v>0.70562448213354401</v>
      </c>
      <c r="J29" s="69">
        <f>'Basic T2'!CN29</f>
        <v>0.39005146842523969</v>
      </c>
      <c r="K29" s="309">
        <f t="shared" si="12"/>
        <v>5.8219806801417411</v>
      </c>
      <c r="L29" s="97"/>
      <c r="M29" s="97">
        <f t="shared" si="0"/>
        <v>0.44627534919397038</v>
      </c>
      <c r="N29" s="97">
        <f t="shared" si="1"/>
        <v>0.69578007207932091</v>
      </c>
      <c r="O29" s="97">
        <f t="shared" si="2"/>
        <v>1.5096014628872083</v>
      </c>
      <c r="P29" s="97">
        <f t="shared" si="3"/>
        <v>1.6123463659265886</v>
      </c>
      <c r="Q29" s="97">
        <f t="shared" si="4"/>
        <v>2.517677897631434</v>
      </c>
      <c r="R29" s="97">
        <f t="shared" si="5"/>
        <v>2.1037048397061664</v>
      </c>
      <c r="S29" s="97">
        <f t="shared" si="6"/>
        <v>2.1067017592761528</v>
      </c>
      <c r="T29" s="97">
        <f t="shared" si="7"/>
        <v>1.795703894135888</v>
      </c>
      <c r="U29" s="97">
        <f t="shared" si="8"/>
        <v>1.864607403445721</v>
      </c>
      <c r="V29" s="97">
        <f t="shared" si="9"/>
        <v>1.7743016993800407</v>
      </c>
      <c r="W29" s="97"/>
      <c r="X29" s="97">
        <f>IF($K29&gt;0,B29/$K29*100,0)</f>
        <v>0.35831487179671101</v>
      </c>
      <c r="Y29" s="97">
        <f t="shared" si="13"/>
        <v>3.8205574738547585</v>
      </c>
      <c r="Z29" s="97">
        <f t="shared" si="13"/>
        <v>16.016582864870138</v>
      </c>
      <c r="AA29" s="97">
        <f t="shared" si="13"/>
        <v>5.1582871916945177</v>
      </c>
      <c r="AB29" s="97">
        <f t="shared" si="13"/>
        <v>7.7620138458893511</v>
      </c>
      <c r="AC29" s="97">
        <f t="shared" si="13"/>
        <v>24.556847952381851</v>
      </c>
      <c r="AD29" s="97">
        <f t="shared" si="13"/>
        <v>23.50775329715885</v>
      </c>
      <c r="AE29" s="97">
        <f t="shared" si="13"/>
        <v>12.120007277598265</v>
      </c>
      <c r="AF29" s="97">
        <f t="shared" si="13"/>
        <v>6.6996352247555651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1.8224969932321106E-2</v>
      </c>
      <c r="C30" s="69">
        <f>'Basic T2'!O30</f>
        <v>0.12804693220914262</v>
      </c>
      <c r="D30" s="69">
        <f>'Basic T2'!Z30</f>
        <v>0.36116964793780887</v>
      </c>
      <c r="E30" s="69">
        <f>'Basic T2'!AK30</f>
        <v>0.16835482354920048</v>
      </c>
      <c r="F30" s="69">
        <f>'Basic T2'!AV30</f>
        <v>0.38184426561747103</v>
      </c>
      <c r="G30" s="69">
        <f>'Basic T2'!BG30</f>
        <v>2.5675879936723578</v>
      </c>
      <c r="H30" s="69">
        <f>'Basic T2'!BR30</f>
        <v>3.2498252631330637</v>
      </c>
      <c r="I30" s="69">
        <f>'Basic T2'!CC30</f>
        <v>2.5881691079911007</v>
      </c>
      <c r="J30" s="69">
        <f>'Basic T2'!CN30</f>
        <v>1.4854296981541313</v>
      </c>
      <c r="K30" s="309">
        <f t="shared" si="12"/>
        <v>10.948652702196599</v>
      </c>
      <c r="L30" s="97"/>
      <c r="M30" s="97">
        <f t="shared" si="0"/>
        <v>0.38988284383846644</v>
      </c>
      <c r="N30" s="97">
        <f t="shared" si="1"/>
        <v>0.40053794623939243</v>
      </c>
      <c r="O30" s="97">
        <f t="shared" si="2"/>
        <v>0.58469977798890804</v>
      </c>
      <c r="P30" s="97">
        <f t="shared" si="3"/>
        <v>0.90387344815114345</v>
      </c>
      <c r="Q30" s="97">
        <f t="shared" si="4"/>
        <v>2.1273613622864671</v>
      </c>
      <c r="R30" s="97">
        <f t="shared" si="5"/>
        <v>3.7780418217508576</v>
      </c>
      <c r="S30" s="97">
        <f t="shared" si="6"/>
        <v>5.0024318878506984</v>
      </c>
      <c r="T30" s="97">
        <f t="shared" si="7"/>
        <v>6.5864853949642894</v>
      </c>
      <c r="U30" s="97">
        <f t="shared" si="8"/>
        <v>7.1009685559156059</v>
      </c>
      <c r="V30" s="97">
        <f t="shared" si="9"/>
        <v>3.3367017451106271</v>
      </c>
      <c r="W30" s="97"/>
      <c r="X30" s="97">
        <f t="shared" si="10"/>
        <v>0.16645856278430204</v>
      </c>
      <c r="Y30" s="97">
        <f t="shared" si="13"/>
        <v>1.1695222754070271</v>
      </c>
      <c r="Z30" s="97">
        <f t="shared" si="13"/>
        <v>3.2987588314436933</v>
      </c>
      <c r="AA30" s="97">
        <f t="shared" si="13"/>
        <v>1.5376761701046915</v>
      </c>
      <c r="AB30" s="97">
        <f t="shared" si="13"/>
        <v>3.4875913594451911</v>
      </c>
      <c r="AC30" s="97">
        <f t="shared" si="13"/>
        <v>23.451177633547822</v>
      </c>
      <c r="AD30" s="97">
        <f t="shared" si="13"/>
        <v>29.682421678066927</v>
      </c>
      <c r="AE30" s="97">
        <f t="shared" si="13"/>
        <v>23.639156144498429</v>
      </c>
      <c r="AF30" s="97">
        <f t="shared" si="13"/>
        <v>13.567237344701905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3.3644931844864848E-2</v>
      </c>
      <c r="C31" s="69">
        <f>'Basic T2'!O31</f>
        <v>0.17887460493321947</v>
      </c>
      <c r="D31" s="69">
        <f>'Basic T2'!Z31</f>
        <v>0.66635503543576724</v>
      </c>
      <c r="E31" s="69">
        <f>'Basic T2'!AK31</f>
        <v>0.32556274638986754</v>
      </c>
      <c r="F31" s="69">
        <f>'Basic T2'!AV31</f>
        <v>0.49695212014585105</v>
      </c>
      <c r="G31" s="69">
        <f>'Basic T2'!BG31</f>
        <v>2.8608601629002917</v>
      </c>
      <c r="H31" s="69">
        <f>'Basic T2'!BR31</f>
        <v>4.5246821908239578</v>
      </c>
      <c r="I31" s="69">
        <f>'Basic T2'!CC31</f>
        <v>3.7249840473512901</v>
      </c>
      <c r="J31" s="69">
        <f>'Basic T2'!CN31</f>
        <v>2.4669024690152201</v>
      </c>
      <c r="K31" s="309">
        <f t="shared" si="12"/>
        <v>15.27881830884033</v>
      </c>
      <c r="L31" s="97"/>
      <c r="M31" s="97">
        <f t="shared" si="0"/>
        <v>0.71975875719629523</v>
      </c>
      <c r="N31" s="97">
        <f t="shared" si="1"/>
        <v>0.55952974162093083</v>
      </c>
      <c r="O31" s="97">
        <f t="shared" si="2"/>
        <v>1.0787662903173241</v>
      </c>
      <c r="P31" s="97">
        <f t="shared" si="3"/>
        <v>1.747900748937961</v>
      </c>
      <c r="Q31" s="97">
        <f t="shared" si="4"/>
        <v>2.7686594627656875</v>
      </c>
      <c r="R31" s="97">
        <f t="shared" si="5"/>
        <v>4.2095730967175991</v>
      </c>
      <c r="S31" s="97">
        <f t="shared" si="6"/>
        <v>6.9648096870127505</v>
      </c>
      <c r="T31" s="97">
        <f t="shared" si="7"/>
        <v>9.4795015320299552</v>
      </c>
      <c r="U31" s="97">
        <f t="shared" si="8"/>
        <v>11.792814486444991</v>
      </c>
      <c r="V31" s="97">
        <f t="shared" si="9"/>
        <v>4.6563591978862906</v>
      </c>
      <c r="W31" s="97"/>
      <c r="X31" s="97">
        <f t="shared" si="10"/>
        <v>0.22020637437253818</v>
      </c>
      <c r="Y31" s="97">
        <f t="shared" si="13"/>
        <v>1.1707358600483033</v>
      </c>
      <c r="Z31" s="97">
        <f t="shared" si="13"/>
        <v>4.3612995584234024</v>
      </c>
      <c r="AA31" s="97">
        <f t="shared" si="13"/>
        <v>2.1308110340018693</v>
      </c>
      <c r="AB31" s="97">
        <f t="shared" si="13"/>
        <v>3.2525559902647334</v>
      </c>
      <c r="AC31" s="97">
        <f t="shared" si="13"/>
        <v>18.724354888394718</v>
      </c>
      <c r="AD31" s="97">
        <f t="shared" si="13"/>
        <v>29.614084671757468</v>
      </c>
      <c r="AE31" s="97">
        <f t="shared" si="13"/>
        <v>24.380053300300148</v>
      </c>
      <c r="AF31" s="97">
        <f t="shared" si="13"/>
        <v>16.145898322436818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1.8997203546443101E-4</v>
      </c>
      <c r="C32" s="69">
        <f>'Basic T2'!O32</f>
        <v>5.6195602377305594E-2</v>
      </c>
      <c r="D32" s="69">
        <f>'Basic T2'!Z32</f>
        <v>0.18389707576271122</v>
      </c>
      <c r="E32" s="69">
        <f>'Basic T2'!AK32</f>
        <v>0.12738827547573459</v>
      </c>
      <c r="F32" s="69">
        <f>'Basic T2'!AV32</f>
        <v>0.16414585993989395</v>
      </c>
      <c r="G32" s="69">
        <f>'Basic T2'!BG32</f>
        <v>0.78384795927182171</v>
      </c>
      <c r="H32" s="69">
        <f>'Basic T2'!BR32</f>
        <v>1.3510014586408579</v>
      </c>
      <c r="I32" s="69">
        <f>'Basic T2'!CC32</f>
        <v>1.7146088408408489</v>
      </c>
      <c r="J32" s="69">
        <f>'Basic T2'!CN32</f>
        <v>1.2601410537604658</v>
      </c>
      <c r="K32" s="309">
        <f t="shared" si="12"/>
        <v>5.641416098105104</v>
      </c>
      <c r="L32" s="97"/>
      <c r="M32" s="97">
        <f t="shared" si="0"/>
        <v>4.0640307068655511E-3</v>
      </c>
      <c r="N32" s="97">
        <f t="shared" si="1"/>
        <v>0.17578297875288248</v>
      </c>
      <c r="O32" s="97">
        <f t="shared" si="2"/>
        <v>0.29771211391988761</v>
      </c>
      <c r="P32" s="97">
        <f t="shared" si="3"/>
        <v>0.68392979411504828</v>
      </c>
      <c r="Q32" s="97">
        <f t="shared" si="4"/>
        <v>0.91450256467970681</v>
      </c>
      <c r="R32" s="97">
        <f t="shared" si="5"/>
        <v>1.1533822323991214</v>
      </c>
      <c r="S32" s="97">
        <f t="shared" si="6"/>
        <v>2.0795865100520379</v>
      </c>
      <c r="T32" s="97">
        <f t="shared" si="7"/>
        <v>4.3634112057849856</v>
      </c>
      <c r="U32" s="97">
        <f t="shared" si="8"/>
        <v>6.0239956222034134</v>
      </c>
      <c r="V32" s="97">
        <f t="shared" si="9"/>
        <v>1.7192729965455869</v>
      </c>
      <c r="W32" s="97"/>
      <c r="X32" s="97">
        <f t="shared" si="10"/>
        <v>3.3674529969211233E-3</v>
      </c>
      <c r="Y32" s="97">
        <f t="shared" si="13"/>
        <v>0.99612582018513296</v>
      </c>
      <c r="Z32" s="97">
        <f t="shared" si="13"/>
        <v>3.2597679831572863</v>
      </c>
      <c r="AA32" s="97">
        <f t="shared" si="13"/>
        <v>2.2580904024881812</v>
      </c>
      <c r="AB32" s="97">
        <f t="shared" si="13"/>
        <v>2.9096570273380284</v>
      </c>
      <c r="AC32" s="97">
        <f t="shared" si="13"/>
        <v>13.894524807966363</v>
      </c>
      <c r="AD32" s="97">
        <f t="shared" si="13"/>
        <v>23.947913700154931</v>
      </c>
      <c r="AE32" s="97">
        <f t="shared" si="13"/>
        <v>30.393234801750737</v>
      </c>
      <c r="AF32" s="97">
        <f t="shared" si="13"/>
        <v>22.337318003962423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2.0069522312963013E-2</v>
      </c>
      <c r="C33" s="69">
        <f>'Basic T2'!O33</f>
        <v>0.53783301798051086</v>
      </c>
      <c r="D33" s="69">
        <f>'Basic T2'!Z33</f>
        <v>1.9418102563075827</v>
      </c>
      <c r="E33" s="69">
        <f>'Basic T2'!AK33</f>
        <v>0.91037909382107096</v>
      </c>
      <c r="F33" s="69">
        <f>'Basic T2'!AV33</f>
        <v>0.86351435714851554</v>
      </c>
      <c r="G33" s="69">
        <f>'Basic T2'!BG33</f>
        <v>4.414954246763422</v>
      </c>
      <c r="H33" s="69">
        <f>'Basic T2'!BR33</f>
        <v>7.5244481274695953</v>
      </c>
      <c r="I33" s="69">
        <f>'Basic T2'!CC33</f>
        <v>6.177773508579766</v>
      </c>
      <c r="J33" s="69">
        <f>'Basic T2'!CN33</f>
        <v>3.6942299168964237</v>
      </c>
      <c r="K33" s="309">
        <f t="shared" ref="K33" si="14">SUM(B33:J33)</f>
        <v>26.085012047279847</v>
      </c>
      <c r="L33" s="97"/>
      <c r="M33" s="97">
        <f t="shared" si="0"/>
        <v>0.42934295435959741</v>
      </c>
      <c r="N33" s="97">
        <f t="shared" si="1"/>
        <v>1.6823716798602593</v>
      </c>
      <c r="O33" s="97">
        <f t="shared" si="2"/>
        <v>3.1436086399905148</v>
      </c>
      <c r="P33" s="97">
        <f t="shared" si="3"/>
        <v>4.887697740458786</v>
      </c>
      <c r="Q33" s="97">
        <f t="shared" si="4"/>
        <v>4.8108803629846575</v>
      </c>
      <c r="R33" s="97">
        <f t="shared" si="5"/>
        <v>6.4963233301040413</v>
      </c>
      <c r="S33" s="97">
        <f t="shared" si="6"/>
        <v>11.582327111041105</v>
      </c>
      <c r="T33" s="97">
        <f t="shared" si="7"/>
        <v>15.721466909571753</v>
      </c>
      <c r="U33" s="97">
        <f t="shared" si="8"/>
        <v>17.659947495867474</v>
      </c>
      <c r="V33" s="97">
        <f t="shared" si="9"/>
        <v>7.949645274795154</v>
      </c>
      <c r="W33" s="97"/>
      <c r="X33" s="97">
        <f t="shared" ref="X33" si="15">IF($K33&gt;0,B33/$K33*100,0)</f>
        <v>7.6938903752800325E-2</v>
      </c>
      <c r="Y33" s="97">
        <f t="shared" ref="Y33" si="16">IF($K33&gt;0,C33/$K33*100,0)</f>
        <v>2.0618469219246394</v>
      </c>
      <c r="Z33" s="97">
        <f t="shared" ref="Z33" si="17">IF($K33&gt;0,D33/$K33*100,0)</f>
        <v>7.4441608567709112</v>
      </c>
      <c r="AA33" s="97">
        <f t="shared" ref="AA33" si="18">IF($K33&gt;0,E33/$K33*100,0)</f>
        <v>3.4900466680674027</v>
      </c>
      <c r="AB33" s="97">
        <f t="shared" ref="AB33" si="19">IF($K33&gt;0,F33/$K33*100,0)</f>
        <v>3.3103851191763707</v>
      </c>
      <c r="AC33" s="97">
        <f t="shared" ref="AC33" si="20">IF($K33&gt;0,G33/$K33*100,0)</f>
        <v>16.925252856932509</v>
      </c>
      <c r="AD33" s="97">
        <f t="shared" ref="AD33" si="21">IF($K33&gt;0,H33/$K33*100,0)</f>
        <v>28.845867940683</v>
      </c>
      <c r="AE33" s="97">
        <f t="shared" ref="AE33" si="22">IF($K33&gt;0,I33/$K33*100,0)</f>
        <v>23.683230421294692</v>
      </c>
      <c r="AF33" s="97">
        <f>IF($K33&gt;0,J33/$K33*100,0)</f>
        <v>14.162270311397688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4.6744734271693034</v>
      </c>
      <c r="C35" s="310">
        <f t="shared" ref="C35:K35" si="24">SUM(C8:C33)</f>
        <v>31.968739394447258</v>
      </c>
      <c r="D35" s="310">
        <f t="shared" si="24"/>
        <v>61.770101774292172</v>
      </c>
      <c r="E35" s="310">
        <f t="shared" si="24"/>
        <v>18.625928651136636</v>
      </c>
      <c r="F35" s="310">
        <f t="shared" si="24"/>
        <v>17.949196238436357</v>
      </c>
      <c r="G35" s="310">
        <f t="shared" si="24"/>
        <v>67.960814485702556</v>
      </c>
      <c r="H35" s="310">
        <f t="shared" si="24"/>
        <v>64.964907788666679</v>
      </c>
      <c r="I35" s="310">
        <f t="shared" si="24"/>
        <v>39.295146846752147</v>
      </c>
      <c r="J35" s="310">
        <f t="shared" si="24"/>
        <v>20.918691393396806</v>
      </c>
      <c r="K35" s="310">
        <f t="shared" si="24"/>
        <v>328.12800000000004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1.4245884006147913</v>
      </c>
      <c r="Y35" s="98">
        <f t="shared" ref="Y35:AG35" si="26">IF($K35&gt;0,C35/$K35*100,0)</f>
        <v>9.7427648339816333</v>
      </c>
      <c r="Z35" s="98">
        <f t="shared" si="26"/>
        <v>18.825001759768188</v>
      </c>
      <c r="AA35" s="98">
        <f t="shared" si="26"/>
        <v>5.6764215949680104</v>
      </c>
      <c r="AB35" s="98">
        <f t="shared" si="26"/>
        <v>5.4701812214856265</v>
      </c>
      <c r="AC35" s="98">
        <f t="shared" si="26"/>
        <v>20.711677907920855</v>
      </c>
      <c r="AD35" s="98">
        <f t="shared" si="26"/>
        <v>19.798648024145049</v>
      </c>
      <c r="AE35" s="98">
        <f t="shared" si="26"/>
        <v>11.975554310132674</v>
      </c>
      <c r="AF35" s="98">
        <f t="shared" si="26"/>
        <v>6.3751619469831295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automation\Data\Results\Workbooks\LEPs\ST_LEP\[ST_LEP_MainTables.Main.xlsm]Manager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automation\Data\Results\Workbooks\LEPs\ST_LEP\[ST_LEP_MainTables.Main.xlsm]Manager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automation\Data\Results\Workbooks\LEPs\ST_LEP\[ST_LEP_MainTables.Main.xlsm]Manager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automation\Data\Results\Workbooks\LEPs\ST_LEP\[ST_LEP_MainTables.Main.xlsm]Manager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automation\Data\Results\Workbooks\LEPs\ST_LEP\[ST_LEP_MainTables.Main.xlsm]Manager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automation\Data\Results\Workbooks\LEPs\ST_LEP\[ST_LEP_MainTables.Main.xlsm]Manager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automation\Data\Results\Workbooks\LEPs\ST_LEP\[ST_LEP_MainTables.Main.xlsm]Manager</v>
      </c>
      <c r="Y79" s="91" t="str">
        <f ca="1">CELL("filename")</f>
        <v>M:\IE\Projects\Nuffield via NFER AI and automation\Data\Results\Workbooks\LEPs\ST_LEP\[ST_LEP_MainTables.Main.xlsm]Manager</v>
      </c>
      <c r="AW79" s="91" t="str">
        <f ca="1">CELL("filename")</f>
        <v>M:\IE\Projects\Nuffield via NFER AI and automation\Data\Results\Workbooks\LEPs\ST_LEP\[ST_LEP_MainTables.Main.xlsm]Manager</v>
      </c>
      <c r="BU79" s="91" t="str">
        <f ca="1">CELL("filename")</f>
        <v>M:\IE\Projects\Nuffield via NFER AI and automation\Data\Results\Workbooks\LEPs\ST_LEP\[ST_LEP_MainTables.Main.xlsm]Manager</v>
      </c>
      <c r="CS79" s="91" t="str">
        <f ca="1">CELL("filename")</f>
        <v>M:\IE\Projects\Nuffield via NFER AI and automation\Data\Results\Workbooks\LEPs\ST_LEP\[ST_LEP_MainTables.Main.xlsm]Manager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automation\Data\Results\Workbooks\LEPs\ST_LEP\[ST_LEP_MainTables.Main.xlsm]Manager</v>
      </c>
      <c r="Y96" s="91" t="str">
        <f ca="1">CELL("filename")</f>
        <v>M:\IE\Projects\Nuffield via NFER AI and automation\Data\Results\Workbooks\LEPs\ST_LEP\[ST_LEP_MainTables.Main.xlsm]Manager</v>
      </c>
      <c r="AW96" s="91" t="str">
        <f ca="1">CELL("filename")</f>
        <v>M:\IE\Projects\Nuffield via NFER AI and automation\Data\Results\Workbooks\LEPs\ST_LEP\[ST_LEP_MainTables.Main.xlsm]Manager</v>
      </c>
      <c r="BU96" s="91" t="str">
        <f ca="1">CELL("filename")</f>
        <v>M:\IE\Projects\Nuffield via NFER AI and automation\Data\Results\Workbooks\LEPs\ST_LEP\[ST_LEP_MainTables.Main.xlsm]Manager</v>
      </c>
      <c r="CS96" s="91" t="str">
        <f ca="1">CELL("filename")</f>
        <v>M:\IE\Projects\Nuffield via NFER AI and automation\Data\Results\Workbooks\LEPs\ST_LEP\[ST_LEP_MainTables.Main.xlsm]Manager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A269C0A-124B-4619-A2F4-564E2CC0EB0D}"/>
</file>

<file path=customXml/itemProps2.xml><?xml version="1.0" encoding="utf-8"?>
<ds:datastoreItem xmlns:ds="http://schemas.openxmlformats.org/officeDocument/2006/customXml" ds:itemID="{94D646CD-20A1-4B55-A8B6-CCCC23093789}"/>
</file>

<file path=customXml/itemProps3.xml><?xml version="1.0" encoding="utf-8"?>
<ds:datastoreItem xmlns:ds="http://schemas.openxmlformats.org/officeDocument/2006/customXml" ds:itemID="{625A274B-7580-4077-A588-11F7461F66B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